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a51cf2311c872/Documents/china_fundamentals/IO/"/>
    </mc:Choice>
  </mc:AlternateContent>
  <xr:revisionPtr revIDLastSave="2" documentId="13_ncr:1_{99E2D864-14FB-4932-8381-AD32D80EEEF3}" xr6:coauthVersionLast="47" xr6:coauthVersionMax="47" xr10:uidLastSave="{86C9725A-B24F-4540-912A-C853A58C2F76}"/>
  <bookViews>
    <workbookView xWindow="2340" yWindow="2340" windowWidth="22815" windowHeight="12390" tabRatio="805" firstSheet="5" activeTab="13" xr2:uid="{00000000-000D-0000-FFFF-FFFF00000000}"/>
  </bookViews>
  <sheets>
    <sheet name="annual" sheetId="11" r:id="rId1"/>
    <sheet name="weekly model" sheetId="1" r:id="rId2"/>
    <sheet name="Port inventory evolution summa" sheetId="10" r:id="rId3"/>
    <sheet name="headline comp" sheetId="9" state="hidden" r:id="rId4"/>
    <sheet name="market expectation on SnD" sheetId="12" state="hidden" r:id="rId5"/>
    <sheet name="factor breakdown" sheetId="14" r:id="rId6"/>
    <sheet name="weekly inventory track" sheetId="7" r:id="rId7"/>
    <sheet name="Sheet2" sheetId="5" state="hidden" r:id="rId8"/>
    <sheet name="rating" sheetId="4" r:id="rId9"/>
    <sheet name="weekly data seasonality" sheetId="2" r:id="rId10"/>
    <sheet name="dataset" sheetId="6" state="hidden" r:id="rId11"/>
    <sheet name="mysteel data and market expecta" sheetId="8" r:id="rId12"/>
    <sheet name="Market survey" sheetId="13" r:id="rId13"/>
    <sheet name="How to track" sheetId="15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E279" i="1" l="1"/>
  <c r="D280" i="1"/>
  <c r="D281" i="1"/>
  <c r="D282" i="1"/>
  <c r="C280" i="1"/>
  <c r="C281" i="1"/>
  <c r="C282" i="1"/>
  <c r="F267" i="1" l="1"/>
  <c r="F268" i="1"/>
  <c r="F270" i="1"/>
  <c r="F271" i="1"/>
  <c r="F272" i="1"/>
  <c r="F273" i="1"/>
  <c r="F269" i="1"/>
  <c r="AC263" i="1"/>
  <c r="AC262" i="1"/>
  <c r="AC261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E277" i="1" l="1"/>
  <c r="E278" i="1"/>
  <c r="BE316" i="1" l="1"/>
  <c r="BE317" i="1"/>
  <c r="D32" i="13" l="1"/>
  <c r="E32" i="13" s="1"/>
  <c r="F32" i="13" s="1"/>
  <c r="G32" i="13" s="1"/>
  <c r="D22" i="13"/>
  <c r="E22" i="13" s="1"/>
  <c r="F22" i="13" s="1"/>
  <c r="G22" i="13" s="1"/>
  <c r="I6" i="4" l="1"/>
  <c r="I7" i="4"/>
  <c r="I8" i="4"/>
  <c r="I9" i="4"/>
  <c r="E274" i="1"/>
  <c r="E275" i="1"/>
  <c r="E276" i="1"/>
  <c r="AB57" i="10" l="1"/>
  <c r="AB58" i="10" s="1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B77" i="10" s="1"/>
  <c r="AB78" i="10" s="1"/>
  <c r="AB79" i="10" s="1"/>
  <c r="AB80" i="10" s="1"/>
  <c r="AB81" i="10" s="1"/>
  <c r="AB82" i="10" s="1"/>
  <c r="AB83" i="10" s="1"/>
  <c r="AB84" i="10" s="1"/>
  <c r="AB85" i="10" s="1"/>
  <c r="AB86" i="10" s="1"/>
  <c r="AB87" i="10" s="1"/>
  <c r="AB88" i="10" s="1"/>
  <c r="AB89" i="10" s="1"/>
  <c r="AB90" i="10" s="1"/>
  <c r="AB91" i="10" s="1"/>
  <c r="AB92" i="10" s="1"/>
  <c r="AB93" i="10" s="1"/>
  <c r="AB94" i="10" s="1"/>
  <c r="Y53" i="10" l="1"/>
  <c r="Y54" i="10"/>
  <c r="Y52" i="10"/>
  <c r="D27" i="7" l="1"/>
  <c r="D55" i="7" s="1"/>
  <c r="D24" i="7"/>
  <c r="D52" i="7" s="1"/>
  <c r="D25" i="7"/>
  <c r="D53" i="7" s="1"/>
  <c r="D26" i="7"/>
  <c r="D54" i="7" s="1"/>
  <c r="D21" i="7"/>
  <c r="D49" i="7" s="1"/>
  <c r="D22" i="7"/>
  <c r="D50" i="7" s="1"/>
  <c r="D23" i="7"/>
  <c r="D51" i="7" s="1"/>
  <c r="E273" i="1"/>
  <c r="Q67" i="10" l="1"/>
  <c r="Q66" i="10" s="1"/>
  <c r="Q65" i="10" s="1"/>
  <c r="Q64" i="10" s="1"/>
  <c r="Q63" i="10" s="1"/>
  <c r="Q62" i="10" s="1"/>
  <c r="Q61" i="10" s="1"/>
  <c r="Q60" i="10" s="1"/>
  <c r="Q59" i="10" s="1"/>
  <c r="Q58" i="10" s="1"/>
  <c r="Q57" i="10" s="1"/>
  <c r="Q56" i="10" s="1"/>
  <c r="Q55" i="10" s="1"/>
  <c r="O67" i="10"/>
  <c r="O66" i="10" s="1"/>
  <c r="O65" i="10" s="1"/>
  <c r="O64" i="10" s="1"/>
  <c r="O63" i="10" s="1"/>
  <c r="O62" i="10" s="1"/>
  <c r="O61" i="10" s="1"/>
  <c r="O60" i="10" s="1"/>
  <c r="O59" i="10" s="1"/>
  <c r="O58" i="10" s="1"/>
  <c r="O57" i="10" s="1"/>
  <c r="O56" i="10" s="1"/>
  <c r="O55" i="10" s="1"/>
  <c r="N67" i="10"/>
  <c r="N66" i="10" s="1"/>
  <c r="N65" i="10" s="1"/>
  <c r="N64" i="10" s="1"/>
  <c r="N63" i="10" s="1"/>
  <c r="N62" i="10" s="1"/>
  <c r="N61" i="10" s="1"/>
  <c r="N60" i="10" s="1"/>
  <c r="N59" i="10" s="1"/>
  <c r="N58" i="10" s="1"/>
  <c r="N57" i="10" s="1"/>
  <c r="N56" i="10" s="1"/>
  <c r="N55" i="10" s="1"/>
  <c r="I10" i="4" l="1"/>
  <c r="E272" i="1" l="1"/>
  <c r="I11" i="4" l="1"/>
  <c r="E271" i="1" l="1"/>
  <c r="B49" i="10" l="1"/>
  <c r="B9" i="14" l="1"/>
  <c r="D2" i="14" l="1"/>
  <c r="C2" i="14"/>
  <c r="I12" i="4" l="1"/>
  <c r="AU14" i="2"/>
  <c r="AU13" i="2"/>
  <c r="AU12" i="2"/>
  <c r="AQ12" i="2"/>
  <c r="AC271" i="1" s="1"/>
  <c r="G12" i="7" l="1"/>
  <c r="G40" i="7" s="1"/>
  <c r="E269" i="1" l="1"/>
  <c r="E270" i="1"/>
  <c r="I13" i="4" l="1"/>
  <c r="E268" i="1" l="1"/>
  <c r="E267" i="1" l="1"/>
  <c r="I14" i="4" l="1"/>
  <c r="I15" i="4" l="1"/>
  <c r="E266" i="1" l="1"/>
  <c r="A19" i="4" l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I16" i="4"/>
  <c r="E264" i="1" l="1"/>
  <c r="E265" i="1"/>
  <c r="F9" i="14" l="1"/>
  <c r="E9" i="14"/>
  <c r="E263" i="1" l="1"/>
  <c r="E262" i="1" l="1"/>
  <c r="I17" i="4" l="1"/>
  <c r="E261" i="1" l="1"/>
  <c r="BM280" i="1" l="1"/>
  <c r="I18" i="4" l="1"/>
  <c r="E259" i="1"/>
  <c r="E260" i="1"/>
  <c r="I19" i="4" l="1"/>
  <c r="P67" i="10" l="1"/>
  <c r="P66" i="10" s="1"/>
  <c r="P65" i="10" s="1"/>
  <c r="P64" i="10" s="1"/>
  <c r="P63" i="10" s="1"/>
  <c r="P62" i="10" s="1"/>
  <c r="P61" i="10" s="1"/>
  <c r="P60" i="10" s="1"/>
  <c r="P59" i="10" s="1"/>
  <c r="P58" i="10" s="1"/>
  <c r="P57" i="10" s="1"/>
  <c r="P56" i="10" s="1"/>
  <c r="P55" i="10" s="1"/>
  <c r="F291" i="1" l="1"/>
  <c r="F292" i="1" l="1"/>
  <c r="E258" i="1"/>
  <c r="I20" i="4"/>
  <c r="F293" i="1" l="1"/>
  <c r="AD254" i="1"/>
  <c r="F294" i="1" l="1"/>
  <c r="I21" i="4"/>
  <c r="F295" i="1" l="1"/>
  <c r="E254" i="1"/>
  <c r="E255" i="1"/>
  <c r="E256" i="1"/>
  <c r="E257" i="1"/>
  <c r="F296" i="1" l="1"/>
  <c r="I22" i="4"/>
  <c r="F297" i="1" l="1"/>
  <c r="I23" i="4"/>
  <c r="F298" i="1" l="1"/>
  <c r="I24" i="4"/>
  <c r="F299" i="1" l="1"/>
  <c r="I25" i="4"/>
  <c r="E252" i="1"/>
  <c r="E253" i="1"/>
  <c r="F300" i="1" l="1"/>
  <c r="I26" i="4"/>
  <c r="F301" i="1" l="1"/>
  <c r="I27" i="4"/>
  <c r="F302" i="1" l="1"/>
  <c r="E250" i="1"/>
  <c r="E251" i="1"/>
  <c r="F303" i="1" l="1"/>
  <c r="I28" i="4"/>
  <c r="F304" i="1" l="1"/>
  <c r="E249" i="1"/>
  <c r="F305" i="1" l="1"/>
  <c r="E246" i="1"/>
  <c r="E247" i="1"/>
  <c r="E248" i="1"/>
  <c r="E245" i="1"/>
  <c r="E244" i="1"/>
  <c r="E243" i="1"/>
  <c r="F306" i="1" l="1"/>
  <c r="I29" i="4"/>
  <c r="F307" i="1" l="1"/>
  <c r="I30" i="4"/>
  <c r="F308" i="1" l="1"/>
  <c r="I31" i="4"/>
  <c r="F309" i="1" l="1"/>
  <c r="I32" i="4"/>
  <c r="F310" i="1" l="1"/>
  <c r="I33" i="4"/>
  <c r="F311" i="1" l="1"/>
  <c r="I34" i="4"/>
  <c r="F312" i="1" l="1"/>
  <c r="N289" i="1"/>
  <c r="I35" i="4"/>
  <c r="F313" i="1" l="1"/>
  <c r="N290" i="1"/>
  <c r="I36" i="4"/>
  <c r="F314" i="1" l="1"/>
  <c r="AI249" i="1"/>
  <c r="F315" i="1" l="1"/>
  <c r="I37" i="4"/>
  <c r="A17" i="4"/>
  <c r="A16" i="4" s="1"/>
  <c r="A15" i="4" s="1"/>
  <c r="A14" i="4" s="1"/>
  <c r="A13" i="4" s="1"/>
  <c r="A12" i="4" s="1"/>
  <c r="A11" i="4" s="1"/>
  <c r="A10" i="4" s="1"/>
  <c r="A9" i="4" s="1"/>
  <c r="A8" i="4" s="1"/>
  <c r="A7" i="4" s="1"/>
  <c r="A6" i="4" s="1"/>
  <c r="A5" i="4" s="1"/>
  <c r="A4" i="4" s="1"/>
  <c r="A3" i="4" s="1"/>
  <c r="A2" i="4" s="1"/>
  <c r="N293" i="1" l="1"/>
  <c r="E2" i="10"/>
  <c r="M2" i="10"/>
  <c r="L2" i="10"/>
  <c r="K2" i="10"/>
  <c r="J2" i="10"/>
  <c r="I2" i="10"/>
  <c r="H2" i="10"/>
  <c r="G2" i="10"/>
  <c r="F2" i="10"/>
  <c r="I38" i="4"/>
  <c r="N294" i="1" l="1"/>
  <c r="I39" i="4"/>
  <c r="N295" i="1" l="1"/>
  <c r="D29" i="7"/>
  <c r="I40" i="4"/>
  <c r="N296" i="1" l="1"/>
  <c r="E232" i="1"/>
  <c r="N297" i="1" l="1"/>
  <c r="I41" i="4"/>
  <c r="I42" i="4" l="1"/>
  <c r="N299" i="1" l="1"/>
  <c r="I43" i="4"/>
  <c r="N300" i="1" l="1"/>
  <c r="BK238" i="1"/>
  <c r="BK239" i="1" s="1"/>
  <c r="BK240" i="1" s="1"/>
  <c r="BK241" i="1" s="1"/>
  <c r="BK242" i="1" s="1"/>
  <c r="I44" i="4"/>
  <c r="BC238" i="1"/>
  <c r="BC239" i="1" s="1"/>
  <c r="BC240" i="1" s="1"/>
  <c r="BC241" i="1" s="1"/>
  <c r="BC242" i="1" s="1"/>
  <c r="BC243" i="1" s="1"/>
  <c r="BC244" i="1" s="1"/>
  <c r="BC245" i="1" s="1"/>
  <c r="BC246" i="1" s="1"/>
  <c r="BC247" i="1" s="1"/>
  <c r="BC248" i="1" s="1"/>
  <c r="BC249" i="1" s="1"/>
  <c r="BC250" i="1" s="1"/>
  <c r="BC251" i="1" s="1"/>
  <c r="BC252" i="1" s="1"/>
  <c r="BC253" i="1" s="1"/>
  <c r="BC254" i="1" s="1"/>
  <c r="BC255" i="1" s="1"/>
  <c r="BC256" i="1" s="1"/>
  <c r="BC257" i="1" s="1"/>
  <c r="BC258" i="1" s="1"/>
  <c r="BC259" i="1" s="1"/>
  <c r="BC260" i="1" s="1"/>
  <c r="BC261" i="1" s="1"/>
  <c r="BC262" i="1" s="1"/>
  <c r="BC263" i="1" s="1"/>
  <c r="AZ240" i="1"/>
  <c r="AZ241" i="1" s="1"/>
  <c r="AZ242" i="1" s="1"/>
  <c r="AZ243" i="1" s="1"/>
  <c r="AZ244" i="1" s="1"/>
  <c r="AZ245" i="1" s="1"/>
  <c r="AZ246" i="1" s="1"/>
  <c r="AZ247" i="1" s="1"/>
  <c r="AZ248" i="1" s="1"/>
  <c r="AZ249" i="1" s="1"/>
  <c r="AZ250" i="1" s="1"/>
  <c r="AZ251" i="1" s="1"/>
  <c r="AZ252" i="1" s="1"/>
  <c r="AZ253" i="1" s="1"/>
  <c r="AZ254" i="1" s="1"/>
  <c r="AZ255" i="1" s="1"/>
  <c r="AZ256" i="1" s="1"/>
  <c r="AZ257" i="1" s="1"/>
  <c r="AZ258" i="1" s="1"/>
  <c r="AZ259" i="1" s="1"/>
  <c r="AZ260" i="1" s="1"/>
  <c r="AZ261" i="1" s="1"/>
  <c r="AZ262" i="1" s="1"/>
  <c r="AZ263" i="1" s="1"/>
  <c r="I45" i="4"/>
  <c r="I46" i="4"/>
  <c r="I47" i="4"/>
  <c r="I48" i="4"/>
  <c r="I49" i="4"/>
  <c r="I50" i="4"/>
  <c r="I51" i="4"/>
  <c r="AG236" i="1"/>
  <c r="AG237" i="1" s="1"/>
  <c r="I52" i="4"/>
  <c r="I53" i="4"/>
  <c r="I13" i="5"/>
  <c r="I17" i="5" s="1"/>
  <c r="H19" i="5"/>
  <c r="H18" i="5"/>
  <c r="H17" i="5"/>
  <c r="D15" i="5"/>
  <c r="D16" i="5"/>
  <c r="D17" i="5"/>
  <c r="C16" i="5"/>
  <c r="C17" i="5"/>
  <c r="C15" i="5"/>
  <c r="B16" i="5"/>
  <c r="B17" i="5"/>
  <c r="B11" i="5"/>
  <c r="B15" i="5" s="1"/>
  <c r="I54" i="4"/>
  <c r="I55" i="4"/>
  <c r="J2" i="5"/>
  <c r="K2" i="5"/>
  <c r="J3" i="5"/>
  <c r="K3" i="5"/>
  <c r="J4" i="5"/>
  <c r="K4" i="5"/>
  <c r="I3" i="5"/>
  <c r="I4" i="5"/>
  <c r="I2" i="5"/>
  <c r="H8" i="5"/>
  <c r="H7" i="5"/>
  <c r="H6" i="5"/>
  <c r="C2" i="5"/>
  <c r="D2" i="5"/>
  <c r="C3" i="5"/>
  <c r="D3" i="5"/>
  <c r="C4" i="5"/>
  <c r="D4" i="5"/>
  <c r="B2" i="5"/>
  <c r="B3" i="5"/>
  <c r="B4" i="5"/>
  <c r="I56" i="4"/>
  <c r="I57" i="4"/>
  <c r="I58" i="4"/>
  <c r="I59" i="4"/>
  <c r="I60" i="4"/>
  <c r="I61" i="4"/>
  <c r="I62" i="4"/>
  <c r="I63" i="4"/>
  <c r="I64" i="4"/>
  <c r="I65" i="4"/>
  <c r="I66" i="4"/>
  <c r="I67" i="4"/>
  <c r="A71" i="4"/>
  <c r="A72" i="4" s="1"/>
  <c r="A73" i="4" s="1"/>
  <c r="I73" i="4"/>
  <c r="I72" i="4"/>
  <c r="I71" i="4"/>
  <c r="I70" i="4"/>
  <c r="I69" i="4"/>
  <c r="A69" i="4"/>
  <c r="A68" i="4" s="1"/>
  <c r="A67" i="4" s="1"/>
  <c r="A66" i="4" s="1"/>
  <c r="A65" i="4" s="1"/>
  <c r="A64" i="4" s="1"/>
  <c r="A63" i="4" s="1"/>
  <c r="A62" i="4" s="1"/>
  <c r="A61" i="4" s="1"/>
  <c r="A60" i="4" s="1"/>
  <c r="A59" i="4" s="1"/>
  <c r="A58" i="4" s="1"/>
  <c r="A57" i="4" s="1"/>
  <c r="A56" i="4" s="1"/>
  <c r="A55" i="4" s="1"/>
  <c r="A54" i="4" s="1"/>
  <c r="A53" i="4" s="1"/>
  <c r="A52" i="4" s="1"/>
  <c r="A51" i="4" s="1"/>
  <c r="A50" i="4" s="1"/>
  <c r="A49" i="4" s="1"/>
  <c r="A48" i="4" s="1"/>
  <c r="A47" i="4" s="1"/>
  <c r="A46" i="4" s="1"/>
  <c r="A45" i="4" s="1"/>
  <c r="A44" i="4" s="1"/>
  <c r="A43" i="4" s="1"/>
  <c r="A42" i="4" s="1"/>
  <c r="A41" i="4" s="1"/>
  <c r="A40" i="4" s="1"/>
  <c r="I68" i="4"/>
  <c r="N301" i="1" l="1"/>
  <c r="AE254" i="1"/>
  <c r="N302" i="1" l="1"/>
  <c r="N303" i="1" l="1"/>
  <c r="N304" i="1" l="1"/>
  <c r="N305" i="1" l="1"/>
  <c r="N307" i="1" l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E283" i="1" l="1"/>
  <c r="F354" i="1"/>
  <c r="N308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53" i="1"/>
  <c r="F149" i="1"/>
  <c r="F143" i="1"/>
  <c r="F326" i="1"/>
  <c r="F325" i="1"/>
  <c r="F154" i="1"/>
  <c r="F152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4" i="1"/>
  <c r="F112" i="1"/>
  <c r="F110" i="1"/>
  <c r="F108" i="1"/>
  <c r="F155" i="1"/>
  <c r="F145" i="1"/>
  <c r="F328" i="1"/>
  <c r="E3" i="9" s="1"/>
  <c r="F151" i="1"/>
  <c r="F147" i="1"/>
  <c r="F327" i="1"/>
  <c r="E284" i="1" l="1"/>
  <c r="N309" i="1"/>
  <c r="F323" i="1"/>
  <c r="F324" i="1"/>
  <c r="E2" i="9"/>
  <c r="E285" i="1" l="1"/>
  <c r="N310" i="1"/>
  <c r="E242" i="1"/>
  <c r="E286" i="1" l="1"/>
  <c r="N311" i="1"/>
  <c r="E241" i="1"/>
  <c r="E287" i="1" l="1"/>
  <c r="E240" i="1"/>
  <c r="E288" i="1" l="1"/>
  <c r="N313" i="1"/>
  <c r="E239" i="1"/>
  <c r="E238" i="1"/>
  <c r="E237" i="1"/>
  <c r="E236" i="1"/>
  <c r="E235" i="1"/>
  <c r="E234" i="1"/>
  <c r="E233" i="1"/>
  <c r="E231" i="1"/>
  <c r="E230" i="1"/>
  <c r="E229" i="1"/>
  <c r="E228" i="1"/>
  <c r="E227" i="1"/>
  <c r="E226" i="1"/>
  <c r="E225" i="1"/>
  <c r="E22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89" i="1" l="1"/>
  <c r="E354" i="1"/>
  <c r="N314" i="1"/>
  <c r="E324" i="1"/>
  <c r="E323" i="1"/>
  <c r="E327" i="1"/>
  <c r="E325" i="1"/>
  <c r="E328" i="1"/>
  <c r="D3" i="9" s="1"/>
  <c r="E326" i="1"/>
  <c r="E290" i="1" l="1"/>
  <c r="D2" i="9"/>
  <c r="E291" i="1" l="1"/>
  <c r="E292" i="1" l="1"/>
  <c r="E293" i="1" l="1"/>
  <c r="E294" i="1" l="1"/>
  <c r="E295" i="1" l="1"/>
  <c r="E296" i="1" l="1"/>
  <c r="F283" i="1"/>
  <c r="E297" i="1" l="1"/>
  <c r="F284" i="1"/>
  <c r="E298" i="1" l="1"/>
  <c r="F285" i="1"/>
  <c r="E299" i="1" l="1"/>
  <c r="F286" i="1"/>
  <c r="E300" i="1" l="1"/>
  <c r="F287" i="1"/>
  <c r="E301" i="1" l="1"/>
  <c r="F288" i="1"/>
  <c r="E302" i="1" l="1"/>
  <c r="F289" i="1"/>
  <c r="E303" i="1" l="1"/>
  <c r="F330" i="1"/>
  <c r="AH247" i="1"/>
  <c r="E304" i="1" l="1"/>
  <c r="AH248" i="1"/>
  <c r="AH249" i="1" s="1"/>
  <c r="E305" i="1" l="1"/>
  <c r="AI250" i="1"/>
  <c r="AH250" i="1"/>
  <c r="E306" i="1" l="1"/>
  <c r="AH251" i="1"/>
  <c r="AI251" i="1"/>
  <c r="E307" i="1" l="1"/>
  <c r="AI252" i="1"/>
  <c r="AH252" i="1"/>
  <c r="E308" i="1" l="1"/>
  <c r="AI253" i="1"/>
  <c r="AH253" i="1"/>
  <c r="E309" i="1" l="1"/>
  <c r="AI254" i="1"/>
  <c r="AH254" i="1"/>
  <c r="E310" i="1" l="1"/>
  <c r="AH255" i="1"/>
  <c r="AI255" i="1"/>
  <c r="E311" i="1" l="1"/>
  <c r="AI256" i="1"/>
  <c r="AH256" i="1"/>
  <c r="E312" i="1" l="1"/>
  <c r="AH257" i="1"/>
  <c r="AI257" i="1"/>
  <c r="E313" i="1" l="1"/>
  <c r="AI258" i="1"/>
  <c r="AH258" i="1"/>
  <c r="E314" i="1" l="1"/>
  <c r="AH259" i="1"/>
  <c r="AI259" i="1"/>
  <c r="E315" i="1" l="1"/>
  <c r="E330" i="1" s="1"/>
  <c r="AI260" i="1"/>
  <c r="AH260" i="1"/>
  <c r="AI261" i="1" l="1"/>
  <c r="AI262" i="1" s="1"/>
  <c r="AI263" i="1" s="1"/>
  <c r="AI264" i="1" s="1"/>
  <c r="AH261" i="1"/>
  <c r="AH262" i="1" l="1"/>
  <c r="AI265" i="1" l="1"/>
  <c r="AI266" i="1" s="1"/>
  <c r="AI267" i="1" s="1"/>
  <c r="AI268" i="1" s="1"/>
  <c r="AI269" i="1" s="1"/>
  <c r="AI270" i="1" s="1"/>
  <c r="AI271" i="1" s="1"/>
  <c r="AI272" i="1" s="1"/>
  <c r="AI273" i="1" s="1"/>
  <c r="AI274" i="1" s="1"/>
  <c r="AI275" i="1" s="1"/>
  <c r="AI276" i="1" s="1"/>
  <c r="AI277" i="1" s="1"/>
  <c r="AI278" i="1" s="1"/>
  <c r="AI279" i="1" s="1"/>
  <c r="AI280" i="1" s="1"/>
  <c r="AI281" i="1" s="1"/>
  <c r="AI282" i="1" s="1"/>
  <c r="AI283" i="1" s="1"/>
  <c r="AI284" i="1" s="1"/>
  <c r="AI285" i="1" s="1"/>
  <c r="AI286" i="1" s="1"/>
  <c r="AI287" i="1" s="1"/>
  <c r="AI288" i="1" s="1"/>
  <c r="AI289" i="1" s="1"/>
  <c r="AH263" i="1"/>
  <c r="C33" i="7" l="1"/>
  <c r="AD263" i="1"/>
  <c r="AE263" i="1" l="1"/>
  <c r="C5" i="7"/>
  <c r="AC232" i="1" l="1"/>
  <c r="AC231" i="1"/>
  <c r="AD231" i="1" l="1"/>
  <c r="AE231" i="1" s="1"/>
  <c r="AD232" i="1"/>
  <c r="AE232" i="1" s="1"/>
  <c r="AC229" i="1"/>
  <c r="AQ11" i="2"/>
  <c r="AC270" i="1" s="1"/>
  <c r="AC257" i="1"/>
  <c r="AC256" i="1"/>
  <c r="AC258" i="1"/>
  <c r="AC255" i="1"/>
  <c r="AC249" i="1"/>
  <c r="AC230" i="1"/>
  <c r="AD249" i="1" l="1"/>
  <c r="AE249" i="1" s="1"/>
  <c r="AD256" i="1"/>
  <c r="AE256" i="1" s="1"/>
  <c r="AD229" i="1"/>
  <c r="AD230" i="1"/>
  <c r="AE230" i="1" s="1"/>
  <c r="AD258" i="1"/>
  <c r="AE258" i="1" s="1"/>
  <c r="AD257" i="1"/>
  <c r="AE257" i="1" s="1"/>
  <c r="AD255" i="1"/>
  <c r="AE255" i="1" s="1"/>
  <c r="C40" i="7"/>
  <c r="AD270" i="1"/>
  <c r="C12" i="7" s="1"/>
  <c r="AC259" i="1"/>
  <c r="AC260" i="1"/>
  <c r="AC233" i="1"/>
  <c r="AC235" i="1"/>
  <c r="AC240" i="1"/>
  <c r="AC253" i="1"/>
  <c r="AC247" i="1"/>
  <c r="AC245" i="1"/>
  <c r="AC252" i="1"/>
  <c r="AC248" i="1"/>
  <c r="AC241" i="1"/>
  <c r="AC237" i="1"/>
  <c r="AC236" i="1"/>
  <c r="AC239" i="1"/>
  <c r="AC251" i="1"/>
  <c r="AC244" i="1"/>
  <c r="AC238" i="1"/>
  <c r="AC242" i="1"/>
  <c r="AC250" i="1"/>
  <c r="AC234" i="1"/>
  <c r="AC243" i="1"/>
  <c r="AC246" i="1"/>
  <c r="AC327" i="1" l="1"/>
  <c r="K2" i="9" s="1"/>
  <c r="AD241" i="1"/>
  <c r="AE241" i="1"/>
  <c r="AD259" i="1"/>
  <c r="AE259" i="1" s="1"/>
  <c r="AE229" i="1"/>
  <c r="AD238" i="1"/>
  <c r="O328" i="1"/>
  <c r="C17" i="11"/>
  <c r="C23" i="11" s="1"/>
  <c r="AC328" i="1"/>
  <c r="K3" i="9" s="1"/>
  <c r="C3" i="11"/>
  <c r="AD243" i="1"/>
  <c r="AE243" i="1" s="1"/>
  <c r="AD248" i="1"/>
  <c r="AE248" i="1" s="1"/>
  <c r="AD252" i="1"/>
  <c r="AE252" i="1" s="1"/>
  <c r="AD251" i="1"/>
  <c r="AE251" i="1" s="1"/>
  <c r="AD253" i="1"/>
  <c r="AE253" i="1" s="1"/>
  <c r="C31" i="7"/>
  <c r="AD261" i="1"/>
  <c r="AD236" i="1"/>
  <c r="AE236" i="1" s="1"/>
  <c r="AD234" i="1"/>
  <c r="AE234" i="1" s="1"/>
  <c r="AD244" i="1"/>
  <c r="AE244" i="1" s="1"/>
  <c r="AD237" i="1"/>
  <c r="AE237" i="1" s="1"/>
  <c r="AD247" i="1"/>
  <c r="AE247" i="1" s="1"/>
  <c r="AD262" i="1"/>
  <c r="C32" i="7"/>
  <c r="C41" i="7"/>
  <c r="AD271" i="1"/>
  <c r="C13" i="7" s="1"/>
  <c r="AD245" i="1"/>
  <c r="AE245" i="1" s="1"/>
  <c r="AD233" i="1"/>
  <c r="AE233" i="1" s="1"/>
  <c r="AQ8" i="2"/>
  <c r="AC267" i="1" s="1"/>
  <c r="C30" i="7"/>
  <c r="AD260" i="1"/>
  <c r="AD250" i="1"/>
  <c r="AE250" i="1" s="1"/>
  <c r="AD235" i="1"/>
  <c r="AE235" i="1" s="1"/>
  <c r="AD246" i="1"/>
  <c r="AE246" i="1" s="1"/>
  <c r="AD242" i="1"/>
  <c r="AE242" i="1" s="1"/>
  <c r="AD239" i="1"/>
  <c r="AE239" i="1" s="1"/>
  <c r="AD240" i="1"/>
  <c r="AE240" i="1" s="1"/>
  <c r="C37" i="7" l="1"/>
  <c r="AD267" i="1"/>
  <c r="C9" i="7" s="1"/>
  <c r="B10" i="11"/>
  <c r="C10" i="11"/>
  <c r="C3" i="7"/>
  <c r="AE261" i="1"/>
  <c r="AQ9" i="2"/>
  <c r="AC268" i="1" s="1"/>
  <c r="L5" i="11"/>
  <c r="J3" i="9"/>
  <c r="C4" i="11"/>
  <c r="AD328" i="1"/>
  <c r="L3" i="9" s="1"/>
  <c r="C18" i="11"/>
  <c r="C24" i="11" s="1"/>
  <c r="AE238" i="1"/>
  <c r="AD327" i="1"/>
  <c r="L2" i="9" s="1"/>
  <c r="AE260" i="1"/>
  <c r="C2" i="7"/>
  <c r="AE262" i="1"/>
  <c r="C4" i="7"/>
  <c r="AE327" i="1"/>
  <c r="M2" i="9" s="1"/>
  <c r="AE328" i="1" l="1"/>
  <c r="M3" i="9" s="1"/>
  <c r="C19" i="11"/>
  <c r="C25" i="11" s="1"/>
  <c r="C5" i="11"/>
  <c r="AQ10" i="2"/>
  <c r="B11" i="11"/>
  <c r="C11" i="11"/>
  <c r="C38" i="7"/>
  <c r="AD268" i="1"/>
  <c r="C10" i="7" s="1"/>
  <c r="AC269" i="1" l="1"/>
  <c r="B12" i="11"/>
  <c r="C12" i="11"/>
  <c r="C39" i="7" l="1"/>
  <c r="AD269" i="1"/>
  <c r="C11" i="7" s="1"/>
  <c r="D25" i="11" l="1"/>
  <c r="D23" i="11" l="1"/>
  <c r="B3" i="1" l="1"/>
  <c r="Z3" i="1" l="1"/>
  <c r="A3" i="1"/>
  <c r="P3" i="1"/>
  <c r="AX5" i="2" s="1"/>
  <c r="BC5" i="2" s="1"/>
  <c r="Y3" i="1"/>
  <c r="O3" i="1"/>
  <c r="I3" i="1"/>
  <c r="G3" i="1"/>
  <c r="H3" i="1"/>
  <c r="E3" i="1"/>
  <c r="B4" i="1"/>
  <c r="M3" i="1" l="1"/>
  <c r="Z4" i="1"/>
  <c r="Y4" i="1"/>
  <c r="A4" i="1"/>
  <c r="AA6" i="2" s="1"/>
  <c r="P4" i="1"/>
  <c r="AX6" i="2" s="1"/>
  <c r="BC6" i="2" s="1"/>
  <c r="O4" i="1"/>
  <c r="AK6" i="2" s="1"/>
  <c r="I4" i="1"/>
  <c r="G4" i="1"/>
  <c r="H4" i="1"/>
  <c r="E4" i="1"/>
  <c r="AK5" i="2"/>
  <c r="BH5" i="2"/>
  <c r="K5" i="2"/>
  <c r="S5" i="2"/>
  <c r="AA5" i="2"/>
  <c r="C5" i="2"/>
  <c r="C6" i="2"/>
  <c r="K6" i="2"/>
  <c r="S6" i="2"/>
  <c r="BH6" i="2"/>
  <c r="B5" i="1"/>
  <c r="M4" i="1" l="1"/>
  <c r="O5" i="1"/>
  <c r="Z5" i="1"/>
  <c r="A5" i="1"/>
  <c r="P5" i="1"/>
  <c r="AX7" i="2" s="1"/>
  <c r="BC7" i="2" s="1"/>
  <c r="Y5" i="1"/>
  <c r="I5" i="1"/>
  <c r="G5" i="1"/>
  <c r="H5" i="1"/>
  <c r="E5" i="1"/>
  <c r="B6" i="1"/>
  <c r="AK7" i="2" l="1"/>
  <c r="Y6" i="1"/>
  <c r="A6" i="1"/>
  <c r="AA8" i="2" s="1"/>
  <c r="Z6" i="1"/>
  <c r="O6" i="1"/>
  <c r="P6" i="1"/>
  <c r="AX8" i="2" s="1"/>
  <c r="BC8" i="2" s="1"/>
  <c r="G6" i="1"/>
  <c r="I6" i="1"/>
  <c r="H6" i="1"/>
  <c r="BH7" i="2"/>
  <c r="K7" i="2"/>
  <c r="AA7" i="2"/>
  <c r="S7" i="2"/>
  <c r="C7" i="2"/>
  <c r="M5" i="1"/>
  <c r="B7" i="1"/>
  <c r="C8" i="2" l="1"/>
  <c r="S8" i="2"/>
  <c r="BH8" i="2"/>
  <c r="AK8" i="2"/>
  <c r="M6" i="1"/>
  <c r="P7" i="1"/>
  <c r="AX9" i="2" s="1"/>
  <c r="BC9" i="2" s="1"/>
  <c r="Y7" i="1"/>
  <c r="A7" i="1"/>
  <c r="Z7" i="1"/>
  <c r="O7" i="1"/>
  <c r="G7" i="1"/>
  <c r="I7" i="1"/>
  <c r="H7" i="1"/>
  <c r="B8" i="1"/>
  <c r="M7" i="1" l="1"/>
  <c r="AK9" i="2"/>
  <c r="AA9" i="2"/>
  <c r="BH9" i="2"/>
  <c r="C9" i="2"/>
  <c r="S9" i="2"/>
  <c r="Z8" i="1"/>
  <c r="A8" i="1"/>
  <c r="O8" i="1"/>
  <c r="Y8" i="1"/>
  <c r="P8" i="1"/>
  <c r="AX10" i="2" s="1"/>
  <c r="BC10" i="2" s="1"/>
  <c r="G8" i="1"/>
  <c r="I8" i="1"/>
  <c r="H8" i="1"/>
  <c r="B9" i="1"/>
  <c r="M8" i="1" l="1"/>
  <c r="BH10" i="2"/>
  <c r="AK10" i="2"/>
  <c r="AA10" i="2"/>
  <c r="C10" i="2"/>
  <c r="S10" i="2"/>
  <c r="Y9" i="1"/>
  <c r="Z9" i="1"/>
  <c r="O9" i="1"/>
  <c r="A9" i="1"/>
  <c r="P9" i="1"/>
  <c r="AX11" i="2" s="1"/>
  <c r="BC11" i="2" s="1"/>
  <c r="G9" i="1"/>
  <c r="I9" i="1"/>
  <c r="H9" i="1"/>
  <c r="B10" i="1"/>
  <c r="P10" i="1" l="1"/>
  <c r="AX12" i="2" s="1"/>
  <c r="BC12" i="2" s="1"/>
  <c r="Z10" i="1"/>
  <c r="Y10" i="1"/>
  <c r="O10" i="1"/>
  <c r="A10" i="1"/>
  <c r="AA12" i="2" s="1"/>
  <c r="I10" i="1"/>
  <c r="G10" i="1"/>
  <c r="H10" i="1"/>
  <c r="BH11" i="2"/>
  <c r="AA11" i="2"/>
  <c r="AK11" i="2"/>
  <c r="M9" i="1"/>
  <c r="B11" i="1"/>
  <c r="AK12" i="2" l="1"/>
  <c r="BH12" i="2"/>
  <c r="M10" i="1"/>
  <c r="Z11" i="1"/>
  <c r="A11" i="1"/>
  <c r="O11" i="1"/>
  <c r="Y11" i="1"/>
  <c r="P11" i="1"/>
  <c r="AX13" i="2" s="1"/>
  <c r="BC13" i="2" s="1"/>
  <c r="I11" i="1"/>
  <c r="G11" i="1"/>
  <c r="H11" i="1"/>
  <c r="B12" i="1"/>
  <c r="M11" i="1" l="1"/>
  <c r="A12" i="1"/>
  <c r="Z12" i="1"/>
  <c r="P12" i="1"/>
  <c r="Y12" i="1"/>
  <c r="O12" i="1"/>
  <c r="I12" i="1"/>
  <c r="G12" i="1"/>
  <c r="H12" i="1"/>
  <c r="AA13" i="2"/>
  <c r="B13" i="1"/>
  <c r="Z13" i="1" l="1"/>
  <c r="Y13" i="1"/>
  <c r="P13" i="1"/>
  <c r="A13" i="1"/>
  <c r="O13" i="1"/>
  <c r="I13" i="1"/>
  <c r="G13" i="1"/>
  <c r="H13" i="1"/>
  <c r="AA14" i="2"/>
  <c r="M12" i="1"/>
  <c r="B14" i="1"/>
  <c r="M13" i="1" l="1"/>
  <c r="Y14" i="1"/>
  <c r="A14" i="1"/>
  <c r="P14" i="1"/>
  <c r="O14" i="1"/>
  <c r="Z14" i="1"/>
  <c r="G14" i="1"/>
  <c r="I14" i="1"/>
  <c r="H14" i="1"/>
  <c r="B15" i="1"/>
  <c r="M14" i="1" l="1"/>
  <c r="Z15" i="1"/>
  <c r="Y15" i="1"/>
  <c r="P15" i="1"/>
  <c r="A15" i="1"/>
  <c r="O15" i="1"/>
  <c r="I15" i="1"/>
  <c r="G15" i="1"/>
  <c r="H15" i="1"/>
  <c r="B16" i="1"/>
  <c r="M15" i="1" l="1"/>
  <c r="A16" i="1"/>
  <c r="Z16" i="1"/>
  <c r="P16" i="1"/>
  <c r="Y16" i="1"/>
  <c r="O16" i="1"/>
  <c r="I16" i="1"/>
  <c r="G16" i="1"/>
  <c r="H16" i="1"/>
  <c r="B17" i="1"/>
  <c r="Y17" i="1" l="1"/>
  <c r="A17" i="1"/>
  <c r="O17" i="1"/>
  <c r="Z17" i="1"/>
  <c r="P17" i="1"/>
  <c r="I17" i="1"/>
  <c r="G17" i="1"/>
  <c r="H17" i="1"/>
  <c r="M16" i="1"/>
  <c r="B18" i="1"/>
  <c r="A18" i="1" l="1"/>
  <c r="Y18" i="1"/>
  <c r="O18" i="1"/>
  <c r="Z18" i="1"/>
  <c r="P18" i="1"/>
  <c r="I18" i="1"/>
  <c r="G18" i="1"/>
  <c r="H18" i="1"/>
  <c r="M17" i="1"/>
  <c r="B19" i="1"/>
  <c r="M18" i="1" l="1"/>
  <c r="A19" i="1"/>
  <c r="Y19" i="1"/>
  <c r="P19" i="1"/>
  <c r="O19" i="1"/>
  <c r="Z19" i="1"/>
  <c r="G19" i="1"/>
  <c r="I19" i="1"/>
  <c r="H19" i="1"/>
  <c r="B20" i="1"/>
  <c r="M19" i="1" l="1"/>
  <c r="Z20" i="1"/>
  <c r="Y20" i="1"/>
  <c r="A20" i="1"/>
  <c r="P20" i="1"/>
  <c r="O20" i="1"/>
  <c r="G20" i="1"/>
  <c r="I20" i="1"/>
  <c r="H20" i="1"/>
  <c r="B21" i="1"/>
  <c r="Y21" i="1" l="1"/>
  <c r="Z21" i="1"/>
  <c r="O21" i="1"/>
  <c r="A21" i="1"/>
  <c r="P21" i="1"/>
  <c r="G21" i="1"/>
  <c r="I21" i="1"/>
  <c r="H21" i="1"/>
  <c r="M20" i="1"/>
  <c r="B22" i="1"/>
  <c r="M21" i="1" l="1"/>
  <c r="Z22" i="1"/>
  <c r="A22" i="1"/>
  <c r="P22" i="1"/>
  <c r="Y22" i="1"/>
  <c r="O22" i="1"/>
  <c r="G22" i="1"/>
  <c r="I22" i="1"/>
  <c r="H22" i="1"/>
  <c r="B23" i="1"/>
  <c r="M22" i="1" l="1"/>
  <c r="Y23" i="1"/>
  <c r="Z23" i="1"/>
  <c r="A23" i="1"/>
  <c r="O23" i="1"/>
  <c r="P23" i="1"/>
  <c r="G23" i="1"/>
  <c r="I23" i="1"/>
  <c r="H23" i="1"/>
  <c r="B24" i="1"/>
  <c r="M23" i="1" l="1"/>
  <c r="Y24" i="1"/>
  <c r="A24" i="1"/>
  <c r="O24" i="1"/>
  <c r="P24" i="1"/>
  <c r="Z24" i="1"/>
  <c r="G24" i="1"/>
  <c r="I24" i="1"/>
  <c r="H24" i="1"/>
  <c r="B25" i="1"/>
  <c r="M24" i="1" l="1"/>
  <c r="A25" i="1"/>
  <c r="Y25" i="1"/>
  <c r="O25" i="1"/>
  <c r="P25" i="1"/>
  <c r="Z25" i="1"/>
  <c r="G25" i="1"/>
  <c r="I25" i="1"/>
  <c r="H25" i="1"/>
  <c r="B26" i="1"/>
  <c r="M25" i="1" l="1"/>
  <c r="Y26" i="1"/>
  <c r="O26" i="1"/>
  <c r="P26" i="1"/>
  <c r="A26" i="1"/>
  <c r="Z26" i="1"/>
  <c r="G26" i="1"/>
  <c r="I26" i="1"/>
  <c r="H26" i="1"/>
  <c r="B27" i="1"/>
  <c r="M26" i="1" l="1"/>
  <c r="Z27" i="1"/>
  <c r="Y27" i="1"/>
  <c r="O27" i="1"/>
  <c r="A27" i="1"/>
  <c r="P27" i="1"/>
  <c r="G27" i="1"/>
  <c r="I27" i="1"/>
  <c r="H27" i="1"/>
  <c r="B28" i="1"/>
  <c r="A28" i="1" l="1"/>
  <c r="Y28" i="1"/>
  <c r="Z28" i="1"/>
  <c r="P28" i="1"/>
  <c r="O28" i="1"/>
  <c r="G28" i="1"/>
  <c r="I28" i="1"/>
  <c r="H28" i="1"/>
  <c r="M27" i="1"/>
  <c r="B29" i="1"/>
  <c r="M28" i="1" l="1"/>
  <c r="Y29" i="1"/>
  <c r="A29" i="1"/>
  <c r="Z29" i="1"/>
  <c r="P29" i="1"/>
  <c r="O29" i="1"/>
  <c r="I29" i="1"/>
  <c r="G29" i="1"/>
  <c r="H29" i="1"/>
  <c r="B30" i="1"/>
  <c r="M29" i="1" l="1"/>
  <c r="Y30" i="1"/>
  <c r="A30" i="1"/>
  <c r="Z30" i="1"/>
  <c r="P30" i="1"/>
  <c r="O30" i="1"/>
  <c r="I30" i="1"/>
  <c r="G30" i="1"/>
  <c r="H30" i="1"/>
  <c r="B31" i="1"/>
  <c r="M30" i="1" l="1"/>
  <c r="A31" i="1"/>
  <c r="Z31" i="1"/>
  <c r="Y31" i="1"/>
  <c r="P31" i="1"/>
  <c r="O31" i="1"/>
  <c r="I31" i="1"/>
  <c r="G31" i="1"/>
  <c r="H31" i="1"/>
  <c r="B32" i="1"/>
  <c r="Y32" i="1" l="1"/>
  <c r="A32" i="1"/>
  <c r="P32" i="1"/>
  <c r="O32" i="1"/>
  <c r="Z32" i="1"/>
  <c r="I32" i="1"/>
  <c r="G32" i="1"/>
  <c r="H32" i="1"/>
  <c r="M31" i="1"/>
  <c r="B33" i="1"/>
  <c r="M32" i="1" l="1"/>
  <c r="Y33" i="1"/>
  <c r="Z33" i="1"/>
  <c r="A33" i="1"/>
  <c r="P33" i="1"/>
  <c r="O33" i="1"/>
  <c r="I33" i="1"/>
  <c r="G33" i="1"/>
  <c r="H33" i="1"/>
  <c r="B34" i="1"/>
  <c r="M33" i="1" l="1"/>
  <c r="Z34" i="1"/>
  <c r="A34" i="1"/>
  <c r="Y34" i="1"/>
  <c r="P34" i="1"/>
  <c r="O34" i="1"/>
  <c r="I34" i="1"/>
  <c r="G34" i="1"/>
  <c r="H34" i="1"/>
  <c r="B35" i="1"/>
  <c r="M34" i="1" l="1"/>
  <c r="A35" i="1"/>
  <c r="Z35" i="1"/>
  <c r="P35" i="1"/>
  <c r="O35" i="1"/>
  <c r="Y35" i="1"/>
  <c r="I35" i="1"/>
  <c r="G35" i="1"/>
  <c r="H35" i="1"/>
  <c r="B36" i="1"/>
  <c r="Y36" i="1" l="1"/>
  <c r="Z36" i="1"/>
  <c r="O36" i="1"/>
  <c r="P36" i="1"/>
  <c r="A36" i="1"/>
  <c r="I36" i="1"/>
  <c r="G36" i="1"/>
  <c r="H36" i="1"/>
  <c r="M35" i="1"/>
  <c r="B37" i="1"/>
  <c r="M36" i="1" l="1"/>
  <c r="Z37" i="1"/>
  <c r="Y37" i="1"/>
  <c r="A37" i="1"/>
  <c r="P37" i="1"/>
  <c r="O37" i="1"/>
  <c r="I37" i="1"/>
  <c r="G37" i="1"/>
  <c r="H37" i="1"/>
  <c r="B38" i="1"/>
  <c r="M37" i="1" l="1"/>
  <c r="A38" i="1"/>
  <c r="Y38" i="1"/>
  <c r="Z38" i="1"/>
  <c r="P38" i="1"/>
  <c r="O38" i="1"/>
  <c r="G38" i="1"/>
  <c r="I38" i="1"/>
  <c r="H38" i="1"/>
  <c r="B39" i="1"/>
  <c r="Y39" i="1" l="1"/>
  <c r="A39" i="1"/>
  <c r="Z39" i="1"/>
  <c r="O39" i="1"/>
  <c r="P39" i="1"/>
  <c r="G39" i="1"/>
  <c r="I39" i="1"/>
  <c r="H39" i="1"/>
  <c r="M38" i="1"/>
  <c r="B40" i="1"/>
  <c r="M39" i="1" l="1"/>
  <c r="Y40" i="1"/>
  <c r="Z40" i="1"/>
  <c r="A40" i="1"/>
  <c r="O40" i="1"/>
  <c r="P40" i="1"/>
  <c r="G40" i="1"/>
  <c r="I40" i="1"/>
  <c r="H40" i="1"/>
  <c r="B41" i="1"/>
  <c r="M40" i="1" l="1"/>
  <c r="A41" i="1"/>
  <c r="Y41" i="1"/>
  <c r="P41" i="1"/>
  <c r="Z41" i="1"/>
  <c r="O41" i="1"/>
  <c r="G41" i="1"/>
  <c r="I41" i="1"/>
  <c r="H41" i="1"/>
  <c r="B42" i="1"/>
  <c r="M41" i="1" l="1"/>
  <c r="Y42" i="1"/>
  <c r="A42" i="1"/>
  <c r="Z42" i="1"/>
  <c r="O42" i="1"/>
  <c r="P42" i="1"/>
  <c r="I42" i="1"/>
  <c r="G42" i="1"/>
  <c r="H42" i="1"/>
  <c r="B43" i="1"/>
  <c r="M42" i="1" l="1"/>
  <c r="Y43" i="1"/>
  <c r="Z43" i="1"/>
  <c r="O43" i="1"/>
  <c r="A43" i="1"/>
  <c r="P43" i="1"/>
  <c r="I43" i="1"/>
  <c r="G43" i="1"/>
  <c r="H43" i="1"/>
  <c r="B44" i="1"/>
  <c r="Z44" i="1" l="1"/>
  <c r="P44" i="1"/>
  <c r="O44" i="1"/>
  <c r="A44" i="1"/>
  <c r="Y44" i="1"/>
  <c r="G44" i="1"/>
  <c r="I44" i="1"/>
  <c r="H44" i="1"/>
  <c r="M43" i="1"/>
  <c r="B45" i="1"/>
  <c r="M44" i="1" l="1"/>
  <c r="Y45" i="1"/>
  <c r="A45" i="1"/>
  <c r="O45" i="1"/>
  <c r="Z45" i="1"/>
  <c r="P45" i="1"/>
  <c r="G45" i="1"/>
  <c r="I45" i="1"/>
  <c r="H45" i="1"/>
  <c r="B46" i="1"/>
  <c r="M45" i="1" l="1"/>
  <c r="Z46" i="1"/>
  <c r="Y46" i="1"/>
  <c r="O46" i="1"/>
  <c r="A46" i="1"/>
  <c r="P46" i="1"/>
  <c r="G46" i="1"/>
  <c r="I46" i="1"/>
  <c r="H46" i="1"/>
  <c r="B47" i="1"/>
  <c r="M46" i="1" l="1"/>
  <c r="Z47" i="1"/>
  <c r="A47" i="1"/>
  <c r="P47" i="1"/>
  <c r="O47" i="1"/>
  <c r="Y47" i="1"/>
  <c r="I47" i="1"/>
  <c r="G47" i="1"/>
  <c r="H47" i="1"/>
  <c r="B48" i="1"/>
  <c r="M47" i="1" l="1"/>
  <c r="Y48" i="1"/>
  <c r="A48" i="1"/>
  <c r="Z48" i="1"/>
  <c r="P48" i="1"/>
  <c r="O48" i="1"/>
  <c r="I48" i="1"/>
  <c r="G48" i="1"/>
  <c r="H48" i="1"/>
  <c r="B49" i="1"/>
  <c r="M48" i="1" l="1"/>
  <c r="Y49" i="1"/>
  <c r="A49" i="1"/>
  <c r="P49" i="1"/>
  <c r="O49" i="1"/>
  <c r="Z49" i="1"/>
  <c r="I49" i="1"/>
  <c r="G49" i="1"/>
  <c r="H49" i="1"/>
  <c r="B50" i="1"/>
  <c r="M49" i="1" l="1"/>
  <c r="Y50" i="1"/>
  <c r="Z50" i="1"/>
  <c r="P50" i="1"/>
  <c r="A50" i="1"/>
  <c r="O50" i="1"/>
  <c r="I50" i="1"/>
  <c r="G50" i="1"/>
  <c r="H50" i="1"/>
  <c r="B51" i="1"/>
  <c r="M50" i="1" l="1"/>
  <c r="A51" i="1"/>
  <c r="Y51" i="1"/>
  <c r="Z51" i="1"/>
  <c r="O51" i="1"/>
  <c r="P51" i="1"/>
  <c r="I51" i="1"/>
  <c r="G51" i="1"/>
  <c r="H51" i="1"/>
  <c r="B52" i="1"/>
  <c r="Z52" i="1" l="1"/>
  <c r="A52" i="1"/>
  <c r="P52" i="1"/>
  <c r="Y52" i="1"/>
  <c r="O52" i="1"/>
  <c r="I52" i="1"/>
  <c r="G52" i="1"/>
  <c r="H52" i="1"/>
  <c r="M51" i="1"/>
  <c r="B53" i="1"/>
  <c r="M52" i="1" l="1"/>
  <c r="Y53" i="1"/>
  <c r="Z53" i="1"/>
  <c r="O53" i="1"/>
  <c r="A53" i="1"/>
  <c r="P53" i="1"/>
  <c r="I53" i="1"/>
  <c r="G53" i="1"/>
  <c r="H53" i="1"/>
  <c r="B54" i="1"/>
  <c r="M53" i="1" l="1"/>
  <c r="A54" i="1"/>
  <c r="Y54" i="1"/>
  <c r="O54" i="1"/>
  <c r="Z54" i="1"/>
  <c r="P54" i="1"/>
  <c r="I54" i="1"/>
  <c r="G54" i="1"/>
  <c r="H54" i="1"/>
  <c r="B55" i="1"/>
  <c r="M54" i="1" l="1"/>
  <c r="A55" i="1"/>
  <c r="Z55" i="1"/>
  <c r="P55" i="1"/>
  <c r="Y55" i="1"/>
  <c r="O55" i="1"/>
  <c r="G55" i="1"/>
  <c r="I55" i="1"/>
  <c r="H55" i="1"/>
  <c r="B56" i="1"/>
  <c r="A56" i="1" l="1"/>
  <c r="Z56" i="1"/>
  <c r="P56" i="1"/>
  <c r="O56" i="1"/>
  <c r="Y56" i="1"/>
  <c r="G56" i="1"/>
  <c r="I56" i="1"/>
  <c r="H56" i="1"/>
  <c r="M55" i="1"/>
  <c r="B57" i="1"/>
  <c r="M56" i="1" l="1"/>
  <c r="Y57" i="1"/>
  <c r="Z57" i="1"/>
  <c r="O57" i="1"/>
  <c r="A57" i="1"/>
  <c r="P57" i="1"/>
  <c r="I57" i="1"/>
  <c r="G57" i="1"/>
  <c r="H57" i="1"/>
  <c r="B58" i="1"/>
  <c r="M57" i="1" l="1"/>
  <c r="Y58" i="1"/>
  <c r="A58" i="1"/>
  <c r="O58" i="1"/>
  <c r="Z58" i="1"/>
  <c r="P58" i="1"/>
  <c r="I58" i="1"/>
  <c r="G58" i="1"/>
  <c r="H58" i="1"/>
  <c r="B59" i="1"/>
  <c r="M58" i="1" l="1"/>
  <c r="A59" i="1"/>
  <c r="Y59" i="1"/>
  <c r="P59" i="1"/>
  <c r="Z59" i="1"/>
  <c r="O59" i="1"/>
  <c r="G59" i="1"/>
  <c r="I59" i="1"/>
  <c r="H59" i="1"/>
  <c r="B60" i="1"/>
  <c r="Z60" i="1" l="1"/>
  <c r="Y60" i="1"/>
  <c r="O60" i="1"/>
  <c r="A60" i="1"/>
  <c r="P60" i="1"/>
  <c r="I60" i="1"/>
  <c r="G60" i="1"/>
  <c r="H60" i="1"/>
  <c r="M59" i="1"/>
  <c r="B61" i="1"/>
  <c r="A61" i="1" l="1"/>
  <c r="Y61" i="1"/>
  <c r="P61" i="1"/>
  <c r="O61" i="1"/>
  <c r="Z61" i="1"/>
  <c r="G61" i="1"/>
  <c r="I61" i="1"/>
  <c r="H61" i="1"/>
  <c r="M60" i="1"/>
  <c r="B62" i="1"/>
  <c r="M61" i="1" l="1"/>
  <c r="Z62" i="1"/>
  <c r="A62" i="1"/>
  <c r="P62" i="1"/>
  <c r="O62" i="1"/>
  <c r="Y62" i="1"/>
  <c r="I62" i="1"/>
  <c r="G62" i="1"/>
  <c r="H62" i="1"/>
  <c r="B63" i="1"/>
  <c r="M62" i="1" l="1"/>
  <c r="A63" i="1"/>
  <c r="Z63" i="1"/>
  <c r="P63" i="1"/>
  <c r="O63" i="1"/>
  <c r="Y63" i="1"/>
  <c r="I63" i="1"/>
  <c r="G63" i="1"/>
  <c r="H63" i="1"/>
  <c r="B64" i="1"/>
  <c r="M63" i="1" l="1"/>
  <c r="Z64" i="1"/>
  <c r="A64" i="1"/>
  <c r="O64" i="1"/>
  <c r="Y64" i="1"/>
  <c r="P64" i="1"/>
  <c r="G64" i="1"/>
  <c r="I64" i="1"/>
  <c r="H64" i="1"/>
  <c r="B65" i="1"/>
  <c r="M64" i="1" l="1"/>
  <c r="Y65" i="1"/>
  <c r="Z65" i="1"/>
  <c r="O65" i="1"/>
  <c r="A65" i="1"/>
  <c r="P65" i="1"/>
  <c r="G65" i="1"/>
  <c r="I65" i="1"/>
  <c r="H65" i="1"/>
  <c r="B66" i="1"/>
  <c r="M65" i="1" l="1"/>
  <c r="A66" i="1"/>
  <c r="Z66" i="1"/>
  <c r="P66" i="1"/>
  <c r="Y66" i="1"/>
  <c r="O66" i="1"/>
  <c r="G66" i="1"/>
  <c r="I66" i="1"/>
  <c r="H66" i="1"/>
  <c r="B67" i="1"/>
  <c r="M66" i="1" l="1"/>
  <c r="Z67" i="1"/>
  <c r="Y67" i="1"/>
  <c r="O67" i="1"/>
  <c r="A67" i="1"/>
  <c r="P67" i="1"/>
  <c r="I67" i="1"/>
  <c r="G67" i="1"/>
  <c r="H67" i="1"/>
  <c r="B68" i="1"/>
  <c r="M67" i="1" l="1"/>
  <c r="Y68" i="1"/>
  <c r="A68" i="1"/>
  <c r="P68" i="1"/>
  <c r="Z68" i="1"/>
  <c r="O68" i="1"/>
  <c r="I68" i="1"/>
  <c r="G68" i="1"/>
  <c r="H68" i="1"/>
  <c r="B69" i="1"/>
  <c r="Z69" i="1" l="1"/>
  <c r="P69" i="1"/>
  <c r="O69" i="1"/>
  <c r="A69" i="1"/>
  <c r="Y69" i="1"/>
  <c r="I69" i="1"/>
  <c r="G69" i="1"/>
  <c r="H69" i="1"/>
  <c r="M68" i="1"/>
  <c r="B70" i="1"/>
  <c r="M69" i="1" l="1"/>
  <c r="Y70" i="1"/>
  <c r="A70" i="1"/>
  <c r="P70" i="1"/>
  <c r="O70" i="1"/>
  <c r="Z70" i="1"/>
  <c r="I70" i="1"/>
  <c r="G70" i="1"/>
  <c r="H70" i="1"/>
  <c r="B71" i="1"/>
  <c r="M70" i="1" l="1"/>
  <c r="Y71" i="1"/>
  <c r="Z71" i="1"/>
  <c r="A71" i="1"/>
  <c r="P71" i="1"/>
  <c r="O71" i="1"/>
  <c r="I71" i="1"/>
  <c r="G71" i="1"/>
  <c r="H71" i="1"/>
  <c r="B72" i="1"/>
  <c r="M71" i="1" l="1"/>
  <c r="Y72" i="1"/>
  <c r="Z72" i="1"/>
  <c r="A72" i="1"/>
  <c r="P72" i="1"/>
  <c r="O72" i="1"/>
  <c r="I72" i="1"/>
  <c r="G72" i="1"/>
  <c r="H72" i="1"/>
  <c r="B73" i="1"/>
  <c r="M72" i="1" l="1"/>
  <c r="A73" i="1"/>
  <c r="Z73" i="1"/>
  <c r="Y73" i="1"/>
  <c r="P73" i="1"/>
  <c r="O73" i="1"/>
  <c r="I73" i="1"/>
  <c r="G73" i="1"/>
  <c r="H73" i="1"/>
  <c r="B74" i="1"/>
  <c r="M73" i="1" l="1"/>
  <c r="Y74" i="1"/>
  <c r="Z74" i="1"/>
  <c r="A74" i="1"/>
  <c r="P74" i="1"/>
  <c r="O74" i="1"/>
  <c r="I74" i="1"/>
  <c r="G74" i="1"/>
  <c r="H74" i="1"/>
  <c r="B75" i="1"/>
  <c r="M74" i="1" l="1"/>
  <c r="Z75" i="1"/>
  <c r="A75" i="1"/>
  <c r="Y75" i="1"/>
  <c r="O75" i="1"/>
  <c r="P75" i="1"/>
  <c r="I75" i="1"/>
  <c r="G75" i="1"/>
  <c r="H75" i="1"/>
  <c r="B76" i="1"/>
  <c r="M75" i="1" l="1"/>
  <c r="Z76" i="1"/>
  <c r="Y76" i="1"/>
  <c r="O76" i="1"/>
  <c r="P76" i="1"/>
  <c r="A76" i="1"/>
  <c r="I76" i="1"/>
  <c r="G76" i="1"/>
  <c r="H76" i="1"/>
  <c r="B77" i="1"/>
  <c r="M76" i="1" l="1"/>
  <c r="Z77" i="1"/>
  <c r="Y77" i="1"/>
  <c r="O77" i="1"/>
  <c r="P77" i="1"/>
  <c r="A77" i="1"/>
  <c r="I77" i="1"/>
  <c r="G77" i="1"/>
  <c r="H77" i="1"/>
  <c r="B78" i="1"/>
  <c r="M77" i="1" l="1"/>
  <c r="Y78" i="1"/>
  <c r="A78" i="1"/>
  <c r="Z78" i="1"/>
  <c r="P78" i="1"/>
  <c r="O78" i="1"/>
  <c r="I78" i="1"/>
  <c r="G78" i="1"/>
  <c r="H78" i="1"/>
  <c r="B79" i="1"/>
  <c r="M78" i="1" l="1"/>
  <c r="Y79" i="1"/>
  <c r="A79" i="1"/>
  <c r="Z79" i="1"/>
  <c r="P79" i="1"/>
  <c r="O79" i="1"/>
  <c r="I79" i="1"/>
  <c r="G79" i="1"/>
  <c r="H79" i="1"/>
  <c r="B80" i="1"/>
  <c r="A80" i="1" l="1"/>
  <c r="O80" i="1"/>
  <c r="P80" i="1"/>
  <c r="Z80" i="1"/>
  <c r="Y80" i="1"/>
  <c r="I80" i="1"/>
  <c r="G80" i="1"/>
  <c r="H80" i="1"/>
  <c r="M79" i="1"/>
  <c r="B81" i="1"/>
  <c r="M80" i="1" l="1"/>
  <c r="Y81" i="1"/>
  <c r="Z81" i="1"/>
  <c r="O81" i="1"/>
  <c r="P81" i="1"/>
  <c r="A81" i="1"/>
  <c r="I81" i="1"/>
  <c r="G81" i="1"/>
  <c r="H81" i="1"/>
  <c r="B82" i="1"/>
  <c r="Y82" i="1" l="1"/>
  <c r="Z82" i="1"/>
  <c r="P82" i="1"/>
  <c r="O82" i="1"/>
  <c r="A82" i="1"/>
  <c r="G82" i="1"/>
  <c r="I82" i="1"/>
  <c r="H82" i="1"/>
  <c r="M81" i="1"/>
  <c r="B83" i="1"/>
  <c r="M82" i="1" l="1"/>
  <c r="Z83" i="1"/>
  <c r="A83" i="1"/>
  <c r="Y83" i="1"/>
  <c r="O83" i="1"/>
  <c r="P83" i="1"/>
  <c r="G83" i="1"/>
  <c r="I83" i="1"/>
  <c r="H83" i="1"/>
  <c r="B84" i="1"/>
  <c r="M83" i="1" l="1"/>
  <c r="Z84" i="1"/>
  <c r="A84" i="1"/>
  <c r="Y84" i="1"/>
  <c r="P84" i="1"/>
  <c r="O84" i="1"/>
  <c r="G84" i="1"/>
  <c r="I84" i="1"/>
  <c r="H84" i="1"/>
  <c r="B85" i="1"/>
  <c r="M84" i="1" l="1"/>
  <c r="Z85" i="1"/>
  <c r="P85" i="1"/>
  <c r="A85" i="1"/>
  <c r="Y85" i="1"/>
  <c r="O85" i="1"/>
  <c r="G85" i="1"/>
  <c r="I85" i="1"/>
  <c r="H85" i="1"/>
  <c r="B86" i="1"/>
  <c r="Z86" i="1" l="1"/>
  <c r="Y86" i="1"/>
  <c r="P86" i="1"/>
  <c r="A86" i="1"/>
  <c r="O86" i="1"/>
  <c r="I86" i="1"/>
  <c r="G86" i="1"/>
  <c r="H86" i="1"/>
  <c r="M85" i="1"/>
  <c r="B87" i="1"/>
  <c r="M86" i="1" l="1"/>
  <c r="A87" i="1"/>
  <c r="Z87" i="1"/>
  <c r="Y87" i="1"/>
  <c r="O87" i="1"/>
  <c r="P87" i="1"/>
  <c r="I87" i="1"/>
  <c r="G87" i="1"/>
  <c r="H87" i="1"/>
  <c r="B88" i="1"/>
  <c r="M87" i="1" l="1"/>
  <c r="A88" i="1"/>
  <c r="Y88" i="1"/>
  <c r="Z88" i="1"/>
  <c r="P88" i="1"/>
  <c r="O88" i="1"/>
  <c r="I88" i="1"/>
  <c r="G88" i="1"/>
  <c r="H88" i="1"/>
  <c r="B89" i="1"/>
  <c r="M88" i="1" l="1"/>
  <c r="Z89" i="1"/>
  <c r="P89" i="1"/>
  <c r="A89" i="1"/>
  <c r="O89" i="1"/>
  <c r="Y89" i="1"/>
  <c r="I89" i="1"/>
  <c r="G89" i="1"/>
  <c r="H89" i="1"/>
  <c r="B90" i="1"/>
  <c r="Z90" i="1" l="1"/>
  <c r="A90" i="1"/>
  <c r="Y90" i="1"/>
  <c r="P90" i="1"/>
  <c r="O90" i="1"/>
  <c r="I90" i="1"/>
  <c r="G90" i="1"/>
  <c r="H90" i="1"/>
  <c r="M89" i="1"/>
  <c r="B91" i="1"/>
  <c r="M90" i="1" l="1"/>
  <c r="A91" i="1"/>
  <c r="P91" i="1"/>
  <c r="O91" i="1"/>
  <c r="Z91" i="1"/>
  <c r="Y91" i="1"/>
  <c r="I91" i="1"/>
  <c r="G91" i="1"/>
  <c r="H91" i="1"/>
  <c r="B92" i="1"/>
  <c r="M91" i="1" l="1"/>
  <c r="A92" i="1"/>
  <c r="Z92" i="1"/>
  <c r="P92" i="1"/>
  <c r="O92" i="1"/>
  <c r="Y92" i="1"/>
  <c r="I92" i="1"/>
  <c r="G92" i="1"/>
  <c r="H92" i="1"/>
  <c r="B93" i="1"/>
  <c r="M92" i="1" l="1"/>
  <c r="A93" i="1"/>
  <c r="Y93" i="1"/>
  <c r="Z93" i="1"/>
  <c r="P93" i="1"/>
  <c r="O93" i="1"/>
  <c r="I93" i="1"/>
  <c r="G93" i="1"/>
  <c r="H93" i="1"/>
  <c r="B94" i="1"/>
  <c r="M93" i="1" l="1"/>
  <c r="Y94" i="1"/>
  <c r="P94" i="1"/>
  <c r="Z94" i="1"/>
  <c r="O94" i="1"/>
  <c r="A94" i="1"/>
  <c r="I94" i="1"/>
  <c r="G94" i="1"/>
  <c r="H94" i="1"/>
  <c r="B95" i="1"/>
  <c r="Y95" i="1" l="1"/>
  <c r="A95" i="1"/>
  <c r="P95" i="1"/>
  <c r="Z95" i="1"/>
  <c r="O95" i="1"/>
  <c r="I95" i="1"/>
  <c r="G95" i="1"/>
  <c r="H95" i="1"/>
  <c r="M94" i="1"/>
  <c r="B96" i="1"/>
  <c r="M95" i="1" l="1"/>
  <c r="A96" i="1"/>
  <c r="Y96" i="1"/>
  <c r="P96" i="1"/>
  <c r="Z96" i="1"/>
  <c r="O96" i="1"/>
  <c r="I96" i="1"/>
  <c r="G96" i="1"/>
  <c r="H96" i="1"/>
  <c r="B97" i="1"/>
  <c r="M96" i="1" l="1"/>
  <c r="A97" i="1"/>
  <c r="Z97" i="1"/>
  <c r="P97" i="1"/>
  <c r="Y97" i="1"/>
  <c r="O97" i="1"/>
  <c r="I97" i="1"/>
  <c r="G97" i="1"/>
  <c r="H97" i="1"/>
  <c r="B98" i="1"/>
  <c r="M97" i="1" l="1"/>
  <c r="Z98" i="1"/>
  <c r="Y98" i="1"/>
  <c r="A98" i="1"/>
  <c r="O98" i="1"/>
  <c r="P98" i="1"/>
  <c r="I98" i="1"/>
  <c r="G98" i="1"/>
  <c r="H98" i="1"/>
  <c r="B99" i="1"/>
  <c r="M98" i="1" l="1"/>
  <c r="Y99" i="1"/>
  <c r="A99" i="1"/>
  <c r="P99" i="1"/>
  <c r="O99" i="1"/>
  <c r="Z99" i="1"/>
  <c r="I99" i="1"/>
  <c r="G99" i="1"/>
  <c r="H99" i="1"/>
  <c r="B100" i="1"/>
  <c r="Y100" i="1" l="1"/>
  <c r="Z100" i="1"/>
  <c r="O100" i="1"/>
  <c r="A100" i="1"/>
  <c r="P100" i="1"/>
  <c r="I100" i="1"/>
  <c r="G100" i="1"/>
  <c r="H100" i="1"/>
  <c r="M99" i="1"/>
  <c r="B101" i="1"/>
  <c r="Z101" i="1" l="1"/>
  <c r="Y101" i="1"/>
  <c r="P101" i="1"/>
  <c r="O101" i="1"/>
  <c r="A101" i="1"/>
  <c r="I101" i="1"/>
  <c r="G101" i="1"/>
  <c r="H101" i="1"/>
  <c r="M100" i="1"/>
  <c r="B102" i="1"/>
  <c r="M101" i="1" l="1"/>
  <c r="A102" i="1"/>
  <c r="Z102" i="1"/>
  <c r="O102" i="1"/>
  <c r="Y102" i="1"/>
  <c r="P102" i="1"/>
  <c r="I102" i="1"/>
  <c r="G102" i="1"/>
  <c r="H102" i="1"/>
  <c r="B103" i="1"/>
  <c r="M102" i="1" l="1"/>
  <c r="Z103" i="1"/>
  <c r="Y103" i="1"/>
  <c r="A103" i="1"/>
  <c r="P103" i="1"/>
  <c r="O103" i="1"/>
  <c r="I103" i="1"/>
  <c r="G103" i="1"/>
  <c r="H103" i="1"/>
  <c r="B104" i="1"/>
  <c r="M103" i="1" l="1"/>
  <c r="Z104" i="1"/>
  <c r="A104" i="1"/>
  <c r="O104" i="1"/>
  <c r="P104" i="1"/>
  <c r="Y104" i="1"/>
  <c r="I104" i="1"/>
  <c r="G104" i="1"/>
  <c r="H104" i="1"/>
  <c r="B105" i="1"/>
  <c r="M104" i="1" l="1"/>
  <c r="A105" i="1"/>
  <c r="Y105" i="1"/>
  <c r="P105" i="1"/>
  <c r="Z105" i="1"/>
  <c r="O105" i="1"/>
  <c r="I105" i="1"/>
  <c r="G105" i="1"/>
  <c r="H105" i="1"/>
  <c r="B106" i="1"/>
  <c r="M105" i="1" l="1"/>
  <c r="Z106" i="1"/>
  <c r="Y106" i="1"/>
  <c r="A106" i="1"/>
  <c r="O106" i="1"/>
  <c r="P106" i="1"/>
  <c r="I106" i="1"/>
  <c r="G106" i="1"/>
  <c r="H106" i="1"/>
  <c r="B107" i="1"/>
  <c r="M106" i="1" l="1"/>
  <c r="Y107" i="1"/>
  <c r="A107" i="1"/>
  <c r="O107" i="1"/>
  <c r="Z107" i="1"/>
  <c r="P107" i="1"/>
  <c r="I107" i="1"/>
  <c r="G107" i="1"/>
  <c r="H107" i="1"/>
  <c r="B108" i="1"/>
  <c r="M107" i="1" l="1"/>
  <c r="Y108" i="1"/>
  <c r="Z108" i="1"/>
  <c r="O108" i="1"/>
  <c r="A108" i="1"/>
  <c r="P108" i="1"/>
  <c r="I108" i="1"/>
  <c r="G108" i="1"/>
  <c r="H108" i="1"/>
  <c r="B109" i="1"/>
  <c r="M108" i="1" l="1"/>
  <c r="A109" i="1"/>
  <c r="Y109" i="1"/>
  <c r="O109" i="1"/>
  <c r="Z109" i="1"/>
  <c r="P109" i="1"/>
  <c r="I109" i="1"/>
  <c r="G109" i="1"/>
  <c r="H109" i="1"/>
  <c r="B110" i="1"/>
  <c r="M109" i="1" l="1"/>
  <c r="Y110" i="1"/>
  <c r="A110" i="1"/>
  <c r="P110" i="1"/>
  <c r="O110" i="1"/>
  <c r="Z110" i="1"/>
  <c r="I110" i="1"/>
  <c r="G110" i="1"/>
  <c r="H110" i="1"/>
  <c r="B111" i="1"/>
  <c r="A111" i="1" l="1"/>
  <c r="Z111" i="1"/>
  <c r="P111" i="1"/>
  <c r="Y111" i="1"/>
  <c r="O111" i="1"/>
  <c r="I111" i="1"/>
  <c r="G111" i="1"/>
  <c r="H111" i="1"/>
  <c r="M110" i="1"/>
  <c r="B112" i="1"/>
  <c r="Y112" i="1" l="1"/>
  <c r="A112" i="1"/>
  <c r="P112" i="1"/>
  <c r="Z112" i="1"/>
  <c r="O112" i="1"/>
  <c r="I112" i="1"/>
  <c r="G112" i="1"/>
  <c r="H112" i="1"/>
  <c r="M111" i="1"/>
  <c r="B113" i="1"/>
  <c r="Y113" i="1" l="1"/>
  <c r="A113" i="1"/>
  <c r="P113" i="1"/>
  <c r="Z113" i="1"/>
  <c r="O113" i="1"/>
  <c r="I113" i="1"/>
  <c r="G113" i="1"/>
  <c r="H113" i="1"/>
  <c r="M112" i="1"/>
  <c r="B114" i="1"/>
  <c r="Y114" i="1" l="1"/>
  <c r="Z114" i="1"/>
  <c r="P114" i="1"/>
  <c r="O114" i="1"/>
  <c r="A114" i="1"/>
  <c r="I114" i="1"/>
  <c r="G114" i="1"/>
  <c r="H114" i="1"/>
  <c r="M113" i="1"/>
  <c r="B115" i="1"/>
  <c r="M114" i="1" l="1"/>
  <c r="A115" i="1"/>
  <c r="Z115" i="1"/>
  <c r="Y115" i="1"/>
  <c r="O115" i="1"/>
  <c r="P115" i="1"/>
  <c r="I115" i="1"/>
  <c r="G115" i="1"/>
  <c r="H115" i="1"/>
  <c r="B116" i="1"/>
  <c r="M115" i="1" l="1"/>
  <c r="Y116" i="1"/>
  <c r="A116" i="1"/>
  <c r="P116" i="1"/>
  <c r="O116" i="1"/>
  <c r="Z116" i="1"/>
  <c r="I116" i="1"/>
  <c r="G116" i="1"/>
  <c r="H116" i="1"/>
  <c r="B117" i="1"/>
  <c r="Z117" i="1" l="1"/>
  <c r="A117" i="1"/>
  <c r="P117" i="1"/>
  <c r="O117" i="1"/>
  <c r="Y117" i="1"/>
  <c r="I117" i="1"/>
  <c r="G117" i="1"/>
  <c r="H117" i="1"/>
  <c r="M116" i="1"/>
  <c r="B118" i="1"/>
  <c r="M117" i="1" l="1"/>
  <c r="A118" i="1"/>
  <c r="Z118" i="1"/>
  <c r="P118" i="1"/>
  <c r="O118" i="1"/>
  <c r="Y118" i="1"/>
  <c r="I118" i="1"/>
  <c r="G118" i="1"/>
  <c r="H118" i="1"/>
  <c r="B119" i="1"/>
  <c r="M118" i="1" l="1"/>
  <c r="Z119" i="1"/>
  <c r="Y119" i="1"/>
  <c r="A119" i="1"/>
  <c r="O119" i="1"/>
  <c r="P119" i="1"/>
  <c r="I119" i="1"/>
  <c r="G119" i="1"/>
  <c r="H119" i="1"/>
  <c r="B120" i="1"/>
  <c r="M119" i="1" l="1"/>
  <c r="Z120" i="1"/>
  <c r="A120" i="1"/>
  <c r="O120" i="1"/>
  <c r="P120" i="1"/>
  <c r="Y120" i="1"/>
  <c r="I120" i="1"/>
  <c r="G120" i="1"/>
  <c r="H120" i="1"/>
  <c r="B121" i="1"/>
  <c r="A121" i="1" l="1"/>
  <c r="Y121" i="1"/>
  <c r="O121" i="1"/>
  <c r="Z121" i="1"/>
  <c r="P121" i="1"/>
  <c r="I121" i="1"/>
  <c r="G121" i="1"/>
  <c r="H121" i="1"/>
  <c r="M120" i="1"/>
  <c r="B122" i="1"/>
  <c r="M121" i="1" l="1"/>
  <c r="Y122" i="1"/>
  <c r="A122" i="1"/>
  <c r="P122" i="1"/>
  <c r="O122" i="1"/>
  <c r="Z122" i="1"/>
  <c r="I122" i="1"/>
  <c r="G122" i="1"/>
  <c r="H122" i="1"/>
  <c r="B123" i="1"/>
  <c r="M122" i="1" l="1"/>
  <c r="A123" i="1"/>
  <c r="Z123" i="1"/>
  <c r="P123" i="1"/>
  <c r="Y123" i="1"/>
  <c r="O123" i="1"/>
  <c r="I123" i="1"/>
  <c r="G123" i="1"/>
  <c r="H123" i="1"/>
  <c r="B124" i="1"/>
  <c r="M123" i="1" l="1"/>
  <c r="Z124" i="1"/>
  <c r="A124" i="1"/>
  <c r="Y124" i="1"/>
  <c r="P124" i="1"/>
  <c r="O124" i="1"/>
  <c r="I124" i="1"/>
  <c r="G124" i="1"/>
  <c r="H124" i="1"/>
  <c r="B125" i="1"/>
  <c r="M124" i="1" l="1"/>
  <c r="A125" i="1"/>
  <c r="Y125" i="1"/>
  <c r="P125" i="1"/>
  <c r="Z125" i="1"/>
  <c r="O125" i="1"/>
  <c r="I125" i="1"/>
  <c r="G125" i="1"/>
  <c r="H125" i="1"/>
  <c r="B126" i="1"/>
  <c r="M125" i="1" l="1"/>
  <c r="Z126" i="1"/>
  <c r="Y126" i="1"/>
  <c r="A126" i="1"/>
  <c r="O126" i="1"/>
  <c r="P126" i="1"/>
  <c r="I126" i="1"/>
  <c r="G126" i="1"/>
  <c r="H126" i="1"/>
  <c r="B127" i="1"/>
  <c r="Z127" i="1" l="1"/>
  <c r="Y127" i="1"/>
  <c r="A127" i="1"/>
  <c r="O127" i="1"/>
  <c r="P127" i="1"/>
  <c r="I127" i="1"/>
  <c r="G127" i="1"/>
  <c r="H127" i="1"/>
  <c r="M126" i="1"/>
  <c r="B128" i="1"/>
  <c r="M127" i="1" l="1"/>
  <c r="Y128" i="1"/>
  <c r="O128" i="1"/>
  <c r="A128" i="1"/>
  <c r="Z128" i="1"/>
  <c r="P128" i="1"/>
  <c r="I128" i="1"/>
  <c r="G128" i="1"/>
  <c r="H128" i="1"/>
  <c r="B129" i="1"/>
  <c r="M128" i="1" l="1"/>
  <c r="Z129" i="1"/>
  <c r="A129" i="1"/>
  <c r="P129" i="1"/>
  <c r="O129" i="1"/>
  <c r="Y129" i="1"/>
  <c r="I129" i="1"/>
  <c r="G129" i="1"/>
  <c r="H129" i="1"/>
  <c r="B130" i="1"/>
  <c r="Y130" i="1" l="1"/>
  <c r="Z130" i="1"/>
  <c r="P130" i="1"/>
  <c r="O130" i="1"/>
  <c r="A130" i="1"/>
  <c r="I130" i="1"/>
  <c r="G130" i="1"/>
  <c r="H130" i="1"/>
  <c r="M129" i="1"/>
  <c r="B131" i="1"/>
  <c r="M130" i="1" l="1"/>
  <c r="Y131" i="1"/>
  <c r="O131" i="1"/>
  <c r="Z131" i="1"/>
  <c r="A131" i="1"/>
  <c r="P131" i="1"/>
  <c r="I131" i="1"/>
  <c r="G131" i="1"/>
  <c r="H131" i="1"/>
  <c r="B132" i="1"/>
  <c r="M131" i="1" l="1"/>
  <c r="A132" i="1"/>
  <c r="P132" i="1"/>
  <c r="Z132" i="1"/>
  <c r="Y132" i="1"/>
  <c r="O132" i="1"/>
  <c r="I132" i="1"/>
  <c r="G132" i="1"/>
  <c r="H132" i="1"/>
  <c r="B133" i="1"/>
  <c r="M132" i="1" l="1"/>
  <c r="Z133" i="1"/>
  <c r="Y133" i="1"/>
  <c r="A133" i="1"/>
  <c r="P133" i="1"/>
  <c r="O133" i="1"/>
  <c r="O323" i="1" s="1"/>
  <c r="I133" i="1"/>
  <c r="G133" i="1"/>
  <c r="H133" i="1"/>
  <c r="B134" i="1"/>
  <c r="M133" i="1" l="1"/>
  <c r="Y134" i="1"/>
  <c r="Z134" i="1"/>
  <c r="A134" i="1"/>
  <c r="O134" i="1"/>
  <c r="P134" i="1"/>
  <c r="I134" i="1"/>
  <c r="G134" i="1"/>
  <c r="H134" i="1"/>
  <c r="I323" i="1"/>
  <c r="B135" i="1"/>
  <c r="M134" i="1" l="1"/>
  <c r="Y135" i="1"/>
  <c r="P135" i="1"/>
  <c r="O135" i="1"/>
  <c r="Z135" i="1"/>
  <c r="A135" i="1"/>
  <c r="I135" i="1"/>
  <c r="G135" i="1"/>
  <c r="H135" i="1"/>
  <c r="B136" i="1"/>
  <c r="A136" i="1" l="1"/>
  <c r="Z136" i="1"/>
  <c r="Y136" i="1"/>
  <c r="P136" i="1"/>
  <c r="O136" i="1"/>
  <c r="I136" i="1"/>
  <c r="G136" i="1"/>
  <c r="H136" i="1"/>
  <c r="M135" i="1"/>
  <c r="B137" i="1"/>
  <c r="A137" i="1" l="1"/>
  <c r="Z137" i="1"/>
  <c r="O137" i="1"/>
  <c r="Y137" i="1"/>
  <c r="P137" i="1"/>
  <c r="I137" i="1"/>
  <c r="G137" i="1"/>
  <c r="H137" i="1"/>
  <c r="M136" i="1"/>
  <c r="B138" i="1"/>
  <c r="M137" i="1" l="1"/>
  <c r="Z138" i="1"/>
  <c r="A138" i="1"/>
  <c r="O138" i="1"/>
  <c r="Y138" i="1"/>
  <c r="P138" i="1"/>
  <c r="I138" i="1"/>
  <c r="G138" i="1"/>
  <c r="H138" i="1"/>
  <c r="B139" i="1"/>
  <c r="Y139" i="1" l="1"/>
  <c r="Z139" i="1"/>
  <c r="O139" i="1"/>
  <c r="P139" i="1"/>
  <c r="A139" i="1"/>
  <c r="I139" i="1"/>
  <c r="G139" i="1"/>
  <c r="H139" i="1"/>
  <c r="M138" i="1"/>
  <c r="B140" i="1"/>
  <c r="M139" i="1" l="1"/>
  <c r="Z140" i="1"/>
  <c r="O140" i="1"/>
  <c r="A140" i="1"/>
  <c r="Y140" i="1"/>
  <c r="P140" i="1"/>
  <c r="G140" i="1"/>
  <c r="I140" i="1"/>
  <c r="H140" i="1"/>
  <c r="B141" i="1"/>
  <c r="M140" i="1" l="1"/>
  <c r="Z141" i="1"/>
  <c r="P141" i="1"/>
  <c r="O141" i="1"/>
  <c r="A141" i="1"/>
  <c r="Y141" i="1"/>
  <c r="G141" i="1"/>
  <c r="I141" i="1"/>
  <c r="H141" i="1"/>
  <c r="B142" i="1"/>
  <c r="M141" i="1" l="1"/>
  <c r="A142" i="1"/>
  <c r="Z142" i="1"/>
  <c r="P142" i="1"/>
  <c r="O142" i="1"/>
  <c r="Y142" i="1"/>
  <c r="I142" i="1"/>
  <c r="G142" i="1"/>
  <c r="H142" i="1"/>
  <c r="B143" i="1"/>
  <c r="Y143" i="1" l="1"/>
  <c r="O143" i="1"/>
  <c r="Z143" i="1"/>
  <c r="A143" i="1"/>
  <c r="P143" i="1"/>
  <c r="I143" i="1"/>
  <c r="G143" i="1"/>
  <c r="H143" i="1"/>
  <c r="M142" i="1"/>
  <c r="B144" i="1"/>
  <c r="Z144" i="1" l="1"/>
  <c r="P144" i="1"/>
  <c r="Y144" i="1"/>
  <c r="A144" i="1"/>
  <c r="O144" i="1"/>
  <c r="I144" i="1"/>
  <c r="G144" i="1"/>
  <c r="H144" i="1"/>
  <c r="M143" i="1"/>
  <c r="B145" i="1"/>
  <c r="M144" i="1" l="1"/>
  <c r="Y145" i="1"/>
  <c r="A145" i="1"/>
  <c r="P145" i="1"/>
  <c r="O145" i="1"/>
  <c r="Z145" i="1"/>
  <c r="G145" i="1"/>
  <c r="I145" i="1"/>
  <c r="H145" i="1"/>
  <c r="B146" i="1"/>
  <c r="M145" i="1" l="1"/>
  <c r="Z146" i="1"/>
  <c r="A146" i="1"/>
  <c r="Y146" i="1"/>
  <c r="P146" i="1"/>
  <c r="O146" i="1"/>
  <c r="G146" i="1"/>
  <c r="I146" i="1"/>
  <c r="H146" i="1"/>
  <c r="B147" i="1"/>
  <c r="M146" i="1" l="1"/>
  <c r="Y147" i="1"/>
  <c r="P147" i="1"/>
  <c r="O147" i="1"/>
  <c r="A147" i="1"/>
  <c r="Z147" i="1"/>
  <c r="I147" i="1"/>
  <c r="G147" i="1"/>
  <c r="H147" i="1"/>
  <c r="B148" i="1"/>
  <c r="M147" i="1" l="1"/>
  <c r="A148" i="1"/>
  <c r="Z148" i="1"/>
  <c r="Y148" i="1"/>
  <c r="O148" i="1"/>
  <c r="P148" i="1"/>
  <c r="I148" i="1"/>
  <c r="G148" i="1"/>
  <c r="H148" i="1"/>
  <c r="B149" i="1"/>
  <c r="M148" i="1" l="1"/>
  <c r="Z149" i="1"/>
  <c r="A149" i="1"/>
  <c r="O149" i="1"/>
  <c r="Y149" i="1"/>
  <c r="P149" i="1"/>
  <c r="I149" i="1"/>
  <c r="G149" i="1"/>
  <c r="H149" i="1"/>
  <c r="B150" i="1"/>
  <c r="Z150" i="1" l="1"/>
  <c r="O150" i="1"/>
  <c r="A150" i="1"/>
  <c r="P150" i="1"/>
  <c r="Y150" i="1"/>
  <c r="I150" i="1"/>
  <c r="G150" i="1"/>
  <c r="H150" i="1"/>
  <c r="M149" i="1"/>
  <c r="B151" i="1"/>
  <c r="A151" i="1" l="1"/>
  <c r="Y151" i="1"/>
  <c r="Z151" i="1"/>
  <c r="P151" i="1"/>
  <c r="O151" i="1"/>
  <c r="I151" i="1"/>
  <c r="G151" i="1"/>
  <c r="H151" i="1"/>
  <c r="M150" i="1"/>
  <c r="B152" i="1"/>
  <c r="A152" i="1" l="1"/>
  <c r="Z152" i="1"/>
  <c r="P152" i="1"/>
  <c r="O152" i="1"/>
  <c r="Y152" i="1"/>
  <c r="I152" i="1"/>
  <c r="G152" i="1"/>
  <c r="H152" i="1"/>
  <c r="M151" i="1"/>
  <c r="B153" i="1"/>
  <c r="M152" i="1" l="1"/>
  <c r="A153" i="1"/>
  <c r="Y153" i="1"/>
  <c r="P153" i="1"/>
  <c r="O153" i="1"/>
  <c r="Z153" i="1"/>
  <c r="I153" i="1"/>
  <c r="G153" i="1"/>
  <c r="H153" i="1"/>
  <c r="B154" i="1"/>
  <c r="M153" i="1" l="1"/>
  <c r="A154" i="1"/>
  <c r="P154" i="1"/>
  <c r="Z154" i="1"/>
  <c r="O154" i="1"/>
  <c r="Y154" i="1"/>
  <c r="I154" i="1"/>
  <c r="G154" i="1"/>
  <c r="H154" i="1"/>
  <c r="B155" i="1"/>
  <c r="M154" i="1" l="1"/>
  <c r="A155" i="1"/>
  <c r="Y155" i="1"/>
  <c r="P155" i="1"/>
  <c r="Z155" i="1"/>
  <c r="O155" i="1"/>
  <c r="G155" i="1"/>
  <c r="I155" i="1"/>
  <c r="H155" i="1"/>
  <c r="B156" i="1"/>
  <c r="M155" i="1" l="1"/>
  <c r="Z156" i="1"/>
  <c r="O156" i="1"/>
  <c r="A156" i="1"/>
  <c r="P156" i="1"/>
  <c r="Y156" i="1"/>
  <c r="G156" i="1"/>
  <c r="I156" i="1"/>
  <c r="H156" i="1"/>
  <c r="B157" i="1"/>
  <c r="M156" i="1" l="1"/>
  <c r="Y157" i="1"/>
  <c r="Z157" i="1"/>
  <c r="O157" i="1"/>
  <c r="A157" i="1"/>
  <c r="P157" i="1"/>
  <c r="I157" i="1"/>
  <c r="G157" i="1"/>
  <c r="H157" i="1"/>
  <c r="B158" i="1"/>
  <c r="M157" i="1" l="1"/>
  <c r="A158" i="1"/>
  <c r="Y158" i="1"/>
  <c r="Z158" i="1"/>
  <c r="P158" i="1"/>
  <c r="O158" i="1"/>
  <c r="I158" i="1"/>
  <c r="G158" i="1"/>
  <c r="H158" i="1"/>
  <c r="B159" i="1"/>
  <c r="M158" i="1" l="1"/>
  <c r="Y159" i="1"/>
  <c r="A159" i="1"/>
  <c r="P159" i="1"/>
  <c r="Z159" i="1"/>
  <c r="O159" i="1"/>
  <c r="O324" i="1" s="1"/>
  <c r="I159" i="1"/>
  <c r="G159" i="1"/>
  <c r="H159" i="1"/>
  <c r="B160" i="1"/>
  <c r="M159" i="1" l="1"/>
  <c r="I324" i="1"/>
  <c r="Z160" i="1"/>
  <c r="A160" i="1"/>
  <c r="O160" i="1"/>
  <c r="AB160" i="1"/>
  <c r="P160" i="1"/>
  <c r="Y160" i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I160" i="1"/>
  <c r="G160" i="1"/>
  <c r="H160" i="1"/>
  <c r="B161" i="1"/>
  <c r="Y161" i="1" l="1"/>
  <c r="AB161" i="1"/>
  <c r="A161" i="1"/>
  <c r="P161" i="1"/>
  <c r="O161" i="1"/>
  <c r="Z161" i="1"/>
  <c r="G161" i="1"/>
  <c r="I161" i="1"/>
  <c r="H161" i="1"/>
  <c r="M160" i="1"/>
  <c r="B162" i="1"/>
  <c r="M161" i="1" l="1"/>
  <c r="A162" i="1"/>
  <c r="Y162" i="1"/>
  <c r="Z162" i="1"/>
  <c r="P162" i="1"/>
  <c r="O162" i="1"/>
  <c r="AB162" i="1"/>
  <c r="G162" i="1"/>
  <c r="I162" i="1"/>
  <c r="H162" i="1"/>
  <c r="B163" i="1"/>
  <c r="M162" i="1" l="1"/>
  <c r="Y163" i="1"/>
  <c r="AB163" i="1"/>
  <c r="A163" i="1"/>
  <c r="Z163" i="1"/>
  <c r="P163" i="1"/>
  <c r="O163" i="1"/>
  <c r="G163" i="1"/>
  <c r="I163" i="1"/>
  <c r="H163" i="1"/>
  <c r="B164" i="1"/>
  <c r="M163" i="1" l="1"/>
  <c r="A164" i="1"/>
  <c r="AB164" i="1"/>
  <c r="Z164" i="1"/>
  <c r="P164" i="1"/>
  <c r="Y164" i="1"/>
  <c r="O164" i="1"/>
  <c r="I164" i="1"/>
  <c r="G164" i="1"/>
  <c r="H164" i="1"/>
  <c r="B165" i="1"/>
  <c r="M164" i="1" l="1"/>
  <c r="Y165" i="1"/>
  <c r="AB165" i="1"/>
  <c r="O165" i="1"/>
  <c r="A165" i="1"/>
  <c r="P165" i="1"/>
  <c r="Z165" i="1"/>
  <c r="I165" i="1"/>
  <c r="G165" i="1"/>
  <c r="H165" i="1"/>
  <c r="B166" i="1"/>
  <c r="M165" i="1" l="1"/>
  <c r="A166" i="1"/>
  <c r="Y166" i="1"/>
  <c r="Z166" i="1"/>
  <c r="AB166" i="1"/>
  <c r="P166" i="1"/>
  <c r="O166" i="1"/>
  <c r="I166" i="1"/>
  <c r="G166" i="1"/>
  <c r="H166" i="1"/>
  <c r="B167" i="1"/>
  <c r="M166" i="1" l="1"/>
  <c r="Y167" i="1"/>
  <c r="Z167" i="1"/>
  <c r="O167" i="1"/>
  <c r="A167" i="1"/>
  <c r="AB167" i="1"/>
  <c r="P167" i="1"/>
  <c r="G167" i="1"/>
  <c r="H167" i="1"/>
  <c r="B168" i="1"/>
  <c r="A168" i="1" l="1"/>
  <c r="AB168" i="1"/>
  <c r="Z168" i="1"/>
  <c r="Y168" i="1"/>
  <c r="P168" i="1"/>
  <c r="O168" i="1"/>
  <c r="G168" i="1"/>
  <c r="H168" i="1"/>
  <c r="B169" i="1"/>
  <c r="Y169" i="1" l="1"/>
  <c r="Z169" i="1"/>
  <c r="AB169" i="1"/>
  <c r="A169" i="1"/>
  <c r="P169" i="1"/>
  <c r="O169" i="1"/>
  <c r="G169" i="1"/>
  <c r="H169" i="1"/>
  <c r="B170" i="1"/>
  <c r="A170" i="1" l="1"/>
  <c r="Z170" i="1"/>
  <c r="AB170" i="1"/>
  <c r="O170" i="1"/>
  <c r="Y170" i="1"/>
  <c r="P170" i="1"/>
  <c r="G170" i="1"/>
  <c r="H170" i="1"/>
  <c r="B171" i="1"/>
  <c r="A171" i="1" l="1"/>
  <c r="Z171" i="1"/>
  <c r="O171" i="1"/>
  <c r="Y171" i="1"/>
  <c r="P171" i="1"/>
  <c r="AB171" i="1"/>
  <c r="G171" i="1"/>
  <c r="H171" i="1"/>
  <c r="B172" i="1"/>
  <c r="AB172" i="1" l="1"/>
  <c r="AB173" i="1" s="1"/>
  <c r="AB174" i="1" s="1"/>
  <c r="AB175" i="1" s="1"/>
  <c r="AB176" i="1" s="1"/>
  <c r="AB177" i="1" s="1"/>
  <c r="AB178" i="1" s="1"/>
  <c r="AB179" i="1" s="1"/>
  <c r="AB180" i="1" s="1"/>
  <c r="Z172" i="1"/>
  <c r="A172" i="1"/>
  <c r="P172" i="1"/>
  <c r="Y172" i="1"/>
  <c r="O172" i="1"/>
  <c r="G172" i="1"/>
  <c r="H172" i="1"/>
  <c r="B173" i="1"/>
  <c r="Z173" i="1" l="1"/>
  <c r="P173" i="1"/>
  <c r="A173" i="1"/>
  <c r="Y173" i="1"/>
  <c r="O173" i="1"/>
  <c r="G173" i="1"/>
  <c r="H173" i="1"/>
  <c r="B174" i="1"/>
  <c r="Y174" i="1" l="1"/>
  <c r="A174" i="1"/>
  <c r="P174" i="1"/>
  <c r="O174" i="1"/>
  <c r="Z174" i="1"/>
  <c r="G174" i="1"/>
  <c r="H174" i="1"/>
  <c r="B175" i="1"/>
  <c r="A175" i="1" l="1"/>
  <c r="Y175" i="1"/>
  <c r="P175" i="1"/>
  <c r="O175" i="1"/>
  <c r="Z175" i="1"/>
  <c r="G175" i="1"/>
  <c r="H175" i="1"/>
  <c r="B176" i="1"/>
  <c r="A176" i="1" l="1"/>
  <c r="Z176" i="1"/>
  <c r="Y176" i="1"/>
  <c r="P176" i="1"/>
  <c r="O176" i="1"/>
  <c r="G176" i="1"/>
  <c r="H176" i="1"/>
  <c r="B177" i="1"/>
  <c r="A177" i="1" l="1"/>
  <c r="O177" i="1"/>
  <c r="Z177" i="1"/>
  <c r="P177" i="1"/>
  <c r="G177" i="1"/>
  <c r="H177" i="1"/>
  <c r="B178" i="1"/>
  <c r="A178" i="1" l="1"/>
  <c r="O178" i="1"/>
  <c r="Z178" i="1"/>
  <c r="P178" i="1"/>
  <c r="G178" i="1"/>
  <c r="H178" i="1"/>
  <c r="B179" i="1"/>
  <c r="Z179" i="1" l="1"/>
  <c r="A179" i="1"/>
  <c r="P179" i="1"/>
  <c r="O179" i="1"/>
  <c r="G179" i="1"/>
  <c r="H179" i="1"/>
  <c r="B180" i="1"/>
  <c r="Y180" i="1" l="1"/>
  <c r="Y179" i="1" s="1"/>
  <c r="O180" i="1"/>
  <c r="P180" i="1"/>
  <c r="A180" i="1"/>
  <c r="Z180" i="1"/>
  <c r="G180" i="1"/>
  <c r="H180" i="1"/>
  <c r="B181" i="1"/>
  <c r="Z181" i="1" l="1"/>
  <c r="A181" i="1"/>
  <c r="Y181" i="1"/>
  <c r="Y182" i="1" s="1"/>
  <c r="Y183" i="1" s="1"/>
  <c r="Y184" i="1" s="1"/>
  <c r="AB181" i="1"/>
  <c r="O181" i="1"/>
  <c r="P181" i="1"/>
  <c r="G181" i="1"/>
  <c r="H181" i="1"/>
  <c r="Y178" i="1"/>
  <c r="Y177" i="1" s="1"/>
  <c r="B182" i="1"/>
  <c r="Z182" i="1" l="1"/>
  <c r="P182" i="1"/>
  <c r="O182" i="1"/>
  <c r="A182" i="1"/>
  <c r="AB182" i="1"/>
  <c r="AB183" i="1" s="1"/>
  <c r="AB184" i="1" s="1"/>
  <c r="G182" i="1"/>
  <c r="H182" i="1"/>
  <c r="B183" i="1"/>
  <c r="Z183" i="1" l="1"/>
  <c r="A183" i="1"/>
  <c r="P183" i="1"/>
  <c r="O183" i="1"/>
  <c r="G183" i="1"/>
  <c r="H183" i="1"/>
  <c r="B184" i="1"/>
  <c r="A184" i="1" l="1"/>
  <c r="Z184" i="1"/>
  <c r="P184" i="1"/>
  <c r="O184" i="1"/>
  <c r="G184" i="1"/>
  <c r="H184" i="1"/>
  <c r="B185" i="1"/>
  <c r="AB185" i="1" l="1"/>
  <c r="AB186" i="1" s="1"/>
  <c r="AB187" i="1" s="1"/>
  <c r="AB188" i="1" s="1"/>
  <c r="Y185" i="1"/>
  <c r="P185" i="1"/>
  <c r="Z185" i="1"/>
  <c r="A185" i="1"/>
  <c r="O185" i="1"/>
  <c r="O325" i="1" s="1"/>
  <c r="L2" i="11" s="1"/>
  <c r="G185" i="1"/>
  <c r="H185" i="1"/>
  <c r="B186" i="1"/>
  <c r="Z186" i="1" l="1"/>
  <c r="A186" i="1"/>
  <c r="P186" i="1"/>
  <c r="O186" i="1"/>
  <c r="Y186" i="1"/>
  <c r="G186" i="1"/>
  <c r="H186" i="1"/>
  <c r="B187" i="1"/>
  <c r="Z187" i="1" l="1"/>
  <c r="P187" i="1"/>
  <c r="A187" i="1"/>
  <c r="O187" i="1"/>
  <c r="Y187" i="1"/>
  <c r="G187" i="1"/>
  <c r="H187" i="1"/>
  <c r="B188" i="1"/>
  <c r="Z188" i="1" l="1"/>
  <c r="P188" i="1"/>
  <c r="O188" i="1"/>
  <c r="A188" i="1"/>
  <c r="Y188" i="1"/>
  <c r="G188" i="1"/>
  <c r="H188" i="1"/>
  <c r="B189" i="1"/>
  <c r="Y189" i="1" l="1"/>
  <c r="O189" i="1"/>
  <c r="Z189" i="1"/>
  <c r="AB189" i="1"/>
  <c r="A189" i="1"/>
  <c r="P189" i="1"/>
  <c r="G189" i="1"/>
  <c r="H189" i="1"/>
  <c r="B190" i="1"/>
  <c r="Z190" i="1" l="1"/>
  <c r="P190" i="1"/>
  <c r="O190" i="1"/>
  <c r="A190" i="1"/>
  <c r="AB190" i="1"/>
  <c r="Y190" i="1"/>
  <c r="G190" i="1"/>
  <c r="H190" i="1"/>
  <c r="B191" i="1"/>
  <c r="AB191" i="1" l="1"/>
  <c r="P191" i="1"/>
  <c r="A191" i="1"/>
  <c r="O191" i="1"/>
  <c r="Y191" i="1"/>
  <c r="G191" i="1"/>
  <c r="H191" i="1"/>
  <c r="B192" i="1"/>
  <c r="AB192" i="1" l="1"/>
  <c r="O192" i="1"/>
  <c r="Y192" i="1"/>
  <c r="A192" i="1"/>
  <c r="P192" i="1"/>
  <c r="G192" i="1"/>
  <c r="H192" i="1"/>
  <c r="B193" i="1"/>
  <c r="AB193" i="1" l="1"/>
  <c r="A193" i="1"/>
  <c r="P193" i="1"/>
  <c r="O193" i="1"/>
  <c r="Y193" i="1"/>
  <c r="G193" i="1"/>
  <c r="H193" i="1"/>
  <c r="B194" i="1"/>
  <c r="A194" i="1" l="1"/>
  <c r="AB194" i="1"/>
  <c r="Y194" i="1"/>
  <c r="P194" i="1"/>
  <c r="O194" i="1"/>
  <c r="G194" i="1"/>
  <c r="H194" i="1"/>
  <c r="B195" i="1"/>
  <c r="AB195" i="1" l="1"/>
  <c r="P195" i="1"/>
  <c r="Y195" i="1"/>
  <c r="A195" i="1"/>
  <c r="O195" i="1"/>
  <c r="G195" i="1"/>
  <c r="H195" i="1"/>
  <c r="B196" i="1"/>
  <c r="A196" i="1" l="1"/>
  <c r="AB196" i="1"/>
  <c r="O196" i="1"/>
  <c r="P196" i="1"/>
  <c r="Y196" i="1"/>
  <c r="G196" i="1"/>
  <c r="H196" i="1"/>
  <c r="B197" i="1"/>
  <c r="A197" i="1" l="1"/>
  <c r="Y197" i="1"/>
  <c r="P197" i="1"/>
  <c r="AB197" i="1"/>
  <c r="O197" i="1"/>
  <c r="G197" i="1"/>
  <c r="H197" i="1"/>
  <c r="B198" i="1"/>
  <c r="A198" i="1" l="1"/>
  <c r="Y198" i="1"/>
  <c r="AB198" i="1"/>
  <c r="P198" i="1"/>
  <c r="O198" i="1"/>
  <c r="G198" i="1"/>
  <c r="H198" i="1"/>
  <c r="B199" i="1"/>
  <c r="Y199" i="1" l="1"/>
  <c r="AB199" i="1"/>
  <c r="A199" i="1"/>
  <c r="O199" i="1"/>
  <c r="P199" i="1"/>
  <c r="G199" i="1"/>
  <c r="H199" i="1"/>
  <c r="B200" i="1"/>
  <c r="A200" i="1" l="1"/>
  <c r="Y200" i="1"/>
  <c r="P200" i="1"/>
  <c r="O200" i="1"/>
  <c r="AB200" i="1"/>
  <c r="G200" i="1"/>
  <c r="H200" i="1"/>
  <c r="B201" i="1"/>
  <c r="A201" i="1" l="1"/>
  <c r="P201" i="1"/>
  <c r="Y201" i="1"/>
  <c r="AB201" i="1"/>
  <c r="O201" i="1"/>
  <c r="G201" i="1"/>
  <c r="H201" i="1"/>
  <c r="B202" i="1"/>
  <c r="Y202" i="1" l="1"/>
  <c r="AB202" i="1"/>
  <c r="A202" i="1"/>
  <c r="P202" i="1"/>
  <c r="O202" i="1"/>
  <c r="G202" i="1"/>
  <c r="H202" i="1"/>
  <c r="B203" i="1"/>
  <c r="AB203" i="1" l="1"/>
  <c r="P203" i="1"/>
  <c r="A203" i="1"/>
  <c r="O203" i="1"/>
  <c r="G203" i="1"/>
  <c r="H203" i="1"/>
  <c r="B204" i="1"/>
  <c r="A204" i="1" l="1"/>
  <c r="O204" i="1"/>
  <c r="P204" i="1"/>
  <c r="AB204" i="1"/>
  <c r="G204" i="1"/>
  <c r="H204" i="1"/>
  <c r="B205" i="1"/>
  <c r="A205" i="1" l="1"/>
  <c r="O205" i="1"/>
  <c r="AB205" i="1"/>
  <c r="P205" i="1"/>
  <c r="G205" i="1"/>
  <c r="H205" i="1"/>
  <c r="B206" i="1"/>
  <c r="A206" i="1" l="1"/>
  <c r="P206" i="1"/>
  <c r="O206" i="1"/>
  <c r="AB206" i="1"/>
  <c r="G206" i="1"/>
  <c r="H206" i="1"/>
  <c r="B207" i="1"/>
  <c r="AB207" i="1" l="1"/>
  <c r="A207" i="1"/>
  <c r="N207" i="1"/>
  <c r="O207" i="1"/>
  <c r="P207" i="1"/>
  <c r="G207" i="1"/>
  <c r="H207" i="1"/>
  <c r="B208" i="1"/>
  <c r="N208" i="1" l="1"/>
  <c r="A208" i="1"/>
  <c r="P208" i="1"/>
  <c r="AB208" i="1"/>
  <c r="O208" i="1"/>
  <c r="G208" i="1"/>
  <c r="H208" i="1"/>
  <c r="B209" i="1"/>
  <c r="A209" i="1" l="1"/>
  <c r="O209" i="1"/>
  <c r="N209" i="1"/>
  <c r="AB209" i="1"/>
  <c r="P209" i="1"/>
  <c r="G209" i="1"/>
  <c r="H209" i="1"/>
  <c r="B210" i="1"/>
  <c r="AB210" i="1" l="1"/>
  <c r="A210" i="1"/>
  <c r="P210" i="1"/>
  <c r="O210" i="1"/>
  <c r="N210" i="1"/>
  <c r="G210" i="1"/>
  <c r="H210" i="1"/>
  <c r="B211" i="1"/>
  <c r="N211" i="1" l="1"/>
  <c r="P211" i="1"/>
  <c r="O211" i="1"/>
  <c r="O326" i="1" s="1"/>
  <c r="L3" i="11" s="1"/>
  <c r="AB211" i="1"/>
  <c r="A211" i="1"/>
  <c r="G211" i="1"/>
  <c r="H211" i="1"/>
  <c r="B212" i="1"/>
  <c r="A212" i="1" l="1"/>
  <c r="AB212" i="1"/>
  <c r="N212" i="1"/>
  <c r="P212" i="1"/>
  <c r="Q212" i="1" s="1"/>
  <c r="R212" i="1" s="1"/>
  <c r="S212" i="1" s="1"/>
  <c r="T212" i="1" s="1"/>
  <c r="U212" i="1" s="1"/>
  <c r="V212" i="1" s="1"/>
  <c r="W212" i="1" s="1"/>
  <c r="O212" i="1"/>
  <c r="G212" i="1"/>
  <c r="H212" i="1"/>
  <c r="B213" i="1"/>
  <c r="N213" i="1" l="1"/>
  <c r="AB213" i="1"/>
  <c r="P213" i="1"/>
  <c r="Q213" i="1" s="1"/>
  <c r="R213" i="1" s="1"/>
  <c r="S213" i="1" s="1"/>
  <c r="T213" i="1" s="1"/>
  <c r="U213" i="1" s="1"/>
  <c r="V213" i="1" s="1"/>
  <c r="W213" i="1" s="1"/>
  <c r="O213" i="1"/>
  <c r="AO6" i="2" s="1"/>
  <c r="AQ6" i="2" s="1"/>
  <c r="A213" i="1"/>
  <c r="G213" i="1"/>
  <c r="H213" i="1"/>
  <c r="B214" i="1"/>
  <c r="P214" i="1" l="1"/>
  <c r="O214" i="1"/>
  <c r="N214" i="1"/>
  <c r="AB214" i="1"/>
  <c r="A214" i="1"/>
  <c r="G214" i="1"/>
  <c r="H214" i="1"/>
  <c r="AS6" i="2"/>
  <c r="AC265" i="1"/>
  <c r="B215" i="1"/>
  <c r="A215" i="1" l="1"/>
  <c r="AB215" i="1"/>
  <c r="P215" i="1"/>
  <c r="N215" i="1"/>
  <c r="O215" i="1"/>
  <c r="AO8" i="2" s="1"/>
  <c r="AS8" i="2" s="1"/>
  <c r="G215" i="1"/>
  <c r="H215" i="1"/>
  <c r="C35" i="7"/>
  <c r="AD265" i="1"/>
  <c r="C7" i="7" s="1"/>
  <c r="B216" i="1"/>
  <c r="N216" i="1" l="1"/>
  <c r="AB216" i="1"/>
  <c r="A216" i="1"/>
  <c r="O216" i="1"/>
  <c r="G216" i="1"/>
  <c r="H216" i="1"/>
  <c r="Q215" i="1"/>
  <c r="R215" i="1" s="1"/>
  <c r="S215" i="1" s="1"/>
  <c r="T215" i="1" s="1"/>
  <c r="U215" i="1" s="1"/>
  <c r="V215" i="1" s="1"/>
  <c r="W215" i="1" s="1"/>
  <c r="B217" i="1"/>
  <c r="AB217" i="1" l="1"/>
  <c r="P217" i="1"/>
  <c r="O217" i="1"/>
  <c r="AO10" i="2" s="1"/>
  <c r="AS10" i="2" s="1"/>
  <c r="A217" i="1"/>
  <c r="N217" i="1"/>
  <c r="G217" i="1"/>
  <c r="H217" i="1"/>
  <c r="B218" i="1"/>
  <c r="AB218" i="1" l="1"/>
  <c r="N218" i="1"/>
  <c r="O218" i="1"/>
  <c r="A218" i="1"/>
  <c r="P218" i="1"/>
  <c r="Q218" i="1" s="1"/>
  <c r="R218" i="1" s="1"/>
  <c r="G218" i="1"/>
  <c r="H218" i="1"/>
  <c r="Q217" i="1"/>
  <c r="R217" i="1" s="1"/>
  <c r="P216" i="1"/>
  <c r="Q216" i="1" s="1"/>
  <c r="R216" i="1" s="1"/>
  <c r="S216" i="1" s="1"/>
  <c r="T216" i="1" s="1"/>
  <c r="U216" i="1" s="1"/>
  <c r="V216" i="1" s="1"/>
  <c r="W216" i="1" s="1"/>
  <c r="B219" i="1"/>
  <c r="A219" i="1" l="1"/>
  <c r="O219" i="1"/>
  <c r="AB219" i="1"/>
  <c r="N219" i="1"/>
  <c r="P219" i="1"/>
  <c r="G219" i="1"/>
  <c r="H219" i="1"/>
  <c r="S217" i="1"/>
  <c r="T217" i="1" s="1"/>
  <c r="U217" i="1" s="1"/>
  <c r="V217" i="1" s="1"/>
  <c r="W217" i="1" s="1"/>
  <c r="AM217" i="1"/>
  <c r="AN217" i="1" s="1"/>
  <c r="AM218" i="1"/>
  <c r="AN218" i="1" s="1"/>
  <c r="X218" i="1"/>
  <c r="S218" i="1"/>
  <c r="T218" i="1" s="1"/>
  <c r="U218" i="1" s="1"/>
  <c r="V218" i="1" s="1"/>
  <c r="W218" i="1" s="1"/>
  <c r="B220" i="1"/>
  <c r="N220" i="1" l="1"/>
  <c r="AB220" i="1"/>
  <c r="O220" i="1"/>
  <c r="P220" i="1"/>
  <c r="A220" i="1"/>
  <c r="G220" i="1"/>
  <c r="G354" i="1" s="1"/>
  <c r="H220" i="1"/>
  <c r="B221" i="1"/>
  <c r="AB221" i="1" l="1"/>
  <c r="N221" i="1"/>
  <c r="A221" i="1"/>
  <c r="O221" i="1"/>
  <c r="P221" i="1"/>
  <c r="G221" i="1"/>
  <c r="H221" i="1"/>
  <c r="H354" i="1"/>
  <c r="B222" i="1"/>
  <c r="AB222" i="1" l="1"/>
  <c r="A222" i="1"/>
  <c r="N222" i="1"/>
  <c r="O222" i="1"/>
  <c r="P222" i="1"/>
  <c r="G222" i="1"/>
  <c r="H222" i="1"/>
  <c r="B223" i="1"/>
  <c r="A223" i="1" l="1"/>
  <c r="N223" i="1"/>
  <c r="AB223" i="1"/>
  <c r="O223" i="1"/>
  <c r="P223" i="1"/>
  <c r="G223" i="1"/>
  <c r="H223" i="1"/>
  <c r="B224" i="1"/>
  <c r="AB224" i="1" l="1"/>
  <c r="P224" i="1"/>
  <c r="A224" i="1"/>
  <c r="N224" i="1"/>
  <c r="O224" i="1"/>
  <c r="G224" i="1"/>
  <c r="H224" i="1"/>
  <c r="B225" i="1"/>
  <c r="A225" i="1" l="1"/>
  <c r="P225" i="1"/>
  <c r="B4" i="10" s="1"/>
  <c r="O225" i="1"/>
  <c r="AO18" i="2" s="1"/>
  <c r="AQ18" i="2" s="1"/>
  <c r="AC277" i="1" s="1"/>
  <c r="N225" i="1"/>
  <c r="A4" i="10"/>
  <c r="G225" i="1"/>
  <c r="H225" i="1"/>
  <c r="B226" i="1"/>
  <c r="AS18" i="2" l="1"/>
  <c r="N226" i="1"/>
  <c r="P226" i="1"/>
  <c r="B5" i="10" s="1"/>
  <c r="O226" i="1"/>
  <c r="AO19" i="2" s="1"/>
  <c r="A226" i="1"/>
  <c r="A5" i="10"/>
  <c r="G226" i="1"/>
  <c r="H226" i="1"/>
  <c r="B227" i="1"/>
  <c r="AQ19" i="2" l="1"/>
  <c r="AC278" i="1" s="1"/>
  <c r="N227" i="1"/>
  <c r="P227" i="1"/>
  <c r="B6" i="10" s="1"/>
  <c r="A6" i="10"/>
  <c r="A227" i="1"/>
  <c r="O227" i="1"/>
  <c r="AO20" i="2" s="1"/>
  <c r="AQ20" i="2" s="1"/>
  <c r="AC279" i="1" s="1"/>
  <c r="G227" i="1"/>
  <c r="H227" i="1"/>
  <c r="C47" i="7"/>
  <c r="AD277" i="1"/>
  <c r="C19" i="7" s="1"/>
  <c r="B228" i="1"/>
  <c r="AS19" i="2" l="1"/>
  <c r="C48" i="7"/>
  <c r="AD278" i="1"/>
  <c r="C20" i="7" s="1"/>
  <c r="A228" i="1"/>
  <c r="N228" i="1"/>
  <c r="O228" i="1"/>
  <c r="AO21" i="2" s="1"/>
  <c r="AQ21" i="2" s="1"/>
  <c r="AC280" i="1" s="1"/>
  <c r="P228" i="1"/>
  <c r="B7" i="10" s="1"/>
  <c r="A7" i="10"/>
  <c r="G228" i="1"/>
  <c r="H228" i="1"/>
  <c r="B229" i="1"/>
  <c r="AS20" i="2" l="1"/>
  <c r="AD279" i="1"/>
  <c r="C21" i="7" s="1"/>
  <c r="C49" i="7"/>
  <c r="AS21" i="2"/>
  <c r="P229" i="1"/>
  <c r="B8" i="10" s="1"/>
  <c r="O229" i="1"/>
  <c r="A229" i="1"/>
  <c r="A8" i="10"/>
  <c r="N229" i="1"/>
  <c r="G229" i="1"/>
  <c r="H229" i="1"/>
  <c r="B230" i="1"/>
  <c r="AO22" i="2" l="1"/>
  <c r="AQ22" i="2" s="1"/>
  <c r="AD280" i="1"/>
  <c r="C22" i="7" s="1"/>
  <c r="C50" i="7"/>
  <c r="P230" i="1"/>
  <c r="B9" i="10" s="1"/>
  <c r="O230" i="1"/>
  <c r="AO23" i="2" s="1"/>
  <c r="AQ23" i="2" s="1"/>
  <c r="A9" i="10"/>
  <c r="N230" i="1"/>
  <c r="A230" i="1"/>
  <c r="G230" i="1"/>
  <c r="H230" i="1"/>
  <c r="B231" i="1"/>
  <c r="A231" i="1" l="1"/>
  <c r="N231" i="1"/>
  <c r="A10" i="10"/>
  <c r="O231" i="1"/>
  <c r="AO24" i="2" s="1"/>
  <c r="P231" i="1"/>
  <c r="B232" i="1"/>
  <c r="G231" i="1"/>
  <c r="H231" i="1"/>
  <c r="AS22" i="2"/>
  <c r="AC281" i="1"/>
  <c r="AS23" i="2"/>
  <c r="AC282" i="1"/>
  <c r="C51" i="7" l="1"/>
  <c r="AD281" i="1"/>
  <c r="C23" i="7" s="1"/>
  <c r="N232" i="1"/>
  <c r="P232" i="1"/>
  <c r="B11" i="10" s="1"/>
  <c r="O232" i="1"/>
  <c r="A232" i="1"/>
  <c r="B233" i="1"/>
  <c r="A11" i="10"/>
  <c r="G232" i="1"/>
  <c r="H232" i="1"/>
  <c r="C52" i="7"/>
  <c r="AD282" i="1"/>
  <c r="C24" i="7" s="1"/>
  <c r="B10" i="10"/>
  <c r="R231" i="1"/>
  <c r="AS231" i="1" l="1"/>
  <c r="AT231" i="1"/>
  <c r="S231" i="1"/>
  <c r="AM231" i="1"/>
  <c r="AN231" i="1" s="1"/>
  <c r="T231" i="1"/>
  <c r="BL231" i="1"/>
  <c r="AR231" i="1"/>
  <c r="C10" i="10"/>
  <c r="P233" i="1"/>
  <c r="B12" i="10" s="1"/>
  <c r="N233" i="1"/>
  <c r="A233" i="1"/>
  <c r="A12" i="10"/>
  <c r="B234" i="1"/>
  <c r="O233" i="1"/>
  <c r="G233" i="1"/>
  <c r="H233" i="1"/>
  <c r="E10" i="10" l="1"/>
  <c r="AX231" i="1"/>
  <c r="K10" i="10" s="1"/>
  <c r="BE231" i="1"/>
  <c r="D10" i="10"/>
  <c r="H10" i="10"/>
  <c r="BG231" i="1"/>
  <c r="AW231" i="1"/>
  <c r="J10" i="10" s="1"/>
  <c r="G10" i="10"/>
  <c r="AU231" i="1"/>
  <c r="O234" i="1"/>
  <c r="AO27" i="2" s="1"/>
  <c r="A13" i="10"/>
  <c r="A234" i="1"/>
  <c r="P234" i="1"/>
  <c r="B13" i="10" s="1"/>
  <c r="N234" i="1"/>
  <c r="B235" i="1"/>
  <c r="G234" i="1"/>
  <c r="H234" i="1"/>
  <c r="AV231" i="1"/>
  <c r="I10" i="10" s="1"/>
  <c r="F10" i="10"/>
  <c r="BF231" i="1" l="1"/>
  <c r="M10" i="10" s="1"/>
  <c r="L10" i="10"/>
  <c r="A14" i="10"/>
  <c r="P235" i="1"/>
  <c r="B14" i="10" s="1"/>
  <c r="B236" i="1"/>
  <c r="N235" i="1"/>
  <c r="A235" i="1"/>
  <c r="O235" i="1"/>
  <c r="G235" i="1"/>
  <c r="H235" i="1"/>
  <c r="N236" i="1" l="1"/>
  <c r="A15" i="10"/>
  <c r="B237" i="1"/>
  <c r="O236" i="1"/>
  <c r="AO29" i="2" s="1"/>
  <c r="A236" i="1"/>
  <c r="P236" i="1"/>
  <c r="B15" i="10" s="1"/>
  <c r="G236" i="1"/>
  <c r="H236" i="1"/>
  <c r="N237" i="1" l="1"/>
  <c r="A16" i="10"/>
  <c r="O237" i="1"/>
  <c r="O327" i="1" s="1"/>
  <c r="A237" i="1"/>
  <c r="B238" i="1"/>
  <c r="P237" i="1"/>
  <c r="B16" i="10" s="1"/>
  <c r="G237" i="1"/>
  <c r="H237" i="1"/>
  <c r="B239" i="1" l="1"/>
  <c r="O238" i="1"/>
  <c r="AO31" i="2" s="1"/>
  <c r="A238" i="1"/>
  <c r="N238" i="1"/>
  <c r="A17" i="10"/>
  <c r="P238" i="1"/>
  <c r="B17" i="10" s="1"/>
  <c r="J2" i="9"/>
  <c r="L4" i="11"/>
  <c r="N239" i="1" l="1"/>
  <c r="A239" i="1"/>
  <c r="P239" i="1"/>
  <c r="B18" i="10" s="1"/>
  <c r="O239" i="1"/>
  <c r="B240" i="1"/>
  <c r="A18" i="10"/>
  <c r="N240" i="1" l="1"/>
  <c r="A240" i="1"/>
  <c r="O240" i="1"/>
  <c r="AO33" i="2" s="1"/>
  <c r="B241" i="1"/>
  <c r="P240" i="1"/>
  <c r="B19" i="10" s="1"/>
  <c r="A19" i="10"/>
  <c r="B242" i="1" l="1"/>
  <c r="A20" i="10"/>
  <c r="O241" i="1"/>
  <c r="N241" i="1"/>
  <c r="A241" i="1"/>
  <c r="P241" i="1"/>
  <c r="A242" i="1" l="1"/>
  <c r="B243" i="1"/>
  <c r="A21" i="10"/>
  <c r="O242" i="1"/>
  <c r="P242" i="1"/>
  <c r="B21" i="10" s="1"/>
  <c r="R241" i="1"/>
  <c r="B20" i="10"/>
  <c r="AT241" i="1" l="1"/>
  <c r="BL241" i="1"/>
  <c r="AS241" i="1"/>
  <c r="AR241" i="1"/>
  <c r="C20" i="10"/>
  <c r="N243" i="1"/>
  <c r="O243" i="1"/>
  <c r="B244" i="1"/>
  <c r="P243" i="1"/>
  <c r="B22" i="10" s="1"/>
  <c r="A22" i="10"/>
  <c r="A243" i="1"/>
  <c r="BG241" i="1" l="1"/>
  <c r="H20" i="10"/>
  <c r="F20" i="10"/>
  <c r="AV241" i="1"/>
  <c r="I20" i="10" s="1"/>
  <c r="AU241" i="1"/>
  <c r="G20" i="10"/>
  <c r="AW241" i="1"/>
  <c r="J20" i="10" s="1"/>
  <c r="N244" i="1"/>
  <c r="A23" i="10"/>
  <c r="A244" i="1"/>
  <c r="P244" i="1"/>
  <c r="B245" i="1"/>
  <c r="O244" i="1"/>
  <c r="AO37" i="2" s="1"/>
  <c r="R244" i="1" l="1"/>
  <c r="B23" i="10"/>
  <c r="N245" i="1"/>
  <c r="B246" i="1"/>
  <c r="O245" i="1"/>
  <c r="AO38" i="2" s="1"/>
  <c r="A245" i="1"/>
  <c r="P245" i="1"/>
  <c r="B24" i="10" s="1"/>
  <c r="A24" i="10"/>
  <c r="N246" i="1" l="1"/>
  <c r="B247" i="1"/>
  <c r="A25" i="10"/>
  <c r="O246" i="1"/>
  <c r="A246" i="1"/>
  <c r="P246" i="1"/>
  <c r="B25" i="10" s="1"/>
  <c r="AS244" i="1"/>
  <c r="T244" i="1"/>
  <c r="C23" i="10"/>
  <c r="AT244" i="1"/>
  <c r="AR244" i="1"/>
  <c r="AU244" i="1" l="1"/>
  <c r="G23" i="10"/>
  <c r="AW244" i="1"/>
  <c r="J23" i="10" s="1"/>
  <c r="N247" i="1"/>
  <c r="P247" i="1"/>
  <c r="B26" i="10" s="1"/>
  <c r="O247" i="1"/>
  <c r="AO40" i="2" s="1"/>
  <c r="A26" i="10"/>
  <c r="A247" i="1"/>
  <c r="B248" i="1"/>
  <c r="AV244" i="1"/>
  <c r="I23" i="10" s="1"/>
  <c r="F23" i="10"/>
  <c r="H23" i="10"/>
  <c r="BG244" i="1"/>
  <c r="AX244" i="1"/>
  <c r="K23" i="10" s="1"/>
  <c r="E23" i="10"/>
  <c r="N248" i="1" l="1"/>
  <c r="A248" i="1"/>
  <c r="P248" i="1"/>
  <c r="B27" i="10" s="1"/>
  <c r="A27" i="10"/>
  <c r="B249" i="1"/>
  <c r="O248" i="1"/>
  <c r="AO41" i="2" s="1"/>
  <c r="N249" i="1" l="1"/>
  <c r="A249" i="1"/>
  <c r="O249" i="1"/>
  <c r="AO42" i="2" s="1"/>
  <c r="A28" i="10"/>
  <c r="B250" i="1"/>
  <c r="P249" i="1"/>
  <c r="B28" i="10" s="1"/>
  <c r="N250" i="1" l="1"/>
  <c r="A29" i="10"/>
  <c r="B251" i="1"/>
  <c r="A250" i="1"/>
  <c r="O250" i="1"/>
  <c r="P250" i="1"/>
  <c r="B29" i="10" s="1"/>
  <c r="N251" i="1" l="1"/>
  <c r="A30" i="10"/>
  <c r="P251" i="1"/>
  <c r="B252" i="1"/>
  <c r="O251" i="1"/>
  <c r="A251" i="1"/>
  <c r="B30" i="10" l="1"/>
  <c r="R252" i="1"/>
  <c r="S252" i="1" s="1"/>
  <c r="N252" i="1"/>
  <c r="B253" i="1"/>
  <c r="O252" i="1"/>
  <c r="A252" i="1"/>
  <c r="P252" i="1"/>
  <c r="B31" i="10" s="1"/>
  <c r="A31" i="10"/>
  <c r="N253" i="1" l="1"/>
  <c r="A253" i="1"/>
  <c r="P253" i="1"/>
  <c r="B32" i="10" s="1"/>
  <c r="O253" i="1"/>
  <c r="B254" i="1"/>
  <c r="A32" i="10"/>
  <c r="N254" i="1" l="1"/>
  <c r="A33" i="10"/>
  <c r="B255" i="1"/>
  <c r="A254" i="1"/>
  <c r="O254" i="1"/>
  <c r="P254" i="1"/>
  <c r="B33" i="10" s="1"/>
  <c r="N255" i="1" l="1"/>
  <c r="A34" i="10"/>
  <c r="O255" i="1"/>
  <c r="B256" i="1"/>
  <c r="A255" i="1"/>
  <c r="P255" i="1"/>
  <c r="B34" i="10" s="1"/>
  <c r="AO48" i="2" l="1"/>
  <c r="N256" i="1"/>
  <c r="A35" i="10"/>
  <c r="O256" i="1"/>
  <c r="AO49" i="2" s="1"/>
  <c r="B257" i="1"/>
  <c r="P256" i="1"/>
  <c r="B35" i="10" s="1"/>
  <c r="A256" i="1"/>
  <c r="N257" i="1" l="1"/>
  <c r="A36" i="10"/>
  <c r="A257" i="1"/>
  <c r="B258" i="1"/>
  <c r="P257" i="1"/>
  <c r="B36" i="10" s="1"/>
  <c r="O257" i="1"/>
  <c r="AO50" i="2" l="1"/>
  <c r="N258" i="1"/>
  <c r="B259" i="1"/>
  <c r="O258" i="1"/>
  <c r="AO51" i="2" s="1"/>
  <c r="P258" i="1"/>
  <c r="B37" i="10" s="1"/>
  <c r="A258" i="1"/>
  <c r="A37" i="10"/>
  <c r="N259" i="1" l="1"/>
  <c r="B260" i="1"/>
  <c r="A259" i="1"/>
  <c r="O259" i="1"/>
  <c r="AO52" i="2" s="1"/>
  <c r="A38" i="10"/>
  <c r="P259" i="1"/>
  <c r="B38" i="10" s="1"/>
  <c r="N260" i="1" l="1"/>
  <c r="D2" i="7" s="1"/>
  <c r="D30" i="7" s="1"/>
  <c r="A260" i="1"/>
  <c r="P260" i="1"/>
  <c r="B261" i="1"/>
  <c r="O260" i="1"/>
  <c r="AO53" i="2" s="1"/>
  <c r="A39" i="10"/>
  <c r="A2" i="7"/>
  <c r="A30" i="7" s="1"/>
  <c r="N261" i="1" l="1"/>
  <c r="D3" i="7" s="1"/>
  <c r="D31" i="7" s="1"/>
  <c r="B262" i="1"/>
  <c r="A261" i="1"/>
  <c r="A3" i="7"/>
  <c r="A31" i="7" s="1"/>
  <c r="O261" i="1"/>
  <c r="AO54" i="2" s="1"/>
  <c r="P261" i="1"/>
  <c r="A40" i="10"/>
  <c r="G2" i="7"/>
  <c r="G30" i="7" s="1"/>
  <c r="B39" i="10"/>
  <c r="D4" i="7" l="1"/>
  <c r="D32" i="7" s="1"/>
  <c r="P262" i="1"/>
  <c r="A41" i="10"/>
  <c r="B263" i="1"/>
  <c r="A262" i="1"/>
  <c r="O262" i="1"/>
  <c r="AO55" i="2" s="1"/>
  <c r="A4" i="7"/>
  <c r="A32" i="7" s="1"/>
  <c r="B40" i="10"/>
  <c r="G3" i="7"/>
  <c r="G31" i="7" s="1"/>
  <c r="D5" i="7" l="1"/>
  <c r="D33" i="7" s="1"/>
  <c r="O263" i="1"/>
  <c r="AO56" i="2" s="1"/>
  <c r="AP4" i="2" s="1"/>
  <c r="P263" i="1"/>
  <c r="AI5" i="2"/>
  <c r="A42" i="10"/>
  <c r="A263" i="1"/>
  <c r="A5" i="7"/>
  <c r="A33" i="7" s="1"/>
  <c r="B264" i="1"/>
  <c r="B41" i="10"/>
  <c r="G4" i="7"/>
  <c r="G32" i="7" s="1"/>
  <c r="B265" i="1" l="1"/>
  <c r="P264" i="1"/>
  <c r="AI6" i="2"/>
  <c r="A264" i="1"/>
  <c r="O264" i="1"/>
  <c r="A6" i="7"/>
  <c r="A34" i="7" s="1"/>
  <c r="A43" i="10"/>
  <c r="B42" i="10"/>
  <c r="G5" i="7"/>
  <c r="G33" i="7" s="1"/>
  <c r="G6" i="7" l="1"/>
  <c r="G34" i="7" s="1"/>
  <c r="B43" i="10"/>
  <c r="A44" i="10"/>
  <c r="A7" i="7"/>
  <c r="A35" i="7" s="1"/>
  <c r="O265" i="1"/>
  <c r="B266" i="1"/>
  <c r="AI7" i="2"/>
  <c r="P265" i="1"/>
  <c r="A265" i="1"/>
  <c r="D6" i="7"/>
  <c r="D34" i="7" s="1"/>
  <c r="G7" i="7" l="1"/>
  <c r="G35" i="7" s="1"/>
  <c r="B44" i="10"/>
  <c r="AI8" i="2"/>
  <c r="O266" i="1"/>
  <c r="A266" i="1"/>
  <c r="P266" i="1"/>
  <c r="A45" i="10"/>
  <c r="B267" i="1"/>
  <c r="D9" i="7" s="1"/>
  <c r="D37" i="7" s="1"/>
  <c r="A8" i="7"/>
  <c r="A36" i="7" s="1"/>
  <c r="D8" i="7"/>
  <c r="D36" i="7" s="1"/>
  <c r="D7" i="7"/>
  <c r="D35" i="7" s="1"/>
  <c r="AI9" i="2" l="1"/>
  <c r="O267" i="1"/>
  <c r="B268" i="1"/>
  <c r="D10" i="7" s="1"/>
  <c r="D38" i="7" s="1"/>
  <c r="A9" i="7"/>
  <c r="A37" i="7" s="1"/>
  <c r="P267" i="1"/>
  <c r="A46" i="10"/>
  <c r="A267" i="1"/>
  <c r="G8" i="7"/>
  <c r="G36" i="7" s="1"/>
  <c r="B45" i="10"/>
  <c r="B46" i="10" l="1"/>
  <c r="G9" i="7"/>
  <c r="G37" i="7" s="1"/>
  <c r="AI10" i="2"/>
  <c r="P268" i="1"/>
  <c r="O268" i="1"/>
  <c r="A10" i="7"/>
  <c r="A38" i="7" s="1"/>
  <c r="A47" i="10"/>
  <c r="B269" i="1"/>
  <c r="D11" i="7" s="1"/>
  <c r="D39" i="7" s="1"/>
  <c r="A268" i="1"/>
  <c r="AI11" i="2" l="1"/>
  <c r="B270" i="1"/>
  <c r="D12" i="7" s="1"/>
  <c r="D40" i="7" s="1"/>
  <c r="O269" i="1"/>
  <c r="P269" i="1"/>
  <c r="A269" i="1"/>
  <c r="A48" i="10"/>
  <c r="A11" i="7"/>
  <c r="A39" i="7" s="1"/>
  <c r="G10" i="7"/>
  <c r="G38" i="7" s="1"/>
  <c r="B47" i="10"/>
  <c r="G11" i="7" l="1"/>
  <c r="G39" i="7" s="1"/>
  <c r="B48" i="10"/>
  <c r="AI12" i="2"/>
  <c r="A12" i="7"/>
  <c r="A40" i="7" s="1"/>
  <c r="O270" i="1"/>
  <c r="A49" i="10"/>
  <c r="A270" i="1"/>
  <c r="B271" i="1"/>
  <c r="D13" i="7" s="1"/>
  <c r="D41" i="7" s="1"/>
  <c r="P271" i="1" l="1"/>
  <c r="A271" i="1"/>
  <c r="B272" i="1"/>
  <c r="N272" i="1" s="1"/>
  <c r="D14" i="7" s="1"/>
  <c r="D42" i="7" s="1"/>
  <c r="AI13" i="2"/>
  <c r="A50" i="10"/>
  <c r="O271" i="1"/>
  <c r="A13" i="7"/>
  <c r="A41" i="7" s="1"/>
  <c r="N354" i="1" l="1"/>
  <c r="B273" i="1"/>
  <c r="N273" i="1" s="1"/>
  <c r="D15" i="7" s="1"/>
  <c r="D43" i="7" s="1"/>
  <c r="AI14" i="2"/>
  <c r="O272" i="1"/>
  <c r="O354" i="1" s="1"/>
  <c r="A272" i="1"/>
  <c r="P272" i="1"/>
  <c r="A14" i="7"/>
  <c r="A42" i="7" s="1"/>
  <c r="A51" i="10"/>
  <c r="G13" i="7"/>
  <c r="G41" i="7" s="1"/>
  <c r="B50" i="10"/>
  <c r="AI15" i="2" l="1"/>
  <c r="O273" i="1"/>
  <c r="P273" i="1"/>
  <c r="A52" i="10"/>
  <c r="B274" i="1"/>
  <c r="N274" i="1" s="1"/>
  <c r="D16" i="7" s="1"/>
  <c r="D44" i="7" s="1"/>
  <c r="A15" i="7"/>
  <c r="A43" i="7" s="1"/>
  <c r="A273" i="1"/>
  <c r="B51" i="10"/>
  <c r="G14" i="7"/>
  <c r="G42" i="7" s="1"/>
  <c r="AL52" i="2"/>
  <c r="AH47" i="2"/>
  <c r="BL40" i="2"/>
  <c r="AY8" i="2"/>
  <c r="AN32" i="2"/>
  <c r="AA50" i="2"/>
  <c r="AB11" i="2"/>
  <c r="BB20" i="2"/>
  <c r="BK15" i="2"/>
  <c r="AN14" i="2"/>
  <c r="AA28" i="2"/>
  <c r="AY7" i="2"/>
  <c r="AO34" i="2"/>
  <c r="AK21" i="2"/>
  <c r="AN19" i="2"/>
  <c r="AT19" i="2" s="1"/>
  <c r="AA44" i="2"/>
  <c r="BI46" i="2"/>
  <c r="AK50" i="2"/>
  <c r="AZ50" i="2"/>
  <c r="BK27" i="2"/>
  <c r="BJ38" i="2"/>
  <c r="AL51" i="2"/>
  <c r="AD47" i="2"/>
  <c r="AD25" i="2"/>
  <c r="AD38" i="2"/>
  <c r="AL18" i="2"/>
  <c r="AM12" i="2"/>
  <c r="AL38" i="2"/>
  <c r="AD29" i="2"/>
  <c r="AC26" i="2"/>
  <c r="AY29" i="2"/>
  <c r="AK30" i="2"/>
  <c r="BA25" i="2"/>
  <c r="AM33" i="2"/>
  <c r="AK56" i="2"/>
  <c r="AO39" i="2"/>
  <c r="AA24" i="2"/>
  <c r="AN42" i="2"/>
  <c r="AT42" i="2" s="1"/>
  <c r="BJ6" i="2"/>
  <c r="AL7" i="2"/>
  <c r="BI30" i="2"/>
  <c r="AL49" i="2"/>
  <c r="AY46" i="2"/>
  <c r="BJ32" i="2"/>
  <c r="AL30" i="2"/>
  <c r="BK10" i="2"/>
  <c r="AY17" i="2"/>
  <c r="AM21" i="2"/>
  <c r="BL9" i="2"/>
  <c r="AE46" i="2"/>
  <c r="AL56" i="2"/>
  <c r="AM4" i="2" s="1"/>
  <c r="BA7" i="2"/>
  <c r="BA37" i="2"/>
  <c r="BB49" i="2"/>
  <c r="AC27" i="2"/>
  <c r="AM54" i="2"/>
  <c r="AL48" i="2"/>
  <c r="BA30" i="2"/>
  <c r="AO45" i="2"/>
  <c r="BL39" i="2"/>
  <c r="BA49" i="2"/>
  <c r="BK8" i="2"/>
  <c r="BJ16" i="2"/>
  <c r="AP13" i="2"/>
  <c r="AN26" i="2"/>
  <c r="AL8" i="2"/>
  <c r="AD10" i="2"/>
  <c r="AK22" i="2"/>
  <c r="AH33" i="2"/>
  <c r="AO17" i="2"/>
  <c r="AQ17" i="2" s="1"/>
  <c r="AC276" i="1" s="1"/>
  <c r="BJ20" i="2"/>
  <c r="BI51" i="2"/>
  <c r="AB54" i="2"/>
  <c r="BL46" i="2"/>
  <c r="BB34" i="2"/>
  <c r="AB10" i="2"/>
  <c r="AB52" i="2"/>
  <c r="AM40" i="2"/>
  <c r="BI27" i="2"/>
  <c r="AE31" i="2"/>
  <c r="AH31" i="2" s="1"/>
  <c r="AL25" i="2"/>
  <c r="BA45" i="2"/>
  <c r="AN17" i="2"/>
  <c r="AK45" i="2"/>
  <c r="AE38" i="2"/>
  <c r="AK54" i="2"/>
  <c r="BI37" i="2"/>
  <c r="AY26" i="2"/>
  <c r="AN49" i="2"/>
  <c r="AT49" i="2" s="1"/>
  <c r="AN43" i="2"/>
  <c r="AY50" i="2"/>
  <c r="AD32" i="2"/>
  <c r="AK31" i="2"/>
  <c r="BK48" i="2"/>
  <c r="AC51" i="2"/>
  <c r="AD53" i="2"/>
  <c r="BL13" i="2"/>
  <c r="BJ35" i="2"/>
  <c r="BA28" i="2"/>
  <c r="AA15" i="2"/>
  <c r="AL21" i="2"/>
  <c r="BA8" i="2"/>
  <c r="AB21" i="2"/>
  <c r="BA18" i="2"/>
  <c r="AN20" i="2"/>
  <c r="AT20" i="2" s="1"/>
  <c r="AC12" i="2"/>
  <c r="BH49" i="2"/>
  <c r="AD17" i="2"/>
  <c r="AL28" i="2"/>
  <c r="AK55" i="2"/>
  <c r="AE40" i="2"/>
  <c r="AE16" i="2"/>
  <c r="AC7" i="2"/>
  <c r="AM16" i="2"/>
  <c r="AA38" i="2"/>
  <c r="BL7" i="2"/>
  <c r="BH45" i="2"/>
  <c r="AM45" i="2"/>
  <c r="AE49" i="2"/>
  <c r="BK56" i="2"/>
  <c r="BA51" i="2"/>
  <c r="BK37" i="2"/>
  <c r="AX38" i="2"/>
  <c r="BC38" i="2" s="1"/>
  <c r="AH40" i="2"/>
  <c r="AX54" i="2"/>
  <c r="BC54" i="2" s="1"/>
  <c r="AL39" i="2"/>
  <c r="AZ8" i="2"/>
  <c r="AZ51" i="2"/>
  <c r="BJ14" i="2"/>
  <c r="AA51" i="2"/>
  <c r="AK49" i="2"/>
  <c r="BK44" i="2"/>
  <c r="BJ44" i="2"/>
  <c r="BK36" i="2"/>
  <c r="AH55" i="2"/>
  <c r="AA26" i="2"/>
  <c r="AZ45" i="2"/>
  <c r="BB8" i="2"/>
  <c r="BL5" i="2"/>
  <c r="AL35" i="2"/>
  <c r="AH46" i="2"/>
  <c r="AH45" i="2"/>
  <c r="AY27" i="2"/>
  <c r="AD19" i="2"/>
  <c r="BI17" i="2"/>
  <c r="AK23" i="2"/>
  <c r="BB21" i="2"/>
  <c r="AZ23" i="2"/>
  <c r="AY51" i="2"/>
  <c r="AB38" i="2"/>
  <c r="BI18" i="2"/>
  <c r="AO14" i="2"/>
  <c r="BK32" i="2"/>
  <c r="AZ41" i="2"/>
  <c r="AL37" i="2"/>
  <c r="BH21" i="2"/>
  <c r="AM14" i="2"/>
  <c r="BA14" i="2"/>
  <c r="AP5" i="2"/>
  <c r="AD14" i="2"/>
  <c r="AB55" i="2"/>
  <c r="AD52" i="2"/>
  <c r="AK47" i="2"/>
  <c r="AZ34" i="2"/>
  <c r="AB35" i="2"/>
  <c r="BA36" i="2"/>
  <c r="BH55" i="2"/>
  <c r="BH48" i="2"/>
  <c r="BH46" i="2"/>
  <c r="AM5" i="2"/>
  <c r="AX51" i="2"/>
  <c r="BC51" i="2" s="1"/>
  <c r="AM52" i="2"/>
  <c r="AE23" i="2"/>
  <c r="BL12" i="2"/>
  <c r="AC24" i="2"/>
  <c r="AX21" i="2"/>
  <c r="BC21" i="2" s="1"/>
  <c r="BL23" i="2"/>
  <c r="AK52" i="2"/>
  <c r="BH39" i="2"/>
  <c r="AD39" i="2"/>
  <c r="AA35" i="2"/>
  <c r="BI49" i="2"/>
  <c r="AC35" i="2"/>
  <c r="AE24" i="2"/>
  <c r="AY28" i="2"/>
  <c r="BA23" i="2"/>
  <c r="AN52" i="2"/>
  <c r="AT52" i="2" s="1"/>
  <c r="AX17" i="2"/>
  <c r="BC17" i="2" s="1"/>
  <c r="AX43" i="2"/>
  <c r="BC43" i="2" s="1"/>
  <c r="AL9" i="2"/>
  <c r="AL10" i="2"/>
  <c r="BL44" i="2"/>
  <c r="AA22" i="2"/>
  <c r="AF13" i="2"/>
  <c r="BI55" i="2"/>
  <c r="BI10" i="2"/>
  <c r="BL26" i="2"/>
  <c r="AC39" i="2"/>
  <c r="AY13" i="2"/>
  <c r="BK25" i="2"/>
  <c r="AM47" i="2"/>
  <c r="AN11" i="2"/>
  <c r="AM7" i="2"/>
  <c r="AZ7" i="2"/>
  <c r="BJ36" i="2"/>
  <c r="BB31" i="2"/>
  <c r="BJ52" i="2"/>
  <c r="AH38" i="2"/>
  <c r="AN34" i="2"/>
  <c r="AZ22" i="2"/>
  <c r="AN8" i="2"/>
  <c r="AT8" i="2" s="1"/>
  <c r="AM29" i="2"/>
  <c r="BB38" i="2"/>
  <c r="AC20" i="2"/>
  <c r="BI42" i="2"/>
  <c r="AE20" i="2"/>
  <c r="BA24" i="2"/>
  <c r="BH13" i="2"/>
  <c r="AE17" i="2"/>
  <c r="AY55" i="2"/>
  <c r="AN22" i="2"/>
  <c r="AT22" i="2" s="1"/>
  <c r="AN54" i="2"/>
  <c r="AK39" i="2"/>
  <c r="AH52" i="2"/>
  <c r="AH41" i="2"/>
  <c r="AM10" i="2"/>
  <c r="AB48" i="2"/>
  <c r="AZ49" i="2"/>
  <c r="BI23" i="2"/>
  <c r="BJ50" i="2"/>
  <c r="BH19" i="2"/>
  <c r="AY12" i="2"/>
  <c r="BJ24" i="2"/>
  <c r="AA53" i="2"/>
  <c r="AB53" i="2"/>
  <c r="BH54" i="2"/>
  <c r="BA20" i="2"/>
  <c r="AC46" i="2"/>
  <c r="BJ26" i="2"/>
  <c r="AN46" i="2"/>
  <c r="AX23" i="2"/>
  <c r="BC23" i="2" s="1"/>
  <c r="AB8" i="2"/>
  <c r="AB41" i="2"/>
  <c r="AY49" i="2"/>
  <c r="AX20" i="2"/>
  <c r="BC20" i="2" s="1"/>
  <c r="AX30" i="2"/>
  <c r="BC30" i="2" s="1"/>
  <c r="BI47" i="2"/>
  <c r="BI39" i="2"/>
  <c r="AE37" i="2"/>
  <c r="BI43" i="2"/>
  <c r="AK51" i="2"/>
  <c r="AZ30" i="2"/>
  <c r="AC9" i="2"/>
  <c r="AB26" i="2"/>
  <c r="BA32" i="2"/>
  <c r="BA12" i="2"/>
  <c r="AB56" i="2"/>
  <c r="AC4" i="2" s="1"/>
  <c r="AD51" i="2"/>
  <c r="AM24" i="2"/>
  <c r="BA55" i="2"/>
  <c r="BB19" i="2"/>
  <c r="AX14" i="2"/>
  <c r="BC14" i="2" s="1"/>
  <c r="AB5" i="2"/>
  <c r="BB48" i="2"/>
  <c r="AH48" i="2"/>
  <c r="AB37" i="2"/>
  <c r="BH26" i="2"/>
  <c r="BA35" i="2"/>
  <c r="AZ42" i="2"/>
  <c r="BK49" i="2"/>
  <c r="AA52" i="2"/>
  <c r="AB17" i="2"/>
  <c r="AB29" i="2"/>
  <c r="BB53" i="2"/>
  <c r="AC56" i="2"/>
  <c r="AD4" i="2" s="1"/>
  <c r="AN45" i="2"/>
  <c r="AN39" i="2"/>
  <c r="AE48" i="2"/>
  <c r="AN5" i="2"/>
  <c r="AC14" i="2"/>
  <c r="AM42" i="2"/>
  <c r="BK24" i="2"/>
  <c r="AM9" i="2"/>
  <c r="AD34" i="2"/>
  <c r="BB18" i="2"/>
  <c r="AZ46" i="2"/>
  <c r="AA41" i="2"/>
  <c r="BB29" i="2"/>
  <c r="BA47" i="2"/>
  <c r="AO46" i="2"/>
  <c r="AA33" i="2"/>
  <c r="AH37" i="2"/>
  <c r="AD15" i="2"/>
  <c r="AD37" i="2"/>
  <c r="AK25" i="2"/>
  <c r="AN28" i="2"/>
  <c r="BB35" i="2"/>
  <c r="BL8" i="2"/>
  <c r="AA21" i="2"/>
  <c r="BH20" i="2"/>
  <c r="AM51" i="2"/>
  <c r="AC44" i="2"/>
  <c r="BJ12" i="2"/>
  <c r="BK53" i="2"/>
  <c r="AB42" i="2"/>
  <c r="AZ36" i="2"/>
  <c r="BJ31" i="2"/>
  <c r="BK33" i="2"/>
  <c r="AZ19" i="2"/>
  <c r="AN24" i="2"/>
  <c r="AT24" i="2" s="1"/>
  <c r="AB43" i="2"/>
  <c r="AN30" i="2"/>
  <c r="AE45" i="2"/>
  <c r="AA42" i="2"/>
  <c r="AK53" i="2"/>
  <c r="AZ15" i="2"/>
  <c r="BI54" i="2"/>
  <c r="AB16" i="2"/>
  <c r="AZ18" i="2"/>
  <c r="BL20" i="2"/>
  <c r="AY20" i="2"/>
  <c r="AX56" i="2"/>
  <c r="AD8" i="2"/>
  <c r="BH36" i="2"/>
  <c r="AZ44" i="2"/>
  <c r="BK23" i="2"/>
  <c r="BK13" i="2"/>
  <c r="AB27" i="2"/>
  <c r="AB30" i="2"/>
  <c r="BH51" i="2"/>
  <c r="AZ52" i="2"/>
  <c r="BI34" i="2"/>
  <c r="BL25" i="2"/>
  <c r="AC38" i="2"/>
  <c r="BB51" i="2"/>
  <c r="AZ39" i="2"/>
  <c r="AK19" i="2"/>
  <c r="AO16" i="2"/>
  <c r="AX47" i="2"/>
  <c r="BC47" i="2" s="1"/>
  <c r="AM36" i="2"/>
  <c r="BI11" i="2"/>
  <c r="BL50" i="2"/>
  <c r="AK16" i="2"/>
  <c r="AL27" i="2"/>
  <c r="AA56" i="2"/>
  <c r="BL34" i="2"/>
  <c r="AB9" i="2"/>
  <c r="AD56" i="2"/>
  <c r="AE4" i="2" s="1"/>
  <c r="AC30" i="2"/>
  <c r="BB36" i="2"/>
  <c r="AH49" i="2"/>
  <c r="AH39" i="2"/>
  <c r="BL53" i="2"/>
  <c r="AD9" i="2"/>
  <c r="AZ28" i="2"/>
  <c r="AH36" i="2"/>
  <c r="AL53" i="2"/>
  <c r="BI15" i="2"/>
  <c r="AD43" i="2"/>
  <c r="AO47" i="2"/>
  <c r="BK28" i="2"/>
  <c r="AN38" i="2"/>
  <c r="AT38" i="2" s="1"/>
  <c r="AB50" i="2"/>
  <c r="BJ47" i="2"/>
  <c r="AX29" i="2"/>
  <c r="BC29" i="2" s="1"/>
  <c r="BJ21" i="2"/>
  <c r="BK12" i="2"/>
  <c r="BI41" i="2"/>
  <c r="AD44" i="2"/>
  <c r="BB25" i="2"/>
  <c r="AO13" i="2"/>
  <c r="AZ13" i="2"/>
  <c r="AD16" i="2"/>
  <c r="AZ12" i="2"/>
  <c r="AH35" i="2"/>
  <c r="BH24" i="2"/>
  <c r="BJ43" i="2"/>
  <c r="BB17" i="2"/>
  <c r="AO26" i="2"/>
  <c r="AN50" i="2"/>
  <c r="AT50" i="2" s="1"/>
  <c r="AO32" i="2"/>
  <c r="BH53" i="2"/>
  <c r="BL52" i="2"/>
  <c r="AL45" i="2"/>
  <c r="AX37" i="2"/>
  <c r="BC37" i="2" s="1"/>
  <c r="AL20" i="2"/>
  <c r="AA19" i="2"/>
  <c r="AM55" i="2"/>
  <c r="AC41" i="2"/>
  <c r="AZ35" i="2"/>
  <c r="BK46" i="2"/>
  <c r="BH42" i="2"/>
  <c r="AX48" i="2"/>
  <c r="BC48" i="2" s="1"/>
  <c r="BB44" i="2"/>
  <c r="BI19" i="2"/>
  <c r="AZ48" i="2"/>
  <c r="AC25" i="2"/>
  <c r="AB49" i="2"/>
  <c r="AH43" i="2"/>
  <c r="AO43" i="2"/>
  <c r="AZ54" i="2"/>
  <c r="AM38" i="2"/>
  <c r="AZ32" i="2"/>
  <c r="AX22" i="2"/>
  <c r="BC22" i="2" s="1"/>
  <c r="AO7" i="2"/>
  <c r="AZ26" i="2"/>
  <c r="AX35" i="2"/>
  <c r="BC35" i="2" s="1"/>
  <c r="AB28" i="2"/>
  <c r="AK38" i="2"/>
  <c r="AN51" i="2"/>
  <c r="AT51" i="2" s="1"/>
  <c r="BA39" i="2"/>
  <c r="BK51" i="2"/>
  <c r="AB15" i="2"/>
  <c r="AY33" i="2"/>
  <c r="BA26" i="2"/>
  <c r="AD7" i="2"/>
  <c r="AM22" i="2"/>
  <c r="AZ33" i="2"/>
  <c r="AB24" i="2"/>
  <c r="AM53" i="2"/>
  <c r="AL26" i="2"/>
  <c r="BH40" i="2"/>
  <c r="AN37" i="2"/>
  <c r="AT37" i="2" s="1"/>
  <c r="BB45" i="2"/>
  <c r="AZ56" i="2"/>
  <c r="BA4" i="2" s="1"/>
  <c r="BB28" i="2"/>
  <c r="BL45" i="2"/>
  <c r="AA29" i="2"/>
  <c r="BL21" i="2"/>
  <c r="AD12" i="2"/>
  <c r="BH41" i="2"/>
  <c r="BL49" i="2"/>
  <c r="BJ39" i="2"/>
  <c r="AY34" i="2"/>
  <c r="BI56" i="2"/>
  <c r="BJ4" i="2" s="1"/>
  <c r="AH53" i="2"/>
  <c r="BL55" i="2"/>
  <c r="BI24" i="2"/>
  <c r="AY32" i="2"/>
  <c r="AK13" i="2"/>
  <c r="BH28" i="2"/>
  <c r="BL27" i="2"/>
  <c r="AE13" i="2"/>
  <c r="AL46" i="2"/>
  <c r="AM27" i="2"/>
  <c r="AH32" i="2"/>
  <c r="AM17" i="2"/>
  <c r="AX19" i="2"/>
  <c r="BC19" i="2" s="1"/>
  <c r="BH16" i="2"/>
  <c r="AB31" i="2"/>
  <c r="AC15" i="2"/>
  <c r="AK18" i="2"/>
  <c r="AD13" i="2"/>
  <c r="BK34" i="2"/>
  <c r="AB40" i="2"/>
  <c r="AK29" i="2"/>
  <c r="AK27" i="2"/>
  <c r="AN56" i="2"/>
  <c r="AO4" i="2" s="1"/>
  <c r="BJ23" i="2"/>
  <c r="BH30" i="2"/>
  <c r="AK17" i="2"/>
  <c r="BK29" i="2"/>
  <c r="AE18" i="2"/>
  <c r="BL18" i="2"/>
  <c r="BI31" i="2"/>
  <c r="AB23" i="2"/>
  <c r="AC40" i="2"/>
  <c r="AE44" i="2"/>
  <c r="BH32" i="2"/>
  <c r="AZ11" i="2"/>
  <c r="BJ51" i="2"/>
  <c r="AB46" i="2"/>
  <c r="BL37" i="2"/>
  <c r="AB12" i="2"/>
  <c r="BJ15" i="2"/>
  <c r="BI12" i="2"/>
  <c r="AL14" i="2"/>
  <c r="BJ19" i="2"/>
  <c r="BH50" i="2"/>
  <c r="BJ30" i="2"/>
  <c r="AK44" i="2"/>
  <c r="AN29" i="2"/>
  <c r="AT29" i="2" s="1"/>
  <c r="AE34" i="2"/>
  <c r="AB51" i="2"/>
  <c r="AL12" i="2"/>
  <c r="AD35" i="2"/>
  <c r="AK32" i="2"/>
  <c r="AP10" i="2"/>
  <c r="BB33" i="2"/>
  <c r="BL42" i="2"/>
  <c r="BK5" i="2"/>
  <c r="AO12" i="2"/>
  <c r="AH56" i="2"/>
  <c r="AE47" i="2"/>
  <c r="AC32" i="2"/>
  <c r="AP11" i="2"/>
  <c r="AE42" i="2"/>
  <c r="AL19" i="2"/>
  <c r="AY11" i="2"/>
  <c r="BI50" i="2"/>
  <c r="AC6" i="2"/>
  <c r="BB12" i="2"/>
  <c r="AE6" i="2"/>
  <c r="BI16" i="2"/>
  <c r="BJ28" i="2"/>
  <c r="BJ9" i="2"/>
  <c r="AA23" i="2"/>
  <c r="AM11" i="2"/>
  <c r="BJ34" i="2"/>
  <c r="BK55" i="2"/>
  <c r="AM28" i="2"/>
  <c r="BK40" i="2"/>
  <c r="AX40" i="2"/>
  <c r="BC40" i="2" s="1"/>
  <c r="AO9" i="2"/>
  <c r="AC36" i="2"/>
  <c r="AM32" i="2"/>
  <c r="AY18" i="2"/>
  <c r="BA6" i="2"/>
  <c r="BH29" i="2"/>
  <c r="AZ5" i="2"/>
  <c r="AY42" i="2"/>
  <c r="AY52" i="2"/>
  <c r="AL6" i="2"/>
  <c r="AD49" i="2"/>
  <c r="BA31" i="2"/>
  <c r="AB45" i="2"/>
  <c r="AL55" i="2"/>
  <c r="AL17" i="2"/>
  <c r="AY39" i="2"/>
  <c r="AE7" i="2"/>
  <c r="AM20" i="2"/>
  <c r="BK7" i="2"/>
  <c r="AL54" i="2"/>
  <c r="AY53" i="2"/>
  <c r="BL56" i="2"/>
  <c r="AZ53" i="2"/>
  <c r="AN33" i="2"/>
  <c r="AT33" i="2" s="1"/>
  <c r="AK26" i="2"/>
  <c r="AY24" i="2"/>
  <c r="AX33" i="2"/>
  <c r="BC33" i="2" s="1"/>
  <c r="AC28" i="2"/>
  <c r="BL41" i="2"/>
  <c r="BK19" i="2"/>
  <c r="BK54" i="2"/>
  <c r="AX45" i="2"/>
  <c r="BC45" i="2" s="1"/>
  <c r="BL48" i="2"/>
  <c r="AM49" i="2"/>
  <c r="AK46" i="2"/>
  <c r="BB7" i="2"/>
  <c r="AC29" i="2"/>
  <c r="AE36" i="2"/>
  <c r="AN55" i="2"/>
  <c r="AL41" i="2"/>
  <c r="AA18" i="2"/>
  <c r="BI52" i="2"/>
  <c r="AA32" i="2"/>
  <c r="BB50" i="2"/>
  <c r="AD26" i="2"/>
  <c r="BI5" i="2"/>
  <c r="BH22" i="2"/>
  <c r="BK50" i="2"/>
  <c r="BB30" i="2"/>
  <c r="AE10" i="2"/>
  <c r="AN27" i="2"/>
  <c r="AT27" i="2" s="1"/>
  <c r="AM6" i="2"/>
  <c r="BI20" i="2"/>
  <c r="BH34" i="2"/>
  <c r="AC11" i="2"/>
  <c r="AM34" i="2"/>
  <c r="AO44" i="2"/>
  <c r="AD20" i="2"/>
  <c r="AE56" i="2"/>
  <c r="AF4" i="2" s="1"/>
  <c r="BK30" i="2"/>
  <c r="AC37" i="2"/>
  <c r="BJ56" i="2"/>
  <c r="BK4" i="2" s="1"/>
  <c r="AE50" i="2"/>
  <c r="AD40" i="2"/>
  <c r="BJ33" i="2"/>
  <c r="AF12" i="2"/>
  <c r="AC43" i="2"/>
  <c r="BA17" i="2"/>
  <c r="AK40" i="2"/>
  <c r="AD28" i="2"/>
  <c r="AA39" i="2"/>
  <c r="AM8" i="2"/>
  <c r="AL40" i="2"/>
  <c r="BK41" i="2"/>
  <c r="AD11" i="2"/>
  <c r="AN35" i="2"/>
  <c r="BB14" i="2"/>
  <c r="AL50" i="2"/>
  <c r="AN53" i="2"/>
  <c r="BJ42" i="2"/>
  <c r="BA48" i="2"/>
  <c r="AY35" i="2"/>
  <c r="AN15" i="2"/>
  <c r="AL31" i="2"/>
  <c r="AX52" i="2"/>
  <c r="BC52" i="2" s="1"/>
  <c r="AC18" i="2"/>
  <c r="AZ31" i="2"/>
  <c r="BH37" i="2"/>
  <c r="AY48" i="2"/>
  <c r="AE27" i="2"/>
  <c r="BL6" i="2"/>
  <c r="AN36" i="2"/>
  <c r="AX46" i="2"/>
  <c r="BC46" i="2" s="1"/>
  <c r="BA41" i="2"/>
  <c r="BA29" i="2"/>
  <c r="AB34" i="2"/>
  <c r="AC34" i="2"/>
  <c r="AK36" i="2"/>
  <c r="AN25" i="2"/>
  <c r="BL38" i="2"/>
  <c r="AN12" i="2"/>
  <c r="AE43" i="2"/>
  <c r="AM56" i="2"/>
  <c r="AN4" i="2" s="1"/>
  <c r="AH44" i="2"/>
  <c r="AD23" i="2"/>
  <c r="BJ17" i="2"/>
  <c r="BA11" i="2"/>
  <c r="AY56" i="2"/>
  <c r="AZ4" i="2" s="1"/>
  <c r="AY36" i="2"/>
  <c r="BK21" i="2"/>
  <c r="BI14" i="2"/>
  <c r="AB14" i="2"/>
  <c r="AD55" i="2"/>
  <c r="AB7" i="2"/>
  <c r="AL42" i="2"/>
  <c r="AF5" i="2"/>
  <c r="BB54" i="2"/>
  <c r="AN21" i="2"/>
  <c r="AT21" i="2" s="1"/>
  <c r="BB56" i="2"/>
  <c r="BL10" i="2"/>
  <c r="AC8" i="2"/>
  <c r="AN13" i="2"/>
  <c r="AH50" i="2"/>
  <c r="AE19" i="2"/>
  <c r="AA49" i="2"/>
  <c r="AC48" i="2"/>
  <c r="BI40" i="2"/>
  <c r="AE32" i="2"/>
  <c r="AB13" i="2"/>
  <c r="BH43" i="2"/>
  <c r="AY45" i="2"/>
  <c r="AP6" i="2"/>
  <c r="AY23" i="2"/>
  <c r="AN47" i="2"/>
  <c r="BA43" i="2"/>
  <c r="BB11" i="2"/>
  <c r="AC53" i="2"/>
  <c r="BL43" i="2"/>
  <c r="AE25" i="2"/>
  <c r="BK47" i="2"/>
  <c r="AX36" i="2"/>
  <c r="BC36" i="2" s="1"/>
  <c r="AY47" i="2"/>
  <c r="AC33" i="2"/>
  <c r="BA27" i="2"/>
  <c r="AO5" i="2"/>
  <c r="BB39" i="2"/>
  <c r="BB32" i="2"/>
  <c r="BK14" i="2"/>
  <c r="AX28" i="2"/>
  <c r="BC28" i="2" s="1"/>
  <c r="BK42" i="2"/>
  <c r="AF9" i="2"/>
  <c r="BK9" i="2"/>
  <c r="BJ5" i="2"/>
  <c r="BI53" i="2"/>
  <c r="AZ21" i="2"/>
  <c r="AX42" i="2"/>
  <c r="BC42" i="2" s="1"/>
  <c r="BH47" i="2"/>
  <c r="AY44" i="2"/>
  <c r="AY31" i="2"/>
  <c r="BB55" i="2"/>
  <c r="BK45" i="2"/>
  <c r="AZ40" i="2"/>
  <c r="AA37" i="2"/>
  <c r="AZ27" i="2"/>
  <c r="AK48" i="2"/>
  <c r="AM39" i="2"/>
  <c r="BJ53" i="2"/>
  <c r="AM23" i="2"/>
  <c r="AX34" i="2"/>
  <c r="BC34" i="2" s="1"/>
  <c r="AD50" i="2"/>
  <c r="AZ16" i="2"/>
  <c r="AD27" i="2"/>
  <c r="BK26" i="2"/>
  <c r="AB39" i="2"/>
  <c r="BA9" i="2"/>
  <c r="BB5" i="2"/>
  <c r="AZ29" i="2"/>
  <c r="AH51" i="2"/>
  <c r="BL31" i="2"/>
  <c r="AE14" i="2"/>
  <c r="AY19" i="2"/>
  <c r="AA30" i="2"/>
  <c r="BJ37" i="2"/>
  <c r="AY21" i="2"/>
  <c r="BH23" i="2"/>
  <c r="AX16" i="2"/>
  <c r="BC16" i="2" s="1"/>
  <c r="AD45" i="2"/>
  <c r="AY15" i="2"/>
  <c r="BA53" i="2"/>
  <c r="AC17" i="2"/>
  <c r="BL35" i="2"/>
  <c r="BB26" i="2"/>
  <c r="AD22" i="2"/>
  <c r="AZ6" i="2"/>
  <c r="BA15" i="2"/>
  <c r="AX26" i="2"/>
  <c r="BC26" i="2" s="1"/>
  <c r="BJ41" i="2"/>
  <c r="AK41" i="2"/>
  <c r="BK6" i="2"/>
  <c r="AN9" i="2"/>
  <c r="AE41" i="2"/>
  <c r="AN10" i="2"/>
  <c r="AT10" i="2" s="1"/>
  <c r="BB42" i="2"/>
  <c r="BA50" i="2"/>
  <c r="AY43" i="2"/>
  <c r="AF6" i="2"/>
  <c r="BA19" i="2"/>
  <c r="BJ29" i="2"/>
  <c r="AK28" i="2"/>
  <c r="AE29" i="2"/>
  <c r="BL51" i="2"/>
  <c r="BJ18" i="2"/>
  <c r="BB23" i="2"/>
  <c r="BL30" i="2"/>
  <c r="AP12" i="2"/>
  <c r="BI21" i="2"/>
  <c r="BK43" i="2"/>
  <c r="AX25" i="2"/>
  <c r="BC25" i="2" s="1"/>
  <c r="AY9" i="2"/>
  <c r="AL36" i="2"/>
  <c r="BA33" i="2"/>
  <c r="BH56" i="2"/>
  <c r="BI4" i="2" s="1"/>
  <c r="BI13" i="2"/>
  <c r="BB27" i="2"/>
  <c r="AN40" i="2"/>
  <c r="AT40" i="2" s="1"/>
  <c r="BL15" i="2"/>
  <c r="BB46" i="2"/>
  <c r="AN41" i="2"/>
  <c r="AT41" i="2" s="1"/>
  <c r="BI25" i="2"/>
  <c r="AC42" i="2"/>
  <c r="AY30" i="2"/>
  <c r="AX41" i="2"/>
  <c r="BC41" i="2" s="1"/>
  <c r="AF8" i="2"/>
  <c r="AZ43" i="2"/>
  <c r="BA21" i="2"/>
  <c r="AA48" i="2"/>
  <c r="AM19" i="2"/>
  <c r="AO11" i="2"/>
  <c r="AE15" i="2"/>
  <c r="AA40" i="2"/>
  <c r="AY22" i="2"/>
  <c r="BI26" i="2"/>
  <c r="AL13" i="2"/>
  <c r="AX39" i="2"/>
  <c r="BC39" i="2" s="1"/>
  <c r="BB41" i="2"/>
  <c r="BI9" i="2"/>
  <c r="AD21" i="2"/>
  <c r="BJ40" i="2"/>
  <c r="AX32" i="2"/>
  <c r="BC32" i="2" s="1"/>
  <c r="AA43" i="2"/>
  <c r="AF11" i="2"/>
  <c r="BJ45" i="2"/>
  <c r="AD42" i="2"/>
  <c r="BA42" i="2"/>
  <c r="AK24" i="2"/>
  <c r="AD54" i="2"/>
  <c r="AD46" i="2"/>
  <c r="AC50" i="2"/>
  <c r="AY54" i="2"/>
  <c r="AL29" i="2"/>
  <c r="AO36" i="2"/>
  <c r="AL15" i="2"/>
  <c r="AN31" i="2"/>
  <c r="AT31" i="2" s="1"/>
  <c r="AA36" i="2"/>
  <c r="AN48" i="2"/>
  <c r="AT48" i="2" s="1"/>
  <c r="AX53" i="2"/>
  <c r="BC53" i="2" s="1"/>
  <c r="AC55" i="2"/>
  <c r="AN23" i="2"/>
  <c r="AT23" i="2" s="1"/>
  <c r="AC47" i="2"/>
  <c r="BJ22" i="2"/>
  <c r="BK22" i="2"/>
  <c r="BL32" i="2"/>
  <c r="BI38" i="2"/>
  <c r="AD30" i="2"/>
  <c r="BA34" i="2"/>
  <c r="AY14" i="2"/>
  <c r="AE51" i="2"/>
  <c r="AY5" i="2"/>
  <c r="AM37" i="2"/>
  <c r="BL36" i="2"/>
  <c r="AD48" i="2"/>
  <c r="AY16" i="2"/>
  <c r="BJ46" i="2"/>
  <c r="AN16" i="2"/>
  <c r="AK42" i="2"/>
  <c r="AA31" i="2"/>
  <c r="BK38" i="2"/>
  <c r="BA56" i="2"/>
  <c r="BB4" i="2" s="1"/>
  <c r="BI36" i="2"/>
  <c r="AY38" i="2"/>
  <c r="AC49" i="2"/>
  <c r="AC21" i="2"/>
  <c r="BL22" i="2"/>
  <c r="BJ10" i="2"/>
  <c r="AD36" i="2"/>
  <c r="BA5" i="2"/>
  <c r="AB32" i="2"/>
  <c r="BH38" i="2"/>
  <c r="AD24" i="2"/>
  <c r="AE26" i="2"/>
  <c r="AK20" i="2"/>
  <c r="AY41" i="2"/>
  <c r="AL43" i="2"/>
  <c r="AB47" i="2"/>
  <c r="AM35" i="2"/>
  <c r="AC45" i="2"/>
  <c r="AB44" i="2"/>
  <c r="BL14" i="2"/>
  <c r="AL24" i="2"/>
  <c r="AX18" i="2"/>
  <c r="BC18" i="2" s="1"/>
  <c r="AO35" i="2"/>
  <c r="BH25" i="2"/>
  <c r="AX49" i="2"/>
  <c r="BC49" i="2" s="1"/>
  <c r="BK16" i="2"/>
  <c r="AC16" i="2"/>
  <c r="BL33" i="2"/>
  <c r="AZ55" i="2"/>
  <c r="AC13" i="2"/>
  <c r="AZ38" i="2"/>
  <c r="AC52" i="2"/>
  <c r="AL23" i="2"/>
  <c r="AD5" i="2"/>
  <c r="AC19" i="2"/>
  <c r="AD33" i="2"/>
  <c r="AA55" i="2"/>
  <c r="AO15" i="2"/>
  <c r="BH17" i="2"/>
  <c r="AH54" i="2"/>
  <c r="AM26" i="2"/>
  <c r="AK35" i="2"/>
  <c r="AE5" i="2"/>
  <c r="BJ8" i="2"/>
  <c r="BJ49" i="2"/>
  <c r="AK37" i="2"/>
  <c r="BJ7" i="2"/>
  <c r="AP8" i="2"/>
  <c r="BI22" i="2"/>
  <c r="BK20" i="2"/>
  <c r="BB10" i="2"/>
  <c r="AY25" i="2"/>
  <c r="BJ48" i="2"/>
  <c r="BI8" i="2"/>
  <c r="AZ9" i="2"/>
  <c r="BB15" i="2"/>
  <c r="AB20" i="2"/>
  <c r="BL29" i="2"/>
  <c r="BA40" i="2"/>
  <c r="AN6" i="2"/>
  <c r="AT6" i="2" s="1"/>
  <c r="AA27" i="2"/>
  <c r="AN44" i="2"/>
  <c r="AF10" i="2"/>
  <c r="AY10" i="2"/>
  <c r="AM25" i="2"/>
  <c r="AD18" i="2"/>
  <c r="AP9" i="2"/>
  <c r="BL17" i="2"/>
  <c r="AE53" i="2"/>
  <c r="BK39" i="2"/>
  <c r="AC5" i="2"/>
  <c r="AA45" i="2"/>
  <c r="AD41" i="2"/>
  <c r="BB6" i="2"/>
  <c r="AE30" i="2"/>
  <c r="AH30" i="2" s="1"/>
  <c r="AL34" i="2"/>
  <c r="AZ10" i="2"/>
  <c r="BA13" i="2"/>
  <c r="BB37" i="2"/>
  <c r="AZ37" i="2"/>
  <c r="AM31" i="2"/>
  <c r="BJ55" i="2"/>
  <c r="AH34" i="2"/>
  <c r="AE12" i="2"/>
  <c r="BK52" i="2"/>
  <c r="AL47" i="2"/>
  <c r="BL28" i="2"/>
  <c r="AM48" i="2"/>
  <c r="BB22" i="2"/>
  <c r="BK17" i="2"/>
  <c r="AO30" i="2"/>
  <c r="BA38" i="2"/>
  <c r="AZ25" i="2"/>
  <c r="AB6" i="2"/>
  <c r="BJ25" i="2"/>
  <c r="AX44" i="2"/>
  <c r="BC44" i="2" s="1"/>
  <c r="AX27" i="2"/>
  <c r="BC27" i="2" s="1"/>
  <c r="AZ17" i="2"/>
  <c r="BA54" i="2"/>
  <c r="AE9" i="2"/>
  <c r="AK34" i="2"/>
  <c r="AX24" i="2"/>
  <c r="BC24" i="2" s="1"/>
  <c r="BH44" i="2"/>
  <c r="BJ54" i="2"/>
  <c r="AL22" i="2"/>
  <c r="AM18" i="2"/>
  <c r="AN18" i="2"/>
  <c r="AT18" i="2" s="1"/>
  <c r="BI6" i="2"/>
  <c r="BA16" i="2"/>
  <c r="BL16" i="2"/>
  <c r="BL47" i="2"/>
  <c r="AZ20" i="2"/>
  <c r="AY40" i="2"/>
  <c r="AK33" i="2"/>
  <c r="AX31" i="2"/>
  <c r="BC31" i="2" s="1"/>
  <c r="BK31" i="2"/>
  <c r="BI7" i="2"/>
  <c r="BI44" i="2"/>
  <c r="AM15" i="2"/>
  <c r="AA17" i="2"/>
  <c r="AA20" i="2"/>
  <c r="BJ11" i="2"/>
  <c r="BH27" i="2"/>
  <c r="BH31" i="2"/>
  <c r="BH33" i="2"/>
  <c r="AN7" i="2"/>
  <c r="AX15" i="2"/>
  <c r="BC15" i="2" s="1"/>
  <c r="AE22" i="2"/>
  <c r="AC22" i="2"/>
  <c r="AM13" i="2"/>
  <c r="AE39" i="2"/>
  <c r="AM44" i="2"/>
  <c r="AD31" i="2"/>
  <c r="AO25" i="2"/>
  <c r="AE52" i="2"/>
  <c r="BB16" i="2"/>
  <c r="BL19" i="2"/>
  <c r="AH42" i="2"/>
  <c r="BA52" i="2"/>
  <c r="BL54" i="2"/>
  <c r="AA16" i="2"/>
  <c r="AK14" i="2"/>
  <c r="BL24" i="2"/>
  <c r="AL16" i="2"/>
  <c r="BI35" i="2"/>
  <c r="AO28" i="2"/>
  <c r="AB19" i="2"/>
  <c r="AC54" i="2"/>
  <c r="AF7" i="2"/>
  <c r="AZ14" i="2"/>
  <c r="BA44" i="2"/>
  <c r="BH15" i="2"/>
  <c r="BB24" i="2"/>
  <c r="AA34" i="2"/>
  <c r="BH35" i="2"/>
  <c r="AL5" i="2"/>
  <c r="AK15" i="2"/>
  <c r="BJ27" i="2"/>
  <c r="BI48" i="2"/>
  <c r="AE35" i="2"/>
  <c r="AC23" i="2"/>
  <c r="AE11" i="2"/>
  <c r="AL11" i="2"/>
  <c r="BH14" i="2"/>
  <c r="AB22" i="2"/>
  <c r="AB25" i="2"/>
  <c r="BK18" i="2"/>
  <c r="AB18" i="2"/>
  <c r="AD6" i="2"/>
  <c r="AC31" i="2"/>
  <c r="AY37" i="2"/>
  <c r="AM43" i="2"/>
  <c r="AZ47" i="2"/>
  <c r="AM46" i="2"/>
  <c r="BH52" i="2"/>
  <c r="BI33" i="2"/>
  <c r="BK11" i="2"/>
  <c r="AM50" i="2"/>
  <c r="AB33" i="2"/>
  <c r="AK43" i="2"/>
  <c r="AX50" i="2"/>
  <c r="BC50" i="2" s="1"/>
  <c r="AE21" i="2"/>
  <c r="AA47" i="2"/>
  <c r="AZ24" i="2"/>
  <c r="AL44" i="2"/>
  <c r="AA54" i="2"/>
  <c r="BI45" i="2"/>
  <c r="AE33" i="2"/>
  <c r="BI28" i="2"/>
  <c r="BJ13" i="2"/>
  <c r="BL11" i="2"/>
  <c r="AC10" i="2"/>
  <c r="AE8" i="2"/>
  <c r="BI29" i="2"/>
  <c r="AB36" i="2"/>
  <c r="BK35" i="2"/>
  <c r="AM41" i="2"/>
  <c r="AX55" i="2"/>
  <c r="BC55" i="2" s="1"/>
  <c r="AA25" i="2"/>
  <c r="BA22" i="2"/>
  <c r="AY6" i="2"/>
  <c r="AA46" i="2"/>
  <c r="BA46" i="2"/>
  <c r="BB52" i="2"/>
  <c r="BB43" i="2"/>
  <c r="BI32" i="2"/>
  <c r="AM30" i="2"/>
  <c r="BB40" i="2"/>
  <c r="AE55" i="2"/>
  <c r="AL32" i="2"/>
  <c r="BB13" i="2"/>
  <c r="AL33" i="2"/>
  <c r="BA10" i="2"/>
  <c r="BB47" i="2"/>
  <c r="BB9" i="2"/>
  <c r="AE28" i="2"/>
  <c r="AP7" i="2"/>
  <c r="BH18" i="2"/>
  <c r="AE54" i="2"/>
  <c r="AG46" i="2" l="1"/>
  <c r="AG6" i="2"/>
  <c r="AG7" i="2"/>
  <c r="AR11" i="2"/>
  <c r="BL4" i="2"/>
  <c r="AG14" i="2"/>
  <c r="AG40" i="2"/>
  <c r="AR42" i="2"/>
  <c r="AG39" i="2"/>
  <c r="AR18" i="2"/>
  <c r="AR46" i="2"/>
  <c r="AR38" i="2"/>
  <c r="AG33" i="2"/>
  <c r="AR37" i="2"/>
  <c r="AR20" i="2"/>
  <c r="AR49" i="2"/>
  <c r="AR14" i="2"/>
  <c r="AG30" i="2"/>
  <c r="AR39" i="2"/>
  <c r="AR55" i="2"/>
  <c r="AR54" i="2"/>
  <c r="AG49" i="2"/>
  <c r="AR40" i="2"/>
  <c r="AR12" i="2"/>
  <c r="AG34" i="2"/>
  <c r="AR28" i="2"/>
  <c r="AR31" i="2"/>
  <c r="AG18" i="2"/>
  <c r="AG21" i="2"/>
  <c r="AG51" i="2"/>
  <c r="AR5" i="2"/>
  <c r="AG11" i="2"/>
  <c r="AG47" i="2"/>
  <c r="AR15" i="2"/>
  <c r="AR19" i="2"/>
  <c r="AR43" i="2"/>
  <c r="AG27" i="2"/>
  <c r="AG9" i="2"/>
  <c r="AG50" i="2"/>
  <c r="AT44" i="2"/>
  <c r="AT39" i="2"/>
  <c r="AR21" i="2"/>
  <c r="AT36" i="2"/>
  <c r="AT43" i="2"/>
  <c r="AQ16" i="2"/>
  <c r="AT16" i="2"/>
  <c r="AQ14" i="2"/>
  <c r="AT14" i="2"/>
  <c r="AG15" i="2"/>
  <c r="AR56" i="2"/>
  <c r="AL4" i="2"/>
  <c r="AR4" i="2" s="1"/>
  <c r="AT34" i="2"/>
  <c r="AS9" i="2"/>
  <c r="AT9" i="2"/>
  <c r="AQ15" i="2"/>
  <c r="AT15" i="2"/>
  <c r="AQ13" i="2"/>
  <c r="AT13" i="2"/>
  <c r="AG22" i="2"/>
  <c r="AG55" i="2"/>
  <c r="AS11" i="2"/>
  <c r="AT11" i="2"/>
  <c r="AR36" i="2"/>
  <c r="AR27" i="2"/>
  <c r="AR53" i="2"/>
  <c r="AT46" i="2"/>
  <c r="AR51" i="2"/>
  <c r="AR8" i="2"/>
  <c r="AT45" i="2"/>
  <c r="AB4" i="2"/>
  <c r="AG4" i="2" s="1"/>
  <c r="AG56" i="2"/>
  <c r="AR34" i="2"/>
  <c r="AR48" i="2"/>
  <c r="AG12" i="2"/>
  <c r="AR17" i="2"/>
  <c r="AR29" i="2"/>
  <c r="AQ7" i="2"/>
  <c r="AC266" i="1" s="1"/>
  <c r="AT7" i="2"/>
  <c r="BC56" i="2"/>
  <c r="AY4" i="2"/>
  <c r="BC4" i="2" s="1"/>
  <c r="AG42" i="2"/>
  <c r="AR25" i="2"/>
  <c r="AG53" i="2"/>
  <c r="AR52" i="2"/>
  <c r="AR23" i="2"/>
  <c r="AG26" i="2"/>
  <c r="AR45" i="2"/>
  <c r="P274" i="1"/>
  <c r="O274" i="1"/>
  <c r="B275" i="1"/>
  <c r="N275" i="1" s="1"/>
  <c r="D17" i="7" s="1"/>
  <c r="D45" i="7" s="1"/>
  <c r="A274" i="1"/>
  <c r="A53" i="10"/>
  <c r="AI16" i="2"/>
  <c r="A16" i="7"/>
  <c r="A44" i="7" s="1"/>
  <c r="AG54" i="2"/>
  <c r="AG16" i="2"/>
  <c r="AT25" i="2"/>
  <c r="AT30" i="2"/>
  <c r="AG45" i="2"/>
  <c r="AG31" i="2"/>
  <c r="AG43" i="2"/>
  <c r="AG48" i="2"/>
  <c r="AR26" i="2"/>
  <c r="AR16" i="2"/>
  <c r="AG5" i="2"/>
  <c r="AR7" i="2"/>
  <c r="AR50" i="2"/>
  <c r="AG28" i="2"/>
  <c r="AG25" i="2"/>
  <c r="AR35" i="2"/>
  <c r="AR24" i="2"/>
  <c r="AG37" i="2"/>
  <c r="AT5" i="2"/>
  <c r="AQ5" i="2"/>
  <c r="AC264" i="1" s="1"/>
  <c r="AF14" i="2"/>
  <c r="AT32" i="2"/>
  <c r="AG41" i="2"/>
  <c r="AR10" i="2"/>
  <c r="AR47" i="2"/>
  <c r="AG38" i="2"/>
  <c r="AT17" i="2"/>
  <c r="B52" i="10"/>
  <c r="G15" i="7"/>
  <c r="G43" i="7" s="1"/>
  <c r="AG20" i="2"/>
  <c r="AG36" i="2"/>
  <c r="AR41" i="2"/>
  <c r="AG13" i="2"/>
  <c r="AR6" i="2"/>
  <c r="AR13" i="2"/>
  <c r="AG29" i="2"/>
  <c r="AG19" i="2"/>
  <c r="AP14" i="2"/>
  <c r="AG8" i="2"/>
  <c r="AR9" i="2"/>
  <c r="AR30" i="2"/>
  <c r="AG44" i="2"/>
  <c r="AR44" i="2"/>
  <c r="AT28" i="2"/>
  <c r="AG17" i="2"/>
  <c r="AR33" i="2"/>
  <c r="AT35" i="2"/>
  <c r="AG32" i="2"/>
  <c r="AG23" i="2"/>
  <c r="AT12" i="2"/>
  <c r="AS12" i="2"/>
  <c r="AR32" i="2"/>
  <c r="AT26" i="2"/>
  <c r="AT47" i="2"/>
  <c r="AG52" i="2"/>
  <c r="AG35" i="2"/>
  <c r="AG10" i="2"/>
  <c r="AR22" i="2"/>
  <c r="AG24" i="2"/>
  <c r="O275" i="1" l="1"/>
  <c r="P275" i="1"/>
  <c r="A54" i="10"/>
  <c r="B276" i="1"/>
  <c r="N276" i="1" s="1"/>
  <c r="D18" i="7" s="1"/>
  <c r="D46" i="7" s="1"/>
  <c r="A275" i="1"/>
  <c r="AI17" i="2"/>
  <c r="A17" i="7"/>
  <c r="A45" i="7" s="1"/>
  <c r="AC275" i="1"/>
  <c r="AS16" i="2"/>
  <c r="AS15" i="2"/>
  <c r="AC274" i="1"/>
  <c r="G16" i="7"/>
  <c r="G44" i="7" s="1"/>
  <c r="B53" i="10"/>
  <c r="AS5" i="2"/>
  <c r="AC273" i="1"/>
  <c r="AS14" i="2"/>
  <c r="AS17" i="2"/>
  <c r="AF15" i="2"/>
  <c r="AP15" i="2"/>
  <c r="AS7" i="2"/>
  <c r="AC272" i="1"/>
  <c r="AS13" i="2"/>
  <c r="AP16" i="2" l="1"/>
  <c r="P276" i="1"/>
  <c r="O276" i="1"/>
  <c r="G17" i="7"/>
  <c r="G45" i="7" s="1"/>
  <c r="B54" i="10"/>
  <c r="AD266" i="1"/>
  <c r="C36" i="7"/>
  <c r="AD264" i="1"/>
  <c r="C34" i="7"/>
  <c r="AF16" i="2"/>
  <c r="A18" i="7"/>
  <c r="A46" i="7" s="1"/>
  <c r="AI18" i="2"/>
  <c r="A276" i="1"/>
  <c r="B277" i="1"/>
  <c r="N277" i="1" s="1"/>
  <c r="A55" i="10"/>
  <c r="C42" i="7"/>
  <c r="AD272" i="1"/>
  <c r="C46" i="7"/>
  <c r="AD276" i="1"/>
  <c r="C18" i="7" s="1"/>
  <c r="C45" i="7"/>
  <c r="AD275" i="1"/>
  <c r="C17" i="7" s="1"/>
  <c r="AD273" i="1"/>
  <c r="C43" i="7"/>
  <c r="AD274" i="1"/>
  <c r="C16" i="7" s="1"/>
  <c r="C44" i="7"/>
  <c r="D20" i="7" l="1"/>
  <c r="D48" i="7" s="1"/>
  <c r="D19" i="7"/>
  <c r="D47" i="7" s="1"/>
  <c r="O277" i="1"/>
  <c r="P277" i="1"/>
  <c r="G18" i="7"/>
  <c r="G46" i="7" s="1"/>
  <c r="B55" i="10"/>
  <c r="AP17" i="2"/>
  <c r="C14" i="7"/>
  <c r="C15" i="7"/>
  <c r="AF17" i="2"/>
  <c r="C8" i="7"/>
  <c r="C6" i="7"/>
  <c r="AE264" i="1"/>
  <c r="AI19" i="2"/>
  <c r="B278" i="1"/>
  <c r="A277" i="1"/>
  <c r="A19" i="7"/>
  <c r="A47" i="7" s="1"/>
  <c r="A56" i="10"/>
  <c r="P278" i="1" l="1"/>
  <c r="O278" i="1"/>
  <c r="G19" i="7"/>
  <c r="G47" i="7" s="1"/>
  <c r="B56" i="10"/>
  <c r="AF18" i="2"/>
  <c r="AP18" i="2"/>
  <c r="AI20" i="2"/>
  <c r="A20" i="7"/>
  <c r="A48" i="7" s="1"/>
  <c r="A278" i="1"/>
  <c r="B279" i="1"/>
  <c r="A57" i="10"/>
  <c r="B57" i="10" l="1"/>
  <c r="G20" i="7"/>
  <c r="G48" i="7" s="1"/>
  <c r="P279" i="1"/>
  <c r="O279" i="1"/>
  <c r="AI21" i="2"/>
  <c r="B280" i="1"/>
  <c r="A21" i="7"/>
  <c r="A49" i="7" s="1"/>
  <c r="A58" i="10"/>
  <c r="A279" i="1"/>
  <c r="AP19" i="2"/>
  <c r="O280" i="1" l="1"/>
  <c r="P280" i="1"/>
  <c r="B58" i="10"/>
  <c r="G21" i="7"/>
  <c r="G49" i="7" s="1"/>
  <c r="AI22" i="2"/>
  <c r="A280" i="1"/>
  <c r="B281" i="1"/>
  <c r="A59" i="10"/>
  <c r="A22" i="7"/>
  <c r="A50" i="7" s="1"/>
  <c r="O281" i="1" l="1"/>
  <c r="P281" i="1"/>
  <c r="B59" i="10"/>
  <c r="G22" i="7"/>
  <c r="G50" i="7" s="1"/>
  <c r="AI23" i="2"/>
  <c r="A60" i="10"/>
  <c r="A23" i="7"/>
  <c r="A51" i="7" s="1"/>
  <c r="B282" i="1"/>
  <c r="A281" i="1"/>
  <c r="O282" i="1" l="1"/>
  <c r="P282" i="1"/>
  <c r="G23" i="7"/>
  <c r="G51" i="7" s="1"/>
  <c r="B60" i="10"/>
  <c r="AI24" i="2"/>
  <c r="A61" i="10"/>
  <c r="A24" i="7"/>
  <c r="A52" i="7" s="1"/>
  <c r="B283" i="1"/>
  <c r="A282" i="1"/>
  <c r="BM281" i="1"/>
  <c r="B61" i="10" l="1"/>
  <c r="G24" i="7"/>
  <c r="G52" i="7" s="1"/>
  <c r="BM282" i="1"/>
  <c r="AI25" i="2"/>
  <c r="A283" i="1"/>
  <c r="A25" i="7"/>
  <c r="A53" i="7" s="1"/>
  <c r="A62" i="10"/>
  <c r="B284" i="1"/>
  <c r="C283" i="1"/>
  <c r="D283" i="1"/>
  <c r="K288" i="1" l="1"/>
  <c r="J285" i="1"/>
  <c r="AI26" i="2"/>
  <c r="A26" i="7"/>
  <c r="A54" i="7" s="1"/>
  <c r="A63" i="10"/>
  <c r="A284" i="1"/>
  <c r="B285" i="1"/>
  <c r="C284" i="1"/>
  <c r="D284" i="1"/>
  <c r="BM283" i="1"/>
  <c r="K289" i="1" l="1"/>
  <c r="J286" i="1"/>
  <c r="BM284" i="1"/>
  <c r="AI27" i="2"/>
  <c r="A285" i="1"/>
  <c r="B286" i="1"/>
  <c r="A27" i="7"/>
  <c r="A55" i="7" s="1"/>
  <c r="A64" i="10"/>
  <c r="C285" i="1"/>
  <c r="D285" i="1"/>
  <c r="K290" i="1" l="1"/>
  <c r="J287" i="1"/>
  <c r="BM285" i="1"/>
  <c r="AI28" i="2"/>
  <c r="A286" i="1"/>
  <c r="B287" i="1"/>
  <c r="A65" i="10"/>
  <c r="C286" i="1"/>
  <c r="D286" i="1"/>
  <c r="K291" i="1" l="1"/>
  <c r="J288" i="1"/>
  <c r="BM286" i="1"/>
  <c r="AI29" i="2"/>
  <c r="A66" i="10"/>
  <c r="B288" i="1"/>
  <c r="A287" i="1"/>
  <c r="C287" i="1"/>
  <c r="J289" i="1" s="1"/>
  <c r="D287" i="1"/>
  <c r="K292" i="1" l="1"/>
  <c r="BM287" i="1"/>
  <c r="AI30" i="2"/>
  <c r="B289" i="1"/>
  <c r="A288" i="1"/>
  <c r="A67" i="10"/>
  <c r="C288" i="1"/>
  <c r="J290" i="1" s="1"/>
  <c r="D288" i="1"/>
  <c r="K293" i="1" l="1"/>
  <c r="AI31" i="2"/>
  <c r="A289" i="1"/>
  <c r="A68" i="10"/>
  <c r="B290" i="1"/>
  <c r="C289" i="1"/>
  <c r="D289" i="1"/>
  <c r="BM288" i="1"/>
  <c r="K294" i="1" l="1"/>
  <c r="BM289" i="1"/>
  <c r="J291" i="1"/>
  <c r="AI32" i="2"/>
  <c r="A290" i="1"/>
  <c r="B291" i="1"/>
  <c r="D290" i="1"/>
  <c r="A69" i="10"/>
  <c r="C290" i="1"/>
  <c r="K295" i="1" l="1"/>
  <c r="J292" i="1"/>
  <c r="BM290" i="1"/>
  <c r="AI33" i="2"/>
  <c r="D291" i="1"/>
  <c r="B292" i="1"/>
  <c r="A70" i="10"/>
  <c r="A291" i="1"/>
  <c r="C291" i="1"/>
  <c r="K296" i="1" l="1"/>
  <c r="BM291" i="1"/>
  <c r="AI34" i="2"/>
  <c r="D292" i="1"/>
  <c r="A71" i="10"/>
  <c r="B293" i="1"/>
  <c r="A292" i="1"/>
  <c r="C292" i="1"/>
  <c r="J293" i="1"/>
  <c r="K297" i="1" l="1"/>
  <c r="BM292" i="1"/>
  <c r="J294" i="1"/>
  <c r="AI35" i="2"/>
  <c r="D293" i="1"/>
  <c r="A293" i="1"/>
  <c r="B294" i="1"/>
  <c r="A72" i="10"/>
  <c r="C293" i="1"/>
  <c r="J295" i="1" s="1"/>
  <c r="K298" i="1" l="1"/>
  <c r="AI36" i="2"/>
  <c r="D294" i="1"/>
  <c r="B295" i="1"/>
  <c r="A294" i="1"/>
  <c r="A73" i="10"/>
  <c r="C294" i="1"/>
  <c r="J296" i="1" s="1"/>
  <c r="BM293" i="1"/>
  <c r="K299" i="1" l="1"/>
  <c r="BM294" i="1"/>
  <c r="AI37" i="2"/>
  <c r="D295" i="1"/>
  <c r="B296" i="1"/>
  <c r="A74" i="10"/>
  <c r="A295" i="1"/>
  <c r="C295" i="1"/>
  <c r="K300" i="1" l="1"/>
  <c r="AI38" i="2"/>
  <c r="D296" i="1"/>
  <c r="B297" i="1"/>
  <c r="A75" i="10"/>
  <c r="A296" i="1"/>
  <c r="C296" i="1"/>
  <c r="J297" i="1"/>
  <c r="BM295" i="1"/>
  <c r="K301" i="1" l="1"/>
  <c r="BM296" i="1"/>
  <c r="AI39" i="2"/>
  <c r="D297" i="1"/>
  <c r="A297" i="1"/>
  <c r="B298" i="1"/>
  <c r="A76" i="10"/>
  <c r="C297" i="1"/>
  <c r="J298" i="1"/>
  <c r="K302" i="1" l="1"/>
  <c r="BM297" i="1"/>
  <c r="AI40" i="2"/>
  <c r="D298" i="1"/>
  <c r="B299" i="1"/>
  <c r="A298" i="1"/>
  <c r="A77" i="10"/>
  <c r="C298" i="1"/>
  <c r="J299" i="1"/>
  <c r="K303" i="1" l="1"/>
  <c r="BM298" i="1"/>
  <c r="AI41" i="2"/>
  <c r="A78" i="10"/>
  <c r="D299" i="1"/>
  <c r="B300" i="1"/>
  <c r="A299" i="1"/>
  <c r="C299" i="1"/>
  <c r="J300" i="1"/>
  <c r="K304" i="1" l="1"/>
  <c r="BM299" i="1"/>
  <c r="J301" i="1"/>
  <c r="AI42" i="2"/>
  <c r="D300" i="1"/>
  <c r="A300" i="1"/>
  <c r="B301" i="1"/>
  <c r="A79" i="10"/>
  <c r="C300" i="1"/>
  <c r="K305" i="1" l="1"/>
  <c r="BM300" i="1"/>
  <c r="AI43" i="2"/>
  <c r="A301" i="1"/>
  <c r="D301" i="1"/>
  <c r="A80" i="10"/>
  <c r="B302" i="1"/>
  <c r="C301" i="1"/>
  <c r="J303" i="1" s="1"/>
  <c r="J302" i="1"/>
  <c r="K306" i="1" l="1"/>
  <c r="AI44" i="2"/>
  <c r="D302" i="1"/>
  <c r="A302" i="1"/>
  <c r="B303" i="1"/>
  <c r="A81" i="10"/>
  <c r="C302" i="1"/>
  <c r="J304" i="1" s="1"/>
  <c r="BM301" i="1"/>
  <c r="K307" i="1" l="1"/>
  <c r="BM302" i="1"/>
  <c r="AI45" i="2"/>
  <c r="B304" i="1"/>
  <c r="D303" i="1"/>
  <c r="A82" i="10"/>
  <c r="A303" i="1"/>
  <c r="C303" i="1"/>
  <c r="K308" i="1" l="1"/>
  <c r="BM303" i="1"/>
  <c r="J305" i="1"/>
  <c r="AI46" i="2"/>
  <c r="A304" i="1"/>
  <c r="D304" i="1"/>
  <c r="B305" i="1"/>
  <c r="A83" i="10"/>
  <c r="C304" i="1"/>
  <c r="J306" i="1" s="1"/>
  <c r="K309" i="1" l="1"/>
  <c r="BM304" i="1"/>
  <c r="AI47" i="2"/>
  <c r="D305" i="1"/>
  <c r="A305" i="1"/>
  <c r="B306" i="1"/>
  <c r="A84" i="10"/>
  <c r="C305" i="1"/>
  <c r="J307" i="1" s="1"/>
  <c r="K310" i="1" l="1"/>
  <c r="BM305" i="1"/>
  <c r="AI48" i="2"/>
  <c r="D306" i="1"/>
  <c r="A306" i="1"/>
  <c r="B307" i="1"/>
  <c r="A85" i="10"/>
  <c r="C306" i="1"/>
  <c r="K311" i="1" l="1"/>
  <c r="BM306" i="1"/>
  <c r="J308" i="1"/>
  <c r="AI49" i="2"/>
  <c r="D307" i="1"/>
  <c r="B308" i="1"/>
  <c r="A307" i="1"/>
  <c r="A86" i="10"/>
  <c r="C307" i="1"/>
  <c r="K312" i="1" l="1"/>
  <c r="BM307" i="1"/>
  <c r="J309" i="1"/>
  <c r="AI50" i="2"/>
  <c r="D308" i="1"/>
  <c r="A87" i="10"/>
  <c r="A308" i="1"/>
  <c r="B309" i="1"/>
  <c r="C308" i="1"/>
  <c r="K313" i="1" l="1"/>
  <c r="BM308" i="1"/>
  <c r="AI51" i="2"/>
  <c r="D309" i="1"/>
  <c r="A88" i="10"/>
  <c r="A309" i="1"/>
  <c r="B310" i="1"/>
  <c r="C309" i="1"/>
  <c r="J310" i="1"/>
  <c r="K314" i="1" l="1"/>
  <c r="BM309" i="1"/>
  <c r="AI52" i="2"/>
  <c r="A89" i="10"/>
  <c r="D310" i="1"/>
  <c r="K315" i="1" s="1"/>
  <c r="A310" i="1"/>
  <c r="B311" i="1"/>
  <c r="C310" i="1"/>
  <c r="J311" i="1"/>
  <c r="BM310" i="1" l="1"/>
  <c r="K330" i="1"/>
  <c r="I7" i="11" s="1"/>
  <c r="AI53" i="2"/>
  <c r="B312" i="1"/>
  <c r="A311" i="1"/>
  <c r="D311" i="1"/>
  <c r="A90" i="10"/>
  <c r="C311" i="1"/>
  <c r="J312" i="1"/>
  <c r="BM311" i="1" l="1"/>
  <c r="J313" i="1"/>
  <c r="AI54" i="2"/>
  <c r="D312" i="1"/>
  <c r="B313" i="1"/>
  <c r="A312" i="1"/>
  <c r="A91" i="10"/>
  <c r="C312" i="1"/>
  <c r="J314" i="1" s="1"/>
  <c r="AI55" i="2" l="1"/>
  <c r="D313" i="1"/>
  <c r="A92" i="10"/>
  <c r="A313" i="1"/>
  <c r="B314" i="1"/>
  <c r="C313" i="1"/>
  <c r="J315" i="1" s="1"/>
  <c r="BM312" i="1"/>
  <c r="J330" i="1" l="1"/>
  <c r="H7" i="11" s="1"/>
  <c r="AI56" i="2"/>
  <c r="D314" i="1"/>
  <c r="B315" i="1"/>
  <c r="A93" i="10"/>
  <c r="A314" i="1"/>
  <c r="C314" i="1"/>
  <c r="BM313" i="1"/>
  <c r="BM314" i="1" l="1"/>
  <c r="D315" i="1"/>
  <c r="D330" i="1" s="1"/>
  <c r="A315" i="1"/>
  <c r="A94" i="10"/>
  <c r="C315" i="1"/>
  <c r="BM315" i="1" l="1"/>
  <c r="C330" i="1"/>
  <c r="AP43" i="2" l="1"/>
  <c r="AP46" i="2"/>
  <c r="AF31" i="2"/>
  <c r="AF26" i="2"/>
  <c r="AF34" i="2"/>
  <c r="AF43" i="2"/>
  <c r="AP27" i="2"/>
  <c r="AP44" i="2"/>
  <c r="AP54" i="2"/>
  <c r="AP30" i="2"/>
  <c r="AF46" i="2"/>
  <c r="AP36" i="2"/>
  <c r="AP21" i="2"/>
  <c r="AF49" i="2"/>
  <c r="AF38" i="2"/>
  <c r="AP31" i="2"/>
  <c r="AP35" i="2"/>
  <c r="AF52" i="2"/>
  <c r="AF37" i="2"/>
  <c r="AF40" i="2"/>
  <c r="AP39" i="2"/>
  <c r="AF42" i="2"/>
  <c r="AF55" i="2"/>
  <c r="AP23" i="2"/>
  <c r="AP53" i="2"/>
  <c r="AF53" i="2"/>
  <c r="AF23" i="2"/>
  <c r="AP20" i="2"/>
  <c r="AP51" i="2"/>
  <c r="AF35" i="2"/>
  <c r="AF47" i="2"/>
  <c r="AP40" i="2"/>
  <c r="AF32" i="2"/>
  <c r="AF50" i="2"/>
  <c r="AF41" i="2"/>
  <c r="AF39" i="2"/>
  <c r="AP33" i="2"/>
  <c r="AP50" i="2"/>
  <c r="AP24" i="2"/>
  <c r="AP49" i="2"/>
  <c r="AP38" i="2"/>
  <c r="AP25" i="2"/>
  <c r="AF21" i="2"/>
  <c r="AF19" i="2"/>
  <c r="AP29" i="2"/>
  <c r="AF45" i="2"/>
  <c r="AP32" i="2"/>
  <c r="AP28" i="2"/>
  <c r="AP41" i="2"/>
  <c r="AP37" i="2"/>
  <c r="AF56" i="2"/>
  <c r="AP56" i="2"/>
  <c r="AF29" i="2"/>
  <c r="AF30" i="2"/>
  <c r="AF44" i="2"/>
  <c r="AF28" i="2"/>
  <c r="AP42" i="2"/>
  <c r="AF20" i="2"/>
  <c r="AF33" i="2"/>
  <c r="AP55" i="2"/>
  <c r="AP34" i="2"/>
  <c r="AF22" i="2"/>
  <c r="AF48" i="2"/>
  <c r="AF54" i="2"/>
  <c r="AP52" i="2"/>
  <c r="AP22" i="2"/>
  <c r="AF51" i="2"/>
  <c r="AP45" i="2"/>
  <c r="AF36" i="2"/>
  <c r="AP48" i="2"/>
  <c r="AF24" i="2"/>
  <c r="AP26" i="2"/>
  <c r="AF27" i="2"/>
  <c r="AF25" i="2"/>
  <c r="AP47" i="2"/>
  <c r="BE252" i="1" l="1"/>
  <c r="D31" i="10"/>
  <c r="L31" i="10" l="1"/>
  <c r="BF252" i="1"/>
  <c r="M31" i="10" s="1"/>
  <c r="AS252" i="1" l="1"/>
  <c r="C31" i="10"/>
  <c r="AR252" i="1"/>
  <c r="AT252" i="1"/>
  <c r="BG252" i="1" l="1"/>
  <c r="H31" i="10"/>
  <c r="F31" i="10"/>
  <c r="AV252" i="1"/>
  <c r="I31" i="10" s="1"/>
  <c r="AU252" i="1"/>
  <c r="AW252" i="1"/>
  <c r="J31" i="10" s="1"/>
  <c r="G31" i="10"/>
  <c r="V31" i="10" l="1"/>
  <c r="T31" i="10"/>
  <c r="W31" i="10"/>
  <c r="U31" i="10"/>
  <c r="AV13" i="2" l="1"/>
  <c r="AV14" i="2"/>
  <c r="AQ24" i="2" l="1"/>
  <c r="AQ25" i="2"/>
  <c r="AC283" i="1" l="1"/>
  <c r="AS24" i="2"/>
  <c r="AC284" i="1"/>
  <c r="AS25" i="2"/>
  <c r="AU23" i="2"/>
  <c r="C54" i="7" l="1"/>
  <c r="AD284" i="1"/>
  <c r="C53" i="7"/>
  <c r="AD283" i="1"/>
  <c r="AQ42" i="2"/>
  <c r="AQ56" i="2"/>
  <c r="AC315" i="1" s="1"/>
  <c r="AQ55" i="2"/>
  <c r="AC314" i="1" s="1"/>
  <c r="AQ44" i="2"/>
  <c r="AQ53" i="2"/>
  <c r="AC312" i="1" s="1"/>
  <c r="AQ33" i="2"/>
  <c r="AQ47" i="2"/>
  <c r="AQ29" i="2"/>
  <c r="AQ46" i="2"/>
  <c r="AQ38" i="2"/>
  <c r="AQ48" i="2"/>
  <c r="AQ26" i="2"/>
  <c r="AC285" i="1" s="1"/>
  <c r="AQ45" i="2"/>
  <c r="AQ51" i="2"/>
  <c r="AQ31" i="2"/>
  <c r="AQ41" i="2"/>
  <c r="AQ32" i="2"/>
  <c r="AQ27" i="2"/>
  <c r="AQ39" i="2"/>
  <c r="AQ43" i="2"/>
  <c r="AQ54" i="2"/>
  <c r="AC313" i="1" s="1"/>
  <c r="AQ37" i="2"/>
  <c r="AQ35" i="2"/>
  <c r="AQ52" i="2"/>
  <c r="AQ28" i="2"/>
  <c r="AC287" i="1" s="1"/>
  <c r="AQ40" i="2"/>
  <c r="AQ36" i="2"/>
  <c r="AQ30" i="2"/>
  <c r="AQ49" i="2"/>
  <c r="AQ50" i="2"/>
  <c r="C25" i="7" l="1"/>
  <c r="AS33" i="2"/>
  <c r="AC292" i="1"/>
  <c r="AQ34" i="2"/>
  <c r="AS50" i="2"/>
  <c r="AC309" i="1"/>
  <c r="AC299" i="1"/>
  <c r="AS40" i="2"/>
  <c r="AC303" i="1"/>
  <c r="AS44" i="2"/>
  <c r="AS28" i="2"/>
  <c r="AC305" i="1"/>
  <c r="AS46" i="2"/>
  <c r="AC296" i="1"/>
  <c r="AS37" i="2"/>
  <c r="AS43" i="2"/>
  <c r="AC302" i="1"/>
  <c r="AC300" i="1"/>
  <c r="AS41" i="2"/>
  <c r="AC304" i="1"/>
  <c r="AS45" i="2"/>
  <c r="AC297" i="1"/>
  <c r="AS38" i="2"/>
  <c r="AS47" i="2"/>
  <c r="AC306" i="1"/>
  <c r="AC301" i="1"/>
  <c r="AS42" i="2"/>
  <c r="AC308" i="1"/>
  <c r="AS49" i="2"/>
  <c r="AS30" i="2"/>
  <c r="AC289" i="1"/>
  <c r="AC311" i="1"/>
  <c r="AS52" i="2"/>
  <c r="AS31" i="2"/>
  <c r="AC290" i="1"/>
  <c r="AC286" i="1"/>
  <c r="AS27" i="2"/>
  <c r="AS26" i="2"/>
  <c r="AC288" i="1"/>
  <c r="AS29" i="2"/>
  <c r="AD312" i="1"/>
  <c r="AD314" i="1"/>
  <c r="AC295" i="1"/>
  <c r="AS36" i="2"/>
  <c r="AD313" i="1"/>
  <c r="C26" i="7"/>
  <c r="AC298" i="1"/>
  <c r="AS39" i="2"/>
  <c r="AC294" i="1"/>
  <c r="AS35" i="2"/>
  <c r="AS32" i="2"/>
  <c r="AC291" i="1"/>
  <c r="AC310" i="1"/>
  <c r="AS51" i="2"/>
  <c r="AC307" i="1"/>
  <c r="AS48" i="2"/>
  <c r="AD315" i="1"/>
  <c r="AD294" i="1" l="1"/>
  <c r="AD290" i="1"/>
  <c r="AC293" i="1"/>
  <c r="AC330" i="1" s="1"/>
  <c r="AS34" i="2"/>
  <c r="AD308" i="1"/>
  <c r="AD307" i="1"/>
  <c r="AD298" i="1"/>
  <c r="AD301" i="1"/>
  <c r="AD300" i="1"/>
  <c r="AD287" i="1"/>
  <c r="AD292" i="1"/>
  <c r="AD304" i="1"/>
  <c r="AD295" i="1"/>
  <c r="AD306" i="1"/>
  <c r="AD302" i="1"/>
  <c r="AD286" i="1"/>
  <c r="AD310" i="1"/>
  <c r="AD288" i="1"/>
  <c r="AD311" i="1"/>
  <c r="AD303" i="1"/>
  <c r="AD305" i="1"/>
  <c r="AD291" i="1"/>
  <c r="AD289" i="1"/>
  <c r="AD285" i="1"/>
  <c r="C55" i="7"/>
  <c r="O329" i="1"/>
  <c r="L6" i="11" s="1"/>
  <c r="AC329" i="1"/>
  <c r="AD297" i="1"/>
  <c r="AD296" i="1"/>
  <c r="AD299" i="1"/>
  <c r="AD309" i="1"/>
  <c r="C27" i="7" l="1"/>
  <c r="O330" i="1"/>
  <c r="L7" i="11" s="1"/>
  <c r="AD293" i="1"/>
  <c r="I279" i="1" l="1"/>
  <c r="I276" i="1"/>
  <c r="I275" i="1"/>
  <c r="I204" i="1"/>
  <c r="I274" i="1"/>
  <c r="I242" i="1"/>
  <c r="I239" i="1"/>
  <c r="I236" i="1"/>
  <c r="I180" i="1"/>
  <c r="I197" i="1"/>
  <c r="I253" i="1"/>
  <c r="I246" i="1"/>
  <c r="I169" i="1"/>
  <c r="I196" i="1"/>
  <c r="I213" i="1"/>
  <c r="I207" i="1"/>
  <c r="I250" i="1"/>
  <c r="I244" i="1"/>
  <c r="I195" i="1"/>
  <c r="I212" i="1"/>
  <c r="I251" i="1"/>
  <c r="I183" i="1"/>
  <c r="I245" i="1"/>
  <c r="I168" i="1"/>
  <c r="I190" i="1"/>
  <c r="I211" i="1"/>
  <c r="I206" i="1"/>
  <c r="M195" i="1" l="1"/>
  <c r="M196" i="1"/>
  <c r="M183" i="1"/>
  <c r="M169" i="1"/>
  <c r="M180" i="1"/>
  <c r="M204" i="1"/>
  <c r="I278" i="1"/>
  <c r="M190" i="1"/>
  <c r="I277" i="1"/>
  <c r="M207" i="1"/>
  <c r="M197" i="1"/>
  <c r="M206" i="1"/>
  <c r="M168" i="1"/>
  <c r="M213" i="1"/>
  <c r="M211" i="1"/>
  <c r="M212" i="1"/>
  <c r="I216" i="1"/>
  <c r="I238" i="1"/>
  <c r="I235" i="1"/>
  <c r="I173" i="1"/>
  <c r="I217" i="1"/>
  <c r="I287" i="1"/>
  <c r="I174" i="1"/>
  <c r="I307" i="1"/>
  <c r="L307" i="1" s="1"/>
  <c r="I203" i="1"/>
  <c r="I273" i="1"/>
  <c r="I172" i="1"/>
  <c r="I194" i="1"/>
  <c r="I201" i="1"/>
  <c r="I200" i="1"/>
  <c r="I234" i="1"/>
  <c r="I231" i="1"/>
  <c r="I202" i="1"/>
  <c r="I256" i="1"/>
  <c r="I230" i="1"/>
  <c r="I214" i="1"/>
  <c r="I181" i="1"/>
  <c r="I241" i="1"/>
  <c r="I270" i="1"/>
  <c r="I264" i="1"/>
  <c r="I248" i="1"/>
  <c r="I215" i="1"/>
  <c r="I260" i="1"/>
  <c r="I209" i="1"/>
  <c r="I176" i="1"/>
  <c r="I290" i="1"/>
  <c r="L290" i="1" s="1"/>
  <c r="I240" i="1"/>
  <c r="I175" i="1"/>
  <c r="I178" i="1"/>
  <c r="I179" i="1"/>
  <c r="I247" i="1"/>
  <c r="I252" i="1"/>
  <c r="I237" i="1"/>
  <c r="I221" i="1"/>
  <c r="I177" i="1"/>
  <c r="I233" i="1"/>
  <c r="I192" i="1"/>
  <c r="I255" i="1"/>
  <c r="I222" i="1"/>
  <c r="I249" i="1"/>
  <c r="I223" i="1"/>
  <c r="I220" i="1"/>
  <c r="I191" i="1"/>
  <c r="I243" i="1"/>
  <c r="I269" i="1"/>
  <c r="I254" i="1"/>
  <c r="I208" i="1"/>
  <c r="I193" i="1"/>
  <c r="I219" i="1"/>
  <c r="I271" i="1"/>
  <c r="I232" i="1"/>
  <c r="I263" i="1"/>
  <c r="I262" i="1"/>
  <c r="I218" i="1"/>
  <c r="I257" i="1"/>
  <c r="I182" i="1"/>
  <c r="I210" i="1"/>
  <c r="I167" i="1"/>
  <c r="I261" i="1"/>
  <c r="I291" i="1"/>
  <c r="L291" i="1" s="1"/>
  <c r="I292" i="1"/>
  <c r="L292" i="1" s="1"/>
  <c r="I189" i="1"/>
  <c r="I188" i="1"/>
  <c r="I185" i="1"/>
  <c r="I184" i="1"/>
  <c r="I229" i="1"/>
  <c r="I228" i="1"/>
  <c r="I224" i="1"/>
  <c r="I225" i="1"/>
  <c r="I266" i="1"/>
  <c r="I265" i="1"/>
  <c r="I289" i="1"/>
  <c r="L289" i="1" s="1"/>
  <c r="I171" i="1"/>
  <c r="I170" i="1"/>
  <c r="I205" i="1"/>
  <c r="I267" i="1"/>
  <c r="I268" i="1"/>
  <c r="I258" i="1"/>
  <c r="I259" i="1"/>
  <c r="I187" i="1"/>
  <c r="I186" i="1"/>
  <c r="I198" i="1"/>
  <c r="I199" i="1"/>
  <c r="I226" i="1"/>
  <c r="I227" i="1"/>
  <c r="M210" i="1" l="1"/>
  <c r="M219" i="1"/>
  <c r="M178" i="1"/>
  <c r="M173" i="1"/>
  <c r="M199" i="1"/>
  <c r="BN291" i="1"/>
  <c r="BO291" i="1" s="1"/>
  <c r="M200" i="1"/>
  <c r="M217" i="1"/>
  <c r="M205" i="1"/>
  <c r="M174" i="1"/>
  <c r="M216" i="1"/>
  <c r="M187" i="1"/>
  <c r="M171" i="1"/>
  <c r="M209" i="1"/>
  <c r="M214" i="1"/>
  <c r="M203" i="1"/>
  <c r="I328" i="1"/>
  <c r="M224" i="1"/>
  <c r="I325" i="1"/>
  <c r="J2" i="11" s="1"/>
  <c r="M167" i="1"/>
  <c r="M201" i="1"/>
  <c r="M188" i="1"/>
  <c r="M208" i="1"/>
  <c r="M191" i="1"/>
  <c r="M175" i="1"/>
  <c r="M215" i="1"/>
  <c r="M172" i="1"/>
  <c r="I327" i="1"/>
  <c r="M182" i="1"/>
  <c r="BN289" i="1"/>
  <c r="BO289" i="1" s="1"/>
  <c r="M189" i="1"/>
  <c r="M220" i="1"/>
  <c r="M222" i="1"/>
  <c r="M177" i="1"/>
  <c r="M198" i="1"/>
  <c r="M218" i="1"/>
  <c r="M223" i="1"/>
  <c r="M221" i="1"/>
  <c r="M176" i="1"/>
  <c r="M185" i="1"/>
  <c r="M192" i="1"/>
  <c r="M181" i="1"/>
  <c r="M202" i="1"/>
  <c r="M194" i="1"/>
  <c r="I326" i="1"/>
  <c r="J3" i="11" s="1"/>
  <c r="M186" i="1"/>
  <c r="M170" i="1"/>
  <c r="BN292" i="1"/>
  <c r="BO292" i="1" s="1"/>
  <c r="M193" i="1"/>
  <c r="M179" i="1"/>
  <c r="BN307" i="1"/>
  <c r="BO307" i="1" s="1"/>
  <c r="M184" i="1"/>
  <c r="I297" i="1"/>
  <c r="L297" i="1" s="1"/>
  <c r="I283" i="1"/>
  <c r="I284" i="1"/>
  <c r="I308" i="1"/>
  <c r="L308" i="1" s="1"/>
  <c r="I288" i="1"/>
  <c r="L288" i="1" s="1"/>
  <c r="I310" i="1"/>
  <c r="L310" i="1" s="1"/>
  <c r="I294" i="1"/>
  <c r="L294" i="1" s="1"/>
  <c r="I302" i="1"/>
  <c r="L302" i="1" s="1"/>
  <c r="I295" i="1"/>
  <c r="L295" i="1" s="1"/>
  <c r="I313" i="1"/>
  <c r="L313" i="1" s="1"/>
  <c r="I306" i="1"/>
  <c r="L306" i="1" s="1"/>
  <c r="I300" i="1"/>
  <c r="L300" i="1" s="1"/>
  <c r="I305" i="1"/>
  <c r="L305" i="1" s="1"/>
  <c r="I296" i="1"/>
  <c r="L296" i="1" s="1"/>
  <c r="I309" i="1"/>
  <c r="L309" i="1" s="1"/>
  <c r="I312" i="1"/>
  <c r="L312" i="1" s="1"/>
  <c r="I272" i="1"/>
  <c r="I299" i="1"/>
  <c r="L299" i="1" s="1"/>
  <c r="I304" i="1"/>
  <c r="L304" i="1" s="1"/>
  <c r="I286" i="1"/>
  <c r="I285" i="1"/>
  <c r="I298" i="1"/>
  <c r="L298" i="1" s="1"/>
  <c r="I303" i="1"/>
  <c r="L303" i="1" s="1"/>
  <c r="I301" i="1"/>
  <c r="L301" i="1" s="1"/>
  <c r="I293" i="1"/>
  <c r="L293" i="1" s="1"/>
  <c r="I311" i="1"/>
  <c r="L311" i="1" s="1"/>
  <c r="I282" i="1"/>
  <c r="I281" i="1"/>
  <c r="I280" i="1"/>
  <c r="I314" i="1"/>
  <c r="L314" i="1" s="1"/>
  <c r="I315" i="1"/>
  <c r="L315" i="1" s="1"/>
  <c r="M354" i="1" l="1"/>
  <c r="BN309" i="1"/>
  <c r="BO309" i="1" s="1"/>
  <c r="BN293" i="1"/>
  <c r="BO293" i="1" s="1"/>
  <c r="BN296" i="1"/>
  <c r="BO296" i="1" s="1"/>
  <c r="J4" i="11"/>
  <c r="F2" i="9"/>
  <c r="BN314" i="1"/>
  <c r="BO314" i="1" s="1"/>
  <c r="L330" i="1"/>
  <c r="K7" i="11" s="1"/>
  <c r="BN290" i="1"/>
  <c r="BO290" i="1" s="1"/>
  <c r="BN295" i="1"/>
  <c r="BO295" i="1" s="1"/>
  <c r="BN302" i="1"/>
  <c r="BO302" i="1" s="1"/>
  <c r="I329" i="1"/>
  <c r="J6" i="11" s="1"/>
  <c r="BN311" i="1"/>
  <c r="BO311" i="1" s="1"/>
  <c r="BN299" i="1"/>
  <c r="BO299" i="1" s="1"/>
  <c r="BN300" i="1"/>
  <c r="BO300" i="1" s="1"/>
  <c r="BN294" i="1"/>
  <c r="BO294" i="1" s="1"/>
  <c r="F3" i="9"/>
  <c r="J5" i="11"/>
  <c r="BN298" i="1"/>
  <c r="BO298" i="1" s="1"/>
  <c r="BN304" i="1"/>
  <c r="BO304" i="1" s="1"/>
  <c r="BN305" i="1"/>
  <c r="BO305" i="1" s="1"/>
  <c r="BN297" i="1"/>
  <c r="BO297" i="1" s="1"/>
  <c r="BN301" i="1"/>
  <c r="BO301" i="1" s="1"/>
  <c r="BN312" i="1"/>
  <c r="BO312" i="1" s="1"/>
  <c r="BN306" i="1"/>
  <c r="BO306" i="1" s="1"/>
  <c r="BN310" i="1"/>
  <c r="BO310" i="1" s="1"/>
  <c r="I354" i="1"/>
  <c r="BN315" i="1"/>
  <c r="BO315" i="1" s="1"/>
  <c r="BN303" i="1"/>
  <c r="BO303" i="1" s="1"/>
  <c r="BN313" i="1"/>
  <c r="BO313" i="1" s="1"/>
  <c r="BN288" i="1"/>
  <c r="BO288" i="1" s="1"/>
  <c r="I330" i="1"/>
  <c r="J7" i="11" s="1"/>
  <c r="BN308" i="1"/>
  <c r="BO308" i="1" s="1"/>
  <c r="BP311" i="1" l="1"/>
  <c r="BP302" i="1"/>
  <c r="BP294" i="1"/>
  <c r="BP309" i="1"/>
  <c r="BP293" i="1"/>
  <c r="BP298" i="1"/>
  <c r="BP315" i="1"/>
  <c r="BP300" i="1"/>
  <c r="BP296" i="1"/>
  <c r="BP312" i="1"/>
  <c r="BP291" i="1"/>
  <c r="BP301" i="1"/>
  <c r="BP297" i="1"/>
  <c r="BP305" i="1"/>
  <c r="BP299" i="1"/>
  <c r="BP310" i="1"/>
  <c r="BP314" i="1"/>
  <c r="BP306" i="1"/>
  <c r="BP313" i="1"/>
  <c r="BP304" i="1"/>
  <c r="BP292" i="1"/>
  <c r="BP308" i="1"/>
  <c r="J11" i="11"/>
  <c r="BP303" i="1"/>
  <c r="BP295" i="1"/>
  <c r="BP307" i="1"/>
  <c r="AU16" i="2" l="1"/>
  <c r="AV16" i="2" s="1"/>
  <c r="AU20" i="2"/>
  <c r="AV20" i="2" s="1"/>
  <c r="AU19" i="2" l="1"/>
  <c r="AV19" i="2" s="1"/>
  <c r="AU22" i="2"/>
  <c r="AU18" i="2"/>
  <c r="AV18" i="2" s="1"/>
  <c r="AU15" i="2"/>
  <c r="AV15" i="2" s="1"/>
  <c r="AU17" i="2"/>
  <c r="AV17" i="2" s="1"/>
  <c r="AU21" i="2" l="1"/>
  <c r="C3" i="1" l="1"/>
  <c r="D3" i="1"/>
  <c r="C4" i="1" l="1"/>
  <c r="J6" i="1" s="1"/>
  <c r="K8" i="2" s="1"/>
  <c r="D4" i="1"/>
  <c r="K9" i="1" s="1"/>
  <c r="S11" i="2" s="1"/>
  <c r="C5" i="1" l="1"/>
  <c r="J7" i="1" s="1"/>
  <c r="K9" i="2" s="1"/>
  <c r="D5" i="1"/>
  <c r="C6" i="1" l="1"/>
  <c r="J8" i="1" s="1"/>
  <c r="K10" i="2" s="1"/>
  <c r="D6" i="1"/>
  <c r="K11" i="1" s="1"/>
  <c r="S13" i="2" s="1"/>
  <c r="K10" i="1"/>
  <c r="S12" i="2" s="1"/>
  <c r="C7" i="1" l="1"/>
  <c r="D7" i="1"/>
  <c r="K12" i="1" s="1"/>
  <c r="S14" i="2" s="1"/>
  <c r="D8" i="1" l="1"/>
  <c r="K13" i="1" s="1"/>
  <c r="S15" i="2" s="1"/>
  <c r="C8" i="1"/>
  <c r="J10" i="1" s="1"/>
  <c r="J9" i="1"/>
  <c r="D9" i="1" l="1"/>
  <c r="K14" i="1" s="1"/>
  <c r="S16" i="2" s="1"/>
  <c r="C9" i="1"/>
  <c r="L10" i="1"/>
  <c r="K12" i="2"/>
  <c r="K11" i="2"/>
  <c r="L9" i="1"/>
  <c r="C11" i="2" s="1"/>
  <c r="C10" i="1" l="1"/>
  <c r="D10" i="1"/>
  <c r="J11" i="1"/>
  <c r="C12" i="2"/>
  <c r="Q10" i="1"/>
  <c r="D11" i="1" l="1"/>
  <c r="C11" i="1"/>
  <c r="J13" i="1" s="1"/>
  <c r="K15" i="1"/>
  <c r="S17" i="2" s="1"/>
  <c r="K16" i="1"/>
  <c r="S18" i="2" s="1"/>
  <c r="J12" i="1"/>
  <c r="L11" i="1"/>
  <c r="K13" i="2"/>
  <c r="D12" i="1" l="1"/>
  <c r="K17" i="1" s="1"/>
  <c r="S19" i="2" s="1"/>
  <c r="C12" i="1"/>
  <c r="L13" i="1"/>
  <c r="K15" i="2"/>
  <c r="C13" i="2"/>
  <c r="Q11" i="1"/>
  <c r="K14" i="2"/>
  <c r="L12" i="1"/>
  <c r="D13" i="1" l="1"/>
  <c r="K18" i="1" s="1"/>
  <c r="S20" i="2" s="1"/>
  <c r="C13" i="1"/>
  <c r="J15" i="1" s="1"/>
  <c r="J14" i="1"/>
  <c r="Q12" i="1"/>
  <c r="C14" i="2"/>
  <c r="C15" i="2"/>
  <c r="Q13" i="1"/>
  <c r="D14" i="1" l="1"/>
  <c r="K19" i="1" s="1"/>
  <c r="S21" i="2" s="1"/>
  <c r="C14" i="1"/>
  <c r="J16" i="1" s="1"/>
  <c r="K17" i="2"/>
  <c r="L15" i="1"/>
  <c r="L14" i="1"/>
  <c r="K16" i="2"/>
  <c r="D15" i="1" l="1"/>
  <c r="K20" i="1" s="1"/>
  <c r="S22" i="2" s="1"/>
  <c r="C15" i="1"/>
  <c r="J17" i="1" s="1"/>
  <c r="L16" i="1"/>
  <c r="K18" i="2"/>
  <c r="C16" i="2"/>
  <c r="Q14" i="1"/>
  <c r="C17" i="2"/>
  <c r="Q15" i="1"/>
  <c r="D16" i="1" l="1"/>
  <c r="C16" i="1"/>
  <c r="J18" i="1" s="1"/>
  <c r="C18" i="2"/>
  <c r="Q16" i="1"/>
  <c r="L17" i="1"/>
  <c r="K19" i="2"/>
  <c r="D17" i="1" l="1"/>
  <c r="K22" i="1" s="1"/>
  <c r="S24" i="2" s="1"/>
  <c r="C17" i="1"/>
  <c r="C19" i="2"/>
  <c r="Q17" i="1"/>
  <c r="L18" i="1"/>
  <c r="K20" i="2"/>
  <c r="K21" i="1"/>
  <c r="S23" i="2" s="1"/>
  <c r="C18" i="1" l="1"/>
  <c r="J20" i="1" s="1"/>
  <c r="D18" i="1"/>
  <c r="K23" i="1" s="1"/>
  <c r="S25" i="2" s="1"/>
  <c r="C20" i="2"/>
  <c r="Q18" i="1"/>
  <c r="J19" i="1"/>
  <c r="C19" i="1" l="1"/>
  <c r="D19" i="1"/>
  <c r="L20" i="1"/>
  <c r="K22" i="2"/>
  <c r="L19" i="1"/>
  <c r="K21" i="2"/>
  <c r="C20" i="1" l="1"/>
  <c r="J22" i="1" s="1"/>
  <c r="D20" i="1"/>
  <c r="K25" i="1" s="1"/>
  <c r="S27" i="2" s="1"/>
  <c r="Q19" i="1"/>
  <c r="C21" i="2"/>
  <c r="J21" i="1"/>
  <c r="C22" i="2"/>
  <c r="Q20" i="1"/>
  <c r="K24" i="1"/>
  <c r="S26" i="2" s="1"/>
  <c r="D21" i="1" l="1"/>
  <c r="K26" i="1" s="1"/>
  <c r="S28" i="2" s="1"/>
  <c r="C21" i="1"/>
  <c r="J23" i="1" s="1"/>
  <c r="L21" i="1"/>
  <c r="K23" i="2"/>
  <c r="L22" i="1"/>
  <c r="K24" i="2"/>
  <c r="C22" i="1" l="1"/>
  <c r="D22" i="1"/>
  <c r="K27" i="1" s="1"/>
  <c r="S29" i="2" s="1"/>
  <c r="C24" i="2"/>
  <c r="Q22" i="1"/>
  <c r="C23" i="2"/>
  <c r="Q21" i="1"/>
  <c r="K25" i="2"/>
  <c r="L23" i="1"/>
  <c r="C23" i="1" l="1"/>
  <c r="D23" i="1"/>
  <c r="J24" i="1"/>
  <c r="C25" i="2"/>
  <c r="Q23" i="1"/>
  <c r="D24" i="1" l="1"/>
  <c r="C24" i="1"/>
  <c r="K26" i="2"/>
  <c r="L24" i="1"/>
  <c r="K28" i="1"/>
  <c r="S30" i="2" s="1"/>
  <c r="K29" i="1"/>
  <c r="S31" i="2" s="1"/>
  <c r="J26" i="1"/>
  <c r="J25" i="1"/>
  <c r="C25" i="1" l="1"/>
  <c r="D25" i="1"/>
  <c r="K27" i="2"/>
  <c r="L25" i="1"/>
  <c r="L26" i="1"/>
  <c r="K28" i="2"/>
  <c r="Q24" i="1"/>
  <c r="C26" i="2"/>
  <c r="D26" i="1" l="1"/>
  <c r="K31" i="1" s="1"/>
  <c r="S33" i="2" s="1"/>
  <c r="C26" i="1"/>
  <c r="J28" i="1" s="1"/>
  <c r="K30" i="1"/>
  <c r="S32" i="2" s="1"/>
  <c r="J27" i="1"/>
  <c r="C28" i="2"/>
  <c r="Q26" i="1"/>
  <c r="C27" i="2"/>
  <c r="Q25" i="1"/>
  <c r="D27" i="1" l="1"/>
  <c r="K32" i="1" s="1"/>
  <c r="S34" i="2" s="1"/>
  <c r="C27" i="1"/>
  <c r="J29" i="1" s="1"/>
  <c r="K30" i="2"/>
  <c r="L28" i="1"/>
  <c r="K29" i="2"/>
  <c r="L27" i="1"/>
  <c r="D28" i="1" l="1"/>
  <c r="K33" i="1" s="1"/>
  <c r="S35" i="2" s="1"/>
  <c r="C28" i="1"/>
  <c r="J30" i="1" s="1"/>
  <c r="Q27" i="1"/>
  <c r="C29" i="2"/>
  <c r="Q28" i="1"/>
  <c r="C30" i="2"/>
  <c r="K31" i="2"/>
  <c r="L29" i="1"/>
  <c r="C29" i="1" l="1"/>
  <c r="D29" i="1"/>
  <c r="K34" i="1" s="1"/>
  <c r="S36" i="2" s="1"/>
  <c r="K32" i="2"/>
  <c r="L30" i="1"/>
  <c r="C31" i="2"/>
  <c r="Q29" i="1"/>
  <c r="C30" i="1" l="1"/>
  <c r="J32" i="1" s="1"/>
  <c r="D30" i="1"/>
  <c r="K35" i="1" s="1"/>
  <c r="S37" i="2" s="1"/>
  <c r="J31" i="1"/>
  <c r="Q30" i="1"/>
  <c r="C32" i="2"/>
  <c r="D31" i="1" l="1"/>
  <c r="C31" i="1"/>
  <c r="J33" i="1" s="1"/>
  <c r="L32" i="1"/>
  <c r="K34" i="2"/>
  <c r="L31" i="1"/>
  <c r="K33" i="2"/>
  <c r="D32" i="1" l="1"/>
  <c r="C32" i="1"/>
  <c r="J34" i="1" s="1"/>
  <c r="C34" i="2"/>
  <c r="Q32" i="1"/>
  <c r="L33" i="1"/>
  <c r="K35" i="2"/>
  <c r="K36" i="1"/>
  <c r="S38" i="2" s="1"/>
  <c r="K37" i="1"/>
  <c r="S39" i="2" s="1"/>
  <c r="C33" i="2"/>
  <c r="Q31" i="1"/>
  <c r="D33" i="1" l="1"/>
  <c r="C33" i="1"/>
  <c r="J35" i="1" s="1"/>
  <c r="K36" i="2"/>
  <c r="L34" i="1"/>
  <c r="C35" i="2"/>
  <c r="Q33" i="1"/>
  <c r="C34" i="1" l="1"/>
  <c r="J36" i="1" s="1"/>
  <c r="D34" i="1"/>
  <c r="K39" i="1" s="1"/>
  <c r="S41" i="2" s="1"/>
  <c r="L35" i="1"/>
  <c r="K37" i="2"/>
  <c r="K38" i="1"/>
  <c r="S40" i="2" s="1"/>
  <c r="C36" i="2"/>
  <c r="Q34" i="1"/>
  <c r="C35" i="1" l="1"/>
  <c r="J37" i="1" s="1"/>
  <c r="D35" i="1"/>
  <c r="K40" i="1" s="1"/>
  <c r="S42" i="2" s="1"/>
  <c r="C37" i="2"/>
  <c r="Q35" i="1"/>
  <c r="L36" i="1"/>
  <c r="K38" i="2"/>
  <c r="C36" i="1" l="1"/>
  <c r="D36" i="1"/>
  <c r="K41" i="1" s="1"/>
  <c r="S43" i="2" s="1"/>
  <c r="C38" i="2"/>
  <c r="Q36" i="1"/>
  <c r="L37" i="1"/>
  <c r="K39" i="2"/>
  <c r="C37" i="1" l="1"/>
  <c r="J39" i="1" s="1"/>
  <c r="D37" i="1"/>
  <c r="C39" i="2"/>
  <c r="Q37" i="1"/>
  <c r="J38" i="1"/>
  <c r="D38" i="1" l="1"/>
  <c r="K43" i="1" s="1"/>
  <c r="S45" i="2" s="1"/>
  <c r="C38" i="1"/>
  <c r="J40" i="1" s="1"/>
  <c r="L39" i="1"/>
  <c r="K41" i="2"/>
  <c r="K42" i="1"/>
  <c r="S44" i="2" s="1"/>
  <c r="L38" i="1"/>
  <c r="K40" i="2"/>
  <c r="D39" i="1" l="1"/>
  <c r="K44" i="1" s="1"/>
  <c r="S46" i="2" s="1"/>
  <c r="C39" i="1"/>
  <c r="C40" i="2"/>
  <c r="Q38" i="1"/>
  <c r="C41" i="2"/>
  <c r="Q39" i="1"/>
  <c r="L40" i="1"/>
  <c r="K42" i="2"/>
  <c r="D40" i="1" l="1"/>
  <c r="K45" i="1" s="1"/>
  <c r="S47" i="2" s="1"/>
  <c r="C40" i="1"/>
  <c r="J42" i="1" s="1"/>
  <c r="J41" i="1"/>
  <c r="C42" i="2"/>
  <c r="Q40" i="1"/>
  <c r="C41" i="1" l="1"/>
  <c r="J43" i="1" s="1"/>
  <c r="D41" i="1"/>
  <c r="L42" i="1"/>
  <c r="K44" i="2"/>
  <c r="L41" i="1"/>
  <c r="K43" i="2"/>
  <c r="D42" i="1" l="1"/>
  <c r="C42" i="1"/>
  <c r="J44" i="1" s="1"/>
  <c r="C43" i="2"/>
  <c r="Q41" i="1"/>
  <c r="K47" i="1"/>
  <c r="S49" i="2" s="1"/>
  <c r="L43" i="1"/>
  <c r="K45" i="2"/>
  <c r="K46" i="1"/>
  <c r="S48" i="2" s="1"/>
  <c r="C44" i="2"/>
  <c r="Q42" i="1"/>
  <c r="D43" i="1" l="1"/>
  <c r="K48" i="1" s="1"/>
  <c r="S50" i="2" s="1"/>
  <c r="C43" i="1"/>
  <c r="J45" i="1" s="1"/>
  <c r="K46" i="2"/>
  <c r="L44" i="1"/>
  <c r="Q43" i="1"/>
  <c r="C45" i="2"/>
  <c r="C44" i="1" l="1"/>
  <c r="J46" i="1" s="1"/>
  <c r="D44" i="1"/>
  <c r="K49" i="1" s="1"/>
  <c r="S51" i="2" s="1"/>
  <c r="K47" i="2"/>
  <c r="L45" i="1"/>
  <c r="C46" i="2"/>
  <c r="Q44" i="1"/>
  <c r="C45" i="1" l="1"/>
  <c r="D45" i="1"/>
  <c r="K48" i="2"/>
  <c r="L46" i="1"/>
  <c r="Q45" i="1"/>
  <c r="C47" i="2"/>
  <c r="C46" i="1" l="1"/>
  <c r="D46" i="1"/>
  <c r="K51" i="1" s="1"/>
  <c r="S53" i="2" s="1"/>
  <c r="K50" i="1"/>
  <c r="S52" i="2" s="1"/>
  <c r="J47" i="1"/>
  <c r="Q46" i="1"/>
  <c r="C48" i="2"/>
  <c r="C47" i="1" l="1"/>
  <c r="J49" i="1" s="1"/>
  <c r="D47" i="1"/>
  <c r="J48" i="1"/>
  <c r="L47" i="1"/>
  <c r="K49" i="2"/>
  <c r="D48" i="1" l="1"/>
  <c r="K53" i="1" s="1"/>
  <c r="S55" i="2" s="1"/>
  <c r="C48" i="1"/>
  <c r="K51" i="2"/>
  <c r="L49" i="1"/>
  <c r="K52" i="1"/>
  <c r="S54" i="2" s="1"/>
  <c r="Q47" i="1"/>
  <c r="C49" i="2"/>
  <c r="K50" i="2"/>
  <c r="L48" i="1"/>
  <c r="D49" i="1" l="1"/>
  <c r="K54" i="1" s="1"/>
  <c r="S56" i="2" s="1"/>
  <c r="T4" i="2" s="1"/>
  <c r="C49" i="1"/>
  <c r="J51" i="1" s="1"/>
  <c r="C50" i="2"/>
  <c r="Q48" i="1"/>
  <c r="J50" i="1"/>
  <c r="Q49" i="1"/>
  <c r="C51" i="2"/>
  <c r="D50" i="1" l="1"/>
  <c r="C50" i="1"/>
  <c r="K52" i="2"/>
  <c r="L50" i="1"/>
  <c r="L51" i="1"/>
  <c r="K53" i="2"/>
  <c r="C51" i="1" l="1"/>
  <c r="J53" i="1" s="1"/>
  <c r="D51" i="1"/>
  <c r="J52" i="1"/>
  <c r="K55" i="1"/>
  <c r="Q51" i="1"/>
  <c r="C53" i="2"/>
  <c r="Q50" i="1"/>
  <c r="C52" i="2"/>
  <c r="C52" i="1" l="1"/>
  <c r="J54" i="1" s="1"/>
  <c r="D52" i="1"/>
  <c r="K55" i="2"/>
  <c r="L53" i="1"/>
  <c r="K57" i="1"/>
  <c r="T6" i="2" s="1"/>
  <c r="K56" i="1"/>
  <c r="T5" i="2" s="1"/>
  <c r="L52" i="1"/>
  <c r="K54" i="2"/>
  <c r="D53" i="1" l="1"/>
  <c r="K58" i="1" s="1"/>
  <c r="T7" i="2" s="1"/>
  <c r="C53" i="1"/>
  <c r="J55" i="1" s="1"/>
  <c r="L55" i="1" s="1"/>
  <c r="Q55" i="1" s="1"/>
  <c r="K56" i="2"/>
  <c r="L4" i="2" s="1"/>
  <c r="L54" i="1"/>
  <c r="C54" i="2"/>
  <c r="Q52" i="1"/>
  <c r="C55" i="2"/>
  <c r="Q53" i="1"/>
  <c r="C54" i="1" l="1"/>
  <c r="D54" i="1"/>
  <c r="K59" i="1" s="1"/>
  <c r="T8" i="2" s="1"/>
  <c r="C56" i="2"/>
  <c r="D4" i="2" s="1"/>
  <c r="Q54" i="1"/>
  <c r="C55" i="1" l="1"/>
  <c r="D55" i="1"/>
  <c r="K60" i="1" s="1"/>
  <c r="T9" i="2" s="1"/>
  <c r="J56" i="1"/>
  <c r="C56" i="1" l="1"/>
  <c r="J58" i="1" s="1"/>
  <c r="D56" i="1"/>
  <c r="K61" i="1" s="1"/>
  <c r="T10" i="2" s="1"/>
  <c r="J57" i="1"/>
  <c r="L5" i="2"/>
  <c r="L56" i="1"/>
  <c r="D57" i="1" l="1"/>
  <c r="K62" i="1" s="1"/>
  <c r="T11" i="2" s="1"/>
  <c r="C57" i="1"/>
  <c r="J59" i="1" s="1"/>
  <c r="L7" i="2"/>
  <c r="L58" i="1"/>
  <c r="D5" i="2"/>
  <c r="Q56" i="1"/>
  <c r="L57" i="1"/>
  <c r="L6" i="2"/>
  <c r="C58" i="1" l="1"/>
  <c r="J60" i="1" s="1"/>
  <c r="D58" i="1"/>
  <c r="K63" i="1" s="1"/>
  <c r="T12" i="2" s="1"/>
  <c r="L8" i="2"/>
  <c r="L59" i="1"/>
  <c r="D6" i="2"/>
  <c r="Q57" i="1"/>
  <c r="D7" i="2"/>
  <c r="Q58" i="1"/>
  <c r="C59" i="1" l="1"/>
  <c r="J61" i="1" s="1"/>
  <c r="D59" i="1"/>
  <c r="D8" i="2"/>
  <c r="Q59" i="1"/>
  <c r="L60" i="1"/>
  <c r="L9" i="2"/>
  <c r="D60" i="1" l="1"/>
  <c r="K65" i="1" s="1"/>
  <c r="T14" i="2" s="1"/>
  <c r="C60" i="1"/>
  <c r="Q60" i="1"/>
  <c r="D9" i="2"/>
  <c r="K64" i="1"/>
  <c r="T13" i="2" s="1"/>
  <c r="L61" i="1"/>
  <c r="L10" i="2"/>
  <c r="D61" i="1" l="1"/>
  <c r="K66" i="1" s="1"/>
  <c r="T15" i="2" s="1"/>
  <c r="C61" i="1"/>
  <c r="J63" i="1" s="1"/>
  <c r="D10" i="2"/>
  <c r="Q61" i="1"/>
  <c r="J62" i="1"/>
  <c r="C62" i="1" l="1"/>
  <c r="D62" i="1"/>
  <c r="K67" i="1" s="1"/>
  <c r="T16" i="2" s="1"/>
  <c r="L63" i="1"/>
  <c r="L12" i="2"/>
  <c r="L62" i="1"/>
  <c r="L11" i="2"/>
  <c r="D63" i="1" l="1"/>
  <c r="C63" i="1"/>
  <c r="J65" i="1" s="1"/>
  <c r="D11" i="2"/>
  <c r="Q62" i="1"/>
  <c r="Q63" i="1"/>
  <c r="D12" i="2"/>
  <c r="J64" i="1"/>
  <c r="C64" i="1" l="1"/>
  <c r="J66" i="1" s="1"/>
  <c r="D64" i="1"/>
  <c r="K69" i="1" s="1"/>
  <c r="T18" i="2" s="1"/>
  <c r="L65" i="1"/>
  <c r="L14" i="2"/>
  <c r="K68" i="1"/>
  <c r="T17" i="2" s="1"/>
  <c r="L64" i="1"/>
  <c r="L13" i="2"/>
  <c r="D65" i="1" l="1"/>
  <c r="C65" i="1"/>
  <c r="J67" i="1" s="1"/>
  <c r="D14" i="2"/>
  <c r="Q65" i="1"/>
  <c r="Q64" i="1"/>
  <c r="D13" i="2"/>
  <c r="L15" i="2"/>
  <c r="L66" i="1"/>
  <c r="C66" i="1" l="1"/>
  <c r="D66" i="1"/>
  <c r="K71" i="1" s="1"/>
  <c r="T20" i="2" s="1"/>
  <c r="L16" i="2"/>
  <c r="L67" i="1"/>
  <c r="D15" i="2"/>
  <c r="Q66" i="1"/>
  <c r="K70" i="1"/>
  <c r="T19" i="2" s="1"/>
  <c r="D67" i="1" l="1"/>
  <c r="K72" i="1" s="1"/>
  <c r="T21" i="2" s="1"/>
  <c r="C67" i="1"/>
  <c r="J69" i="1" s="1"/>
  <c r="J68" i="1"/>
  <c r="Q67" i="1"/>
  <c r="D16" i="2"/>
  <c r="C68" i="1" l="1"/>
  <c r="D68" i="1"/>
  <c r="K73" i="1" s="1"/>
  <c r="T22" i="2" s="1"/>
  <c r="L18" i="2"/>
  <c r="L69" i="1"/>
  <c r="L68" i="1"/>
  <c r="L17" i="2"/>
  <c r="C69" i="1" l="1"/>
  <c r="D69" i="1"/>
  <c r="J70" i="1"/>
  <c r="D17" i="2"/>
  <c r="Q68" i="1"/>
  <c r="Q69" i="1"/>
  <c r="D18" i="2"/>
  <c r="C70" i="1" l="1"/>
  <c r="D70" i="1"/>
  <c r="K75" i="1" s="1"/>
  <c r="T24" i="2" s="1"/>
  <c r="K74" i="1"/>
  <c r="T23" i="2" s="1"/>
  <c r="J71" i="1"/>
  <c r="L70" i="1"/>
  <c r="L19" i="2"/>
  <c r="D71" i="1" l="1"/>
  <c r="K76" i="1" s="1"/>
  <c r="T25" i="2" s="1"/>
  <c r="C71" i="1"/>
  <c r="J73" i="1" s="1"/>
  <c r="D19" i="2"/>
  <c r="Q70" i="1"/>
  <c r="L20" i="2"/>
  <c r="L71" i="1"/>
  <c r="J72" i="1"/>
  <c r="D72" i="1" l="1"/>
  <c r="K77" i="1" s="1"/>
  <c r="T26" i="2" s="1"/>
  <c r="C72" i="1"/>
  <c r="J74" i="1" s="1"/>
  <c r="L72" i="1"/>
  <c r="L21" i="2"/>
  <c r="L73" i="1"/>
  <c r="L22" i="2"/>
  <c r="Q71" i="1"/>
  <c r="D20" i="2"/>
  <c r="D73" i="1" l="1"/>
  <c r="K78" i="1" s="1"/>
  <c r="T27" i="2" s="1"/>
  <c r="C73" i="1"/>
  <c r="J75" i="1" s="1"/>
  <c r="L74" i="1"/>
  <c r="L23" i="2"/>
  <c r="D22" i="2"/>
  <c r="Q73" i="1"/>
  <c r="D21" i="2"/>
  <c r="Q72" i="1"/>
  <c r="D74" i="1" l="1"/>
  <c r="K79" i="1" s="1"/>
  <c r="T28" i="2" s="1"/>
  <c r="C74" i="1"/>
  <c r="J76" i="1" s="1"/>
  <c r="Q74" i="1"/>
  <c r="D23" i="2"/>
  <c r="L75" i="1"/>
  <c r="L24" i="2"/>
  <c r="D75" i="1" l="1"/>
  <c r="K80" i="1" s="1"/>
  <c r="T29" i="2" s="1"/>
  <c r="C75" i="1"/>
  <c r="J77" i="1" s="1"/>
  <c r="L76" i="1"/>
  <c r="L25" i="2"/>
  <c r="D24" i="2"/>
  <c r="Q75" i="1"/>
  <c r="D76" i="1" l="1"/>
  <c r="C76" i="1"/>
  <c r="J78" i="1" s="1"/>
  <c r="L26" i="2"/>
  <c r="L77" i="1"/>
  <c r="Q76" i="1"/>
  <c r="D25" i="2"/>
  <c r="D77" i="1" l="1"/>
  <c r="C77" i="1"/>
  <c r="J79" i="1" s="1"/>
  <c r="K81" i="1"/>
  <c r="T30" i="2" s="1"/>
  <c r="D26" i="2"/>
  <c r="Q77" i="1"/>
  <c r="L78" i="1"/>
  <c r="L27" i="2"/>
  <c r="C78" i="1" l="1"/>
  <c r="J80" i="1" s="1"/>
  <c r="D78" i="1"/>
  <c r="K83" i="1" s="1"/>
  <c r="T32" i="2" s="1"/>
  <c r="D27" i="2"/>
  <c r="Q78" i="1"/>
  <c r="K82" i="1"/>
  <c r="T31" i="2" s="1"/>
  <c r="L28" i="2"/>
  <c r="L79" i="1"/>
  <c r="C79" i="1" l="1"/>
  <c r="J81" i="1" s="1"/>
  <c r="D79" i="1"/>
  <c r="K84" i="1" s="1"/>
  <c r="T33" i="2" s="1"/>
  <c r="L29" i="2"/>
  <c r="L80" i="1"/>
  <c r="Q79" i="1"/>
  <c r="D28" i="2"/>
  <c r="D80" i="1" l="1"/>
  <c r="K85" i="1" s="1"/>
  <c r="T34" i="2" s="1"/>
  <c r="C80" i="1"/>
  <c r="J82" i="1" s="1"/>
  <c r="L30" i="2"/>
  <c r="L81" i="1"/>
  <c r="Q80" i="1"/>
  <c r="D29" i="2"/>
  <c r="D81" i="1" l="1"/>
  <c r="K86" i="1" s="1"/>
  <c r="T35" i="2" s="1"/>
  <c r="C81" i="1"/>
  <c r="L31" i="2"/>
  <c r="L82" i="1"/>
  <c r="Q81" i="1"/>
  <c r="D30" i="2"/>
  <c r="D82" i="1" l="1"/>
  <c r="K87" i="1" s="1"/>
  <c r="T36" i="2" s="1"/>
  <c r="C82" i="1"/>
  <c r="J84" i="1" s="1"/>
  <c r="J83" i="1"/>
  <c r="Q82" i="1"/>
  <c r="D31" i="2"/>
  <c r="C83" i="1" l="1"/>
  <c r="J85" i="1" s="1"/>
  <c r="D83" i="1"/>
  <c r="K88" i="1" s="1"/>
  <c r="T37" i="2" s="1"/>
  <c r="L84" i="1"/>
  <c r="L33" i="2"/>
  <c r="L83" i="1"/>
  <c r="L32" i="2"/>
  <c r="C84" i="1" l="1"/>
  <c r="J86" i="1" s="1"/>
  <c r="D84" i="1"/>
  <c r="K89" i="1" s="1"/>
  <c r="T38" i="2" s="1"/>
  <c r="L34" i="2"/>
  <c r="L85" i="1"/>
  <c r="D32" i="2"/>
  <c r="Q83" i="1"/>
  <c r="D33" i="2"/>
  <c r="Q84" i="1"/>
  <c r="C85" i="1" l="1"/>
  <c r="J87" i="1" s="1"/>
  <c r="D85" i="1"/>
  <c r="K90" i="1" s="1"/>
  <c r="T39" i="2" s="1"/>
  <c r="Q85" i="1"/>
  <c r="D34" i="2"/>
  <c r="L86" i="1"/>
  <c r="L35" i="2"/>
  <c r="C86" i="1" l="1"/>
  <c r="J88" i="1" s="1"/>
  <c r="D86" i="1"/>
  <c r="K91" i="1" s="1"/>
  <c r="T40" i="2" s="1"/>
  <c r="L36" i="2"/>
  <c r="L87" i="1"/>
  <c r="Q86" i="1"/>
  <c r="D35" i="2"/>
  <c r="C87" i="1" l="1"/>
  <c r="J89" i="1" s="1"/>
  <c r="D87" i="1"/>
  <c r="L37" i="2"/>
  <c r="L88" i="1"/>
  <c r="D36" i="2"/>
  <c r="Q87" i="1"/>
  <c r="D88" i="1" l="1"/>
  <c r="K93" i="1" s="1"/>
  <c r="T42" i="2" s="1"/>
  <c r="C88" i="1"/>
  <c r="J90" i="1" s="1"/>
  <c r="K92" i="1"/>
  <c r="T41" i="2" s="1"/>
  <c r="L89" i="1"/>
  <c r="L38" i="2"/>
  <c r="Q88" i="1"/>
  <c r="D37" i="2"/>
  <c r="C89" i="1" l="1"/>
  <c r="D89" i="1"/>
  <c r="D38" i="2"/>
  <c r="Q89" i="1"/>
  <c r="L39" i="2"/>
  <c r="L90" i="1"/>
  <c r="K94" i="1"/>
  <c r="T43" i="2" s="1"/>
  <c r="D90" i="1" l="1"/>
  <c r="K95" i="1" s="1"/>
  <c r="T44" i="2" s="1"/>
  <c r="C90" i="1"/>
  <c r="J92" i="1" s="1"/>
  <c r="J91" i="1"/>
  <c r="D39" i="2"/>
  <c r="Q90" i="1"/>
  <c r="D91" i="1" l="1"/>
  <c r="K96" i="1" s="1"/>
  <c r="T45" i="2" s="1"/>
  <c r="C91" i="1"/>
  <c r="J93" i="1" s="1"/>
  <c r="L92" i="1"/>
  <c r="L41" i="2"/>
  <c r="L91" i="1"/>
  <c r="L40" i="2"/>
  <c r="C92" i="1" l="1"/>
  <c r="D92" i="1"/>
  <c r="L42" i="2"/>
  <c r="L93" i="1"/>
  <c r="D40" i="2"/>
  <c r="Q91" i="1"/>
  <c r="Q92" i="1"/>
  <c r="D41" i="2"/>
  <c r="D93" i="1" l="1"/>
  <c r="K98" i="1" s="1"/>
  <c r="T47" i="2" s="1"/>
  <c r="C93" i="1"/>
  <c r="J95" i="1" s="1"/>
  <c r="K97" i="1"/>
  <c r="T46" i="2" s="1"/>
  <c r="D42" i="2"/>
  <c r="Q93" i="1"/>
  <c r="J94" i="1"/>
  <c r="C94" i="1" l="1"/>
  <c r="D94" i="1"/>
  <c r="K99" i="1" s="1"/>
  <c r="T48" i="2" s="1"/>
  <c r="L44" i="2"/>
  <c r="L95" i="1"/>
  <c r="L94" i="1"/>
  <c r="L43" i="2"/>
  <c r="D95" i="1" l="1"/>
  <c r="K100" i="1" s="1"/>
  <c r="T49" i="2" s="1"/>
  <c r="C95" i="1"/>
  <c r="J97" i="1" s="1"/>
  <c r="J96" i="1"/>
  <c r="Q94" i="1"/>
  <c r="D43" i="2"/>
  <c r="Q95" i="1"/>
  <c r="D44" i="2"/>
  <c r="C96" i="1" l="1"/>
  <c r="J98" i="1" s="1"/>
  <c r="D96" i="1"/>
  <c r="K101" i="1" s="1"/>
  <c r="T50" i="2" s="1"/>
  <c r="L97" i="1"/>
  <c r="L46" i="2"/>
  <c r="L96" i="1"/>
  <c r="L45" i="2"/>
  <c r="C97" i="1" l="1"/>
  <c r="J99" i="1" s="1"/>
  <c r="D97" i="1"/>
  <c r="K102" i="1" s="1"/>
  <c r="T51" i="2" s="1"/>
  <c r="L98" i="1"/>
  <c r="L47" i="2"/>
  <c r="Q97" i="1"/>
  <c r="D46" i="2"/>
  <c r="D45" i="2"/>
  <c r="Q96" i="1"/>
  <c r="C98" i="1" l="1"/>
  <c r="D98" i="1"/>
  <c r="L99" i="1"/>
  <c r="L48" i="2"/>
  <c r="D47" i="2"/>
  <c r="Q98" i="1"/>
  <c r="C99" i="1" l="1"/>
  <c r="D99" i="1"/>
  <c r="K104" i="1" s="1"/>
  <c r="T53" i="2" s="1"/>
  <c r="K103" i="1"/>
  <c r="T52" i="2" s="1"/>
  <c r="J100" i="1"/>
  <c r="J101" i="1"/>
  <c r="D48" i="2"/>
  <c r="Q99" i="1"/>
  <c r="D100" i="1" l="1"/>
  <c r="K105" i="1" s="1"/>
  <c r="T54" i="2" s="1"/>
  <c r="C100" i="1"/>
  <c r="J102" i="1" s="1"/>
  <c r="L101" i="1"/>
  <c r="L50" i="2"/>
  <c r="L100" i="1"/>
  <c r="L49" i="2"/>
  <c r="D101" i="1" l="1"/>
  <c r="K106" i="1" s="1"/>
  <c r="T55" i="2" s="1"/>
  <c r="C101" i="1"/>
  <c r="J103" i="1" s="1"/>
  <c r="L102" i="1"/>
  <c r="L51" i="2"/>
  <c r="Q100" i="1"/>
  <c r="D49" i="2"/>
  <c r="Q101" i="1"/>
  <c r="D50" i="2"/>
  <c r="C102" i="1" l="1"/>
  <c r="D102" i="1"/>
  <c r="L103" i="1"/>
  <c r="L52" i="2"/>
  <c r="Q102" i="1"/>
  <c r="D51" i="2"/>
  <c r="J104" i="1"/>
  <c r="D103" i="1" l="1"/>
  <c r="K108" i="1" s="1"/>
  <c r="C103" i="1"/>
  <c r="J105" i="1" s="1"/>
  <c r="D52" i="2"/>
  <c r="Q103" i="1"/>
  <c r="K107" i="1"/>
  <c r="T56" i="2" s="1"/>
  <c r="U4" i="2" s="1"/>
  <c r="L53" i="2"/>
  <c r="L104" i="1"/>
  <c r="D104" i="1" l="1"/>
  <c r="K109" i="1" s="1"/>
  <c r="U6" i="2" s="1"/>
  <c r="C104" i="1"/>
  <c r="J106" i="1" s="1"/>
  <c r="L105" i="1"/>
  <c r="L54" i="2"/>
  <c r="U5" i="2"/>
  <c r="D53" i="2"/>
  <c r="Q104" i="1"/>
  <c r="C105" i="1" l="1"/>
  <c r="D105" i="1"/>
  <c r="L106" i="1"/>
  <c r="L55" i="2"/>
  <c r="D54" i="2"/>
  <c r="Q105" i="1"/>
  <c r="D106" i="1" l="1"/>
  <c r="C106" i="1"/>
  <c r="J108" i="1" s="1"/>
  <c r="D55" i="2"/>
  <c r="Q106" i="1"/>
  <c r="K110" i="1"/>
  <c r="K111" i="1"/>
  <c r="U8" i="2" s="1"/>
  <c r="J107" i="1"/>
  <c r="C107" i="1" l="1"/>
  <c r="J109" i="1" s="1"/>
  <c r="D107" i="1"/>
  <c r="M5" i="2"/>
  <c r="L108" i="1"/>
  <c r="L107" i="1"/>
  <c r="L56" i="2"/>
  <c r="M4" i="2" s="1"/>
  <c r="U7" i="2"/>
  <c r="D108" i="1" l="1"/>
  <c r="K113" i="1" s="1"/>
  <c r="U10" i="2" s="1"/>
  <c r="C108" i="1"/>
  <c r="M6" i="2"/>
  <c r="L109" i="1"/>
  <c r="K112" i="1"/>
  <c r="Q107" i="1"/>
  <c r="D56" i="2"/>
  <c r="E4" i="2" s="1"/>
  <c r="Q108" i="1"/>
  <c r="E5" i="2"/>
  <c r="C109" i="1" l="1"/>
  <c r="D109" i="1"/>
  <c r="J110" i="1"/>
  <c r="U9" i="2"/>
  <c r="Q109" i="1"/>
  <c r="E6" i="2"/>
  <c r="C110" i="1" l="1"/>
  <c r="D110" i="1"/>
  <c r="M7" i="2"/>
  <c r="L110" i="1"/>
  <c r="J111" i="1"/>
  <c r="K114" i="1"/>
  <c r="C111" i="1" l="1"/>
  <c r="D111" i="1"/>
  <c r="K116" i="1" s="1"/>
  <c r="Q110" i="1"/>
  <c r="E7" i="2"/>
  <c r="J113" i="1"/>
  <c r="J112" i="1"/>
  <c r="U11" i="2"/>
  <c r="M8" i="2"/>
  <c r="L111" i="1"/>
  <c r="K115" i="1"/>
  <c r="U12" i="2" s="1"/>
  <c r="C112" i="1" l="1"/>
  <c r="J114" i="1" s="1"/>
  <c r="D112" i="1"/>
  <c r="U13" i="2"/>
  <c r="M9" i="2"/>
  <c r="L112" i="1"/>
  <c r="M10" i="2"/>
  <c r="L113" i="1"/>
  <c r="E8" i="2"/>
  <c r="Q111" i="1"/>
  <c r="C113" i="1" l="1"/>
  <c r="J115" i="1" s="1"/>
  <c r="D113" i="1"/>
  <c r="L114" i="1"/>
  <c r="M11" i="2"/>
  <c r="K117" i="1"/>
  <c r="U14" i="2" s="1"/>
  <c r="K118" i="1"/>
  <c r="U15" i="2" s="1"/>
  <c r="Q112" i="1"/>
  <c r="E9" i="2"/>
  <c r="Q113" i="1"/>
  <c r="E10" i="2"/>
  <c r="C114" i="1" l="1"/>
  <c r="D114" i="1"/>
  <c r="M12" i="2"/>
  <c r="L115" i="1"/>
  <c r="E11" i="2"/>
  <c r="Q114" i="1"/>
  <c r="D115" i="1" l="1"/>
  <c r="K120" i="1" s="1"/>
  <c r="U17" i="2" s="1"/>
  <c r="C115" i="1"/>
  <c r="K119" i="1"/>
  <c r="U16" i="2" s="1"/>
  <c r="J116" i="1"/>
  <c r="J117" i="1"/>
  <c r="Q115" i="1"/>
  <c r="E12" i="2"/>
  <c r="D116" i="1" l="1"/>
  <c r="K121" i="1" s="1"/>
  <c r="U18" i="2" s="1"/>
  <c r="C116" i="1"/>
  <c r="J118" i="1" s="1"/>
  <c r="L117" i="1"/>
  <c r="M14" i="2"/>
  <c r="M13" i="2"/>
  <c r="L116" i="1"/>
  <c r="C117" i="1" l="1"/>
  <c r="D117" i="1"/>
  <c r="M15" i="2"/>
  <c r="L118" i="1"/>
  <c r="Q117" i="1"/>
  <c r="E14" i="2"/>
  <c r="Q116" i="1"/>
  <c r="E13" i="2"/>
  <c r="D118" i="1" l="1"/>
  <c r="C118" i="1"/>
  <c r="J120" i="1" s="1"/>
  <c r="K122" i="1"/>
  <c r="U19" i="2" s="1"/>
  <c r="K123" i="1"/>
  <c r="U20" i="2" s="1"/>
  <c r="J119" i="1"/>
  <c r="Q118" i="1"/>
  <c r="E15" i="2"/>
  <c r="D119" i="1" l="1"/>
  <c r="K124" i="1" s="1"/>
  <c r="U21" i="2" s="1"/>
  <c r="C119" i="1"/>
  <c r="J121" i="1" s="1"/>
  <c r="M17" i="2"/>
  <c r="L120" i="1"/>
  <c r="M16" i="2"/>
  <c r="L119" i="1"/>
  <c r="D120" i="1" l="1"/>
  <c r="K125" i="1" s="1"/>
  <c r="U22" i="2" s="1"/>
  <c r="C120" i="1"/>
  <c r="J122" i="1" s="1"/>
  <c r="Q119" i="1"/>
  <c r="E16" i="2"/>
  <c r="E17" i="2"/>
  <c r="Q120" i="1"/>
  <c r="M18" i="2"/>
  <c r="L121" i="1"/>
  <c r="D121" i="1" l="1"/>
  <c r="K126" i="1" s="1"/>
  <c r="U23" i="2" s="1"/>
  <c r="C121" i="1"/>
  <c r="J123" i="1" s="1"/>
  <c r="Q121" i="1"/>
  <c r="E18" i="2"/>
  <c r="L122" i="1"/>
  <c r="M19" i="2"/>
  <c r="C122" i="1" l="1"/>
  <c r="J124" i="1" s="1"/>
  <c r="D122" i="1"/>
  <c r="M20" i="2"/>
  <c r="L123" i="1"/>
  <c r="Q122" i="1"/>
  <c r="E19" i="2"/>
  <c r="D123" i="1" l="1"/>
  <c r="C123" i="1"/>
  <c r="K127" i="1"/>
  <c r="U24" i="2" s="1"/>
  <c r="L124" i="1"/>
  <c r="M21" i="2"/>
  <c r="Q123" i="1"/>
  <c r="E20" i="2"/>
  <c r="C124" i="1" l="1"/>
  <c r="D124" i="1"/>
  <c r="Q124" i="1"/>
  <c r="E21" i="2"/>
  <c r="K128" i="1"/>
  <c r="U25" i="2" s="1"/>
  <c r="J125" i="1"/>
  <c r="D125" i="1" l="1"/>
  <c r="K130" i="1" s="1"/>
  <c r="U27" i="2" s="1"/>
  <c r="C125" i="1"/>
  <c r="J127" i="1" s="1"/>
  <c r="M22" i="2"/>
  <c r="L125" i="1"/>
  <c r="J126" i="1"/>
  <c r="K129" i="1"/>
  <c r="U26" i="2" s="1"/>
  <c r="D126" i="1" l="1"/>
  <c r="K131" i="1" s="1"/>
  <c r="U28" i="2" s="1"/>
  <c r="C126" i="1"/>
  <c r="M24" i="2"/>
  <c r="L127" i="1"/>
  <c r="Q125" i="1"/>
  <c r="E22" i="2"/>
  <c r="M23" i="2"/>
  <c r="L126" i="1"/>
  <c r="D127" i="1" l="1"/>
  <c r="K132" i="1" s="1"/>
  <c r="U29" i="2" s="1"/>
  <c r="C127" i="1"/>
  <c r="J129" i="1" s="1"/>
  <c r="Q126" i="1"/>
  <c r="E23" i="2"/>
  <c r="J128" i="1"/>
  <c r="Q127" i="1"/>
  <c r="E24" i="2"/>
  <c r="C128" i="1" l="1"/>
  <c r="J130" i="1" s="1"/>
  <c r="D128" i="1"/>
  <c r="K133" i="1" s="1"/>
  <c r="L129" i="1"/>
  <c r="M26" i="2"/>
  <c r="L128" i="1"/>
  <c r="M25" i="2"/>
  <c r="C129" i="1" l="1"/>
  <c r="D129" i="1"/>
  <c r="U30" i="2"/>
  <c r="K323" i="1"/>
  <c r="L130" i="1"/>
  <c r="M27" i="2"/>
  <c r="E25" i="2"/>
  <c r="Q128" i="1"/>
  <c r="E26" i="2"/>
  <c r="Q129" i="1"/>
  <c r="C130" i="1" l="1"/>
  <c r="J132" i="1" s="1"/>
  <c r="D130" i="1"/>
  <c r="K135" i="1" s="1"/>
  <c r="U32" i="2" s="1"/>
  <c r="K134" i="1"/>
  <c r="J131" i="1"/>
  <c r="E27" i="2"/>
  <c r="Q130" i="1"/>
  <c r="D131" i="1" l="1"/>
  <c r="C131" i="1"/>
  <c r="L132" i="1"/>
  <c r="M29" i="2"/>
  <c r="M28" i="2"/>
  <c r="L131" i="1"/>
  <c r="U31" i="2"/>
  <c r="D132" i="1" l="1"/>
  <c r="C132" i="1"/>
  <c r="J134" i="1" s="1"/>
  <c r="Q132" i="1"/>
  <c r="E29" i="2"/>
  <c r="Q131" i="1"/>
  <c r="E28" i="2"/>
  <c r="J133" i="1"/>
  <c r="K136" i="1"/>
  <c r="K137" i="1"/>
  <c r="U34" i="2" s="1"/>
  <c r="C133" i="1" l="1"/>
  <c r="D133" i="1"/>
  <c r="M31" i="2"/>
  <c r="L134" i="1"/>
  <c r="U33" i="2"/>
  <c r="M30" i="2"/>
  <c r="L133" i="1"/>
  <c r="J323" i="1"/>
  <c r="C134" i="1" l="1"/>
  <c r="D134" i="1"/>
  <c r="K139" i="1" s="1"/>
  <c r="U36" i="2" s="1"/>
  <c r="E31" i="2"/>
  <c r="Q134" i="1"/>
  <c r="E30" i="2"/>
  <c r="Q133" i="1"/>
  <c r="L323" i="1"/>
  <c r="D323" i="1"/>
  <c r="J135" i="1"/>
  <c r="J136" i="1"/>
  <c r="C323" i="1"/>
  <c r="K138" i="1"/>
  <c r="D135" i="1" l="1"/>
  <c r="C135" i="1"/>
  <c r="K140" i="1"/>
  <c r="U37" i="2" s="1"/>
  <c r="U35" i="2"/>
  <c r="L136" i="1"/>
  <c r="M33" i="2"/>
  <c r="M32" i="2"/>
  <c r="L135" i="1"/>
  <c r="D136" i="1" l="1"/>
  <c r="C136" i="1"/>
  <c r="J138" i="1" s="1"/>
  <c r="K141" i="1"/>
  <c r="Q135" i="1"/>
  <c r="E32" i="2"/>
  <c r="J137" i="1"/>
  <c r="E33" i="2"/>
  <c r="Q136" i="1"/>
  <c r="C137" i="1" l="1"/>
  <c r="J139" i="1" s="1"/>
  <c r="D137" i="1"/>
  <c r="K142" i="1" s="1"/>
  <c r="U39" i="2" s="1"/>
  <c r="M35" i="2"/>
  <c r="L138" i="1"/>
  <c r="L137" i="1"/>
  <c r="M34" i="2"/>
  <c r="U38" i="2"/>
  <c r="C138" i="1" l="1"/>
  <c r="D138" i="1"/>
  <c r="L139" i="1"/>
  <c r="M36" i="2"/>
  <c r="E34" i="2"/>
  <c r="Q137" i="1"/>
  <c r="E35" i="2"/>
  <c r="Q138" i="1"/>
  <c r="D139" i="1" l="1"/>
  <c r="C139" i="1"/>
  <c r="K143" i="1"/>
  <c r="U40" i="2" s="1"/>
  <c r="J140" i="1"/>
  <c r="J141" i="1"/>
  <c r="Q139" i="1"/>
  <c r="E36" i="2"/>
  <c r="C140" i="1" l="1"/>
  <c r="D140" i="1"/>
  <c r="L141" i="1"/>
  <c r="M38" i="2"/>
  <c r="L140" i="1"/>
  <c r="M37" i="2"/>
  <c r="K145" i="1"/>
  <c r="U42" i="2" s="1"/>
  <c r="K144" i="1"/>
  <c r="U41" i="2" s="1"/>
  <c r="C141" i="1" l="1"/>
  <c r="J143" i="1" s="1"/>
  <c r="D141" i="1"/>
  <c r="K146" i="1" s="1"/>
  <c r="U43" i="2" s="1"/>
  <c r="Q140" i="1"/>
  <c r="E37" i="2"/>
  <c r="Q141" i="1"/>
  <c r="E38" i="2"/>
  <c r="J142" i="1"/>
  <c r="D142" i="1" l="1"/>
  <c r="K147" i="1" s="1"/>
  <c r="U44" i="2" s="1"/>
  <c r="C142" i="1"/>
  <c r="J144" i="1" s="1"/>
  <c r="L143" i="1"/>
  <c r="M40" i="2"/>
  <c r="M39" i="2"/>
  <c r="L142" i="1"/>
  <c r="D143" i="1" l="1"/>
  <c r="K148" i="1" s="1"/>
  <c r="U45" i="2" s="1"/>
  <c r="C143" i="1"/>
  <c r="J145" i="1" s="1"/>
  <c r="M41" i="2"/>
  <c r="L144" i="1"/>
  <c r="Q142" i="1"/>
  <c r="E39" i="2"/>
  <c r="Q143" i="1"/>
  <c r="E40" i="2"/>
  <c r="C144" i="1" l="1"/>
  <c r="D144" i="1"/>
  <c r="K149" i="1" s="1"/>
  <c r="U46" i="2" s="1"/>
  <c r="E41" i="2"/>
  <c r="Q144" i="1"/>
  <c r="M42" i="2"/>
  <c r="L145" i="1"/>
  <c r="D145" i="1" l="1"/>
  <c r="K150" i="1" s="1"/>
  <c r="U47" i="2" s="1"/>
  <c r="C145" i="1"/>
  <c r="Q145" i="1"/>
  <c r="E42" i="2"/>
  <c r="J146" i="1"/>
  <c r="J147" i="1"/>
  <c r="C146" i="1" l="1"/>
  <c r="D146" i="1"/>
  <c r="K151" i="1" s="1"/>
  <c r="U48" i="2" s="1"/>
  <c r="L146" i="1"/>
  <c r="M43" i="2"/>
  <c r="M44" i="2"/>
  <c r="L147" i="1"/>
  <c r="C147" i="1" l="1"/>
  <c r="J149" i="1" s="1"/>
  <c r="D147" i="1"/>
  <c r="K152" i="1" s="1"/>
  <c r="U49" i="2" s="1"/>
  <c r="Q146" i="1"/>
  <c r="E43" i="2"/>
  <c r="E44" i="2"/>
  <c r="Q147" i="1"/>
  <c r="J148" i="1"/>
  <c r="C148" i="1" l="1"/>
  <c r="D148" i="1"/>
  <c r="M46" i="2"/>
  <c r="L149" i="1"/>
  <c r="M45" i="2"/>
  <c r="L148" i="1"/>
  <c r="C149" i="1" l="1"/>
  <c r="J151" i="1" s="1"/>
  <c r="D149" i="1"/>
  <c r="J150" i="1"/>
  <c r="Q149" i="1"/>
  <c r="E46" i="2"/>
  <c r="K153" i="1"/>
  <c r="U50" i="2" s="1"/>
  <c r="E45" i="2"/>
  <c r="Q148" i="1"/>
  <c r="D150" i="1" l="1"/>
  <c r="K155" i="1" s="1"/>
  <c r="U52" i="2" s="1"/>
  <c r="C150" i="1"/>
  <c r="K154" i="1"/>
  <c r="U51" i="2" s="1"/>
  <c r="M47" i="2"/>
  <c r="L150" i="1"/>
  <c r="L151" i="1"/>
  <c r="M48" i="2"/>
  <c r="C151" i="1" l="1"/>
  <c r="J153" i="1" s="1"/>
  <c r="D151" i="1"/>
  <c r="K156" i="1" s="1"/>
  <c r="U53" i="2" s="1"/>
  <c r="J152" i="1"/>
  <c r="E48" i="2"/>
  <c r="Q151" i="1"/>
  <c r="Q150" i="1"/>
  <c r="E47" i="2"/>
  <c r="D152" i="1" l="1"/>
  <c r="C152" i="1"/>
  <c r="J154" i="1" s="1"/>
  <c r="L153" i="1"/>
  <c r="M50" i="2"/>
  <c r="L152" i="1"/>
  <c r="M49" i="2"/>
  <c r="C153" i="1" l="1"/>
  <c r="D153" i="1"/>
  <c r="Q153" i="1"/>
  <c r="E50" i="2"/>
  <c r="E49" i="2"/>
  <c r="Q152" i="1"/>
  <c r="L154" i="1"/>
  <c r="M51" i="2"/>
  <c r="K157" i="1"/>
  <c r="U54" i="2" s="1"/>
  <c r="K158" i="1"/>
  <c r="U55" i="2" s="1"/>
  <c r="C154" i="1" l="1"/>
  <c r="D154" i="1"/>
  <c r="K159" i="1" s="1"/>
  <c r="E51" i="2"/>
  <c r="Q154" i="1"/>
  <c r="J155" i="1"/>
  <c r="C155" i="1" l="1"/>
  <c r="J157" i="1" s="1"/>
  <c r="D155" i="1"/>
  <c r="K160" i="1" s="1"/>
  <c r="J156" i="1"/>
  <c r="L155" i="1"/>
  <c r="M52" i="2"/>
  <c r="U56" i="2"/>
  <c r="V4" i="2" s="1"/>
  <c r="K324" i="1"/>
  <c r="C156" i="1" l="1"/>
  <c r="D156" i="1"/>
  <c r="L157" i="1"/>
  <c r="M54" i="2"/>
  <c r="V5" i="2"/>
  <c r="Q155" i="1"/>
  <c r="E52" i="2"/>
  <c r="M53" i="2"/>
  <c r="L156" i="1"/>
  <c r="D157" i="1" l="1"/>
  <c r="C157" i="1"/>
  <c r="J159" i="1" s="1"/>
  <c r="Q156" i="1"/>
  <c r="E53" i="2"/>
  <c r="E54" i="2"/>
  <c r="Q157" i="1"/>
  <c r="K161" i="1"/>
  <c r="K162" i="1"/>
  <c r="V7" i="2" s="1"/>
  <c r="J158" i="1"/>
  <c r="D158" i="1" l="1"/>
  <c r="C158" i="1"/>
  <c r="L159" i="1"/>
  <c r="M56" i="2"/>
  <c r="N4" i="2" s="1"/>
  <c r="J324" i="1"/>
  <c r="V6" i="2"/>
  <c r="L158" i="1"/>
  <c r="M55" i="2"/>
  <c r="C159" i="1" l="1"/>
  <c r="C324" i="1" s="1"/>
  <c r="D159" i="1"/>
  <c r="E56" i="2"/>
  <c r="F4" i="2" s="1"/>
  <c r="Q159" i="1"/>
  <c r="L324" i="1"/>
  <c r="Q158" i="1"/>
  <c r="E55" i="2"/>
  <c r="J160" i="1"/>
  <c r="K163" i="1"/>
  <c r="J161" i="1" l="1"/>
  <c r="L161" i="1" s="1"/>
  <c r="D160" i="1"/>
  <c r="K165" i="1" s="1"/>
  <c r="V10" i="2" s="1"/>
  <c r="C160" i="1"/>
  <c r="D324" i="1"/>
  <c r="V8" i="2"/>
  <c r="N6" i="2"/>
  <c r="N5" i="2"/>
  <c r="L160" i="1"/>
  <c r="K164" i="1"/>
  <c r="V9" i="2" s="1"/>
  <c r="D161" i="1" l="1"/>
  <c r="C161" i="1"/>
  <c r="F6" i="2"/>
  <c r="Q161" i="1"/>
  <c r="F5" i="2"/>
  <c r="Q160" i="1"/>
  <c r="J162" i="1"/>
  <c r="J163" i="1"/>
  <c r="D162" i="1" l="1"/>
  <c r="K167" i="1" s="1"/>
  <c r="V12" i="2" s="1"/>
  <c r="C162" i="1"/>
  <c r="J164" i="1" s="1"/>
  <c r="N7" i="2"/>
  <c r="L162" i="1"/>
  <c r="K166" i="1"/>
  <c r="L163" i="1"/>
  <c r="N8" i="2"/>
  <c r="C163" i="1" l="1"/>
  <c r="D163" i="1"/>
  <c r="K168" i="1" s="1"/>
  <c r="V13" i="2" s="1"/>
  <c r="L164" i="1"/>
  <c r="N9" i="2"/>
  <c r="F8" i="2"/>
  <c r="Q163" i="1"/>
  <c r="V11" i="2"/>
  <c r="F7" i="2"/>
  <c r="Q162" i="1"/>
  <c r="C164" i="1" l="1"/>
  <c r="D164" i="1"/>
  <c r="K169" i="1" s="1"/>
  <c r="V14" i="2" s="1"/>
  <c r="F9" i="2"/>
  <c r="Q164" i="1"/>
  <c r="J166" i="1"/>
  <c r="J165" i="1"/>
  <c r="C165" i="1" l="1"/>
  <c r="J167" i="1" s="1"/>
  <c r="D165" i="1"/>
  <c r="K170" i="1" s="1"/>
  <c r="V15" i="2" s="1"/>
  <c r="L165" i="1"/>
  <c r="N10" i="2"/>
  <c r="N11" i="2"/>
  <c r="L166" i="1"/>
  <c r="C166" i="1" l="1"/>
  <c r="D166" i="1"/>
  <c r="N12" i="2"/>
  <c r="L167" i="1"/>
  <c r="F11" i="2"/>
  <c r="Q166" i="1"/>
  <c r="Q165" i="1"/>
  <c r="F10" i="2"/>
  <c r="C167" i="1" l="1"/>
  <c r="J169" i="1" s="1"/>
  <c r="D167" i="1"/>
  <c r="K172" i="1" s="1"/>
  <c r="V17" i="2" s="1"/>
  <c r="K171" i="1"/>
  <c r="V16" i="2" s="1"/>
  <c r="J168" i="1"/>
  <c r="Q167" i="1"/>
  <c r="F12" i="2"/>
  <c r="C168" i="1" l="1"/>
  <c r="D168" i="1"/>
  <c r="N14" i="2"/>
  <c r="L169" i="1"/>
  <c r="N13" i="2"/>
  <c r="L168" i="1"/>
  <c r="K173" i="1"/>
  <c r="V18" i="2" s="1"/>
  <c r="D169" i="1" l="1"/>
  <c r="K174" i="1" s="1"/>
  <c r="V19" i="2" s="1"/>
  <c r="C169" i="1"/>
  <c r="Q169" i="1"/>
  <c r="F14" i="2"/>
  <c r="Q168" i="1"/>
  <c r="F13" i="2"/>
  <c r="J170" i="1"/>
  <c r="C170" i="1" l="1"/>
  <c r="D170" i="1"/>
  <c r="K175" i="1" s="1"/>
  <c r="V20" i="2" s="1"/>
  <c r="L170" i="1"/>
  <c r="N15" i="2"/>
  <c r="J171" i="1"/>
  <c r="D171" i="1" l="1"/>
  <c r="K176" i="1" s="1"/>
  <c r="V21" i="2" s="1"/>
  <c r="C171" i="1"/>
  <c r="J173" i="1" s="1"/>
  <c r="Q170" i="1"/>
  <c r="F15" i="2"/>
  <c r="L171" i="1"/>
  <c r="N16" i="2"/>
  <c r="J172" i="1"/>
  <c r="D172" i="1" l="1"/>
  <c r="K177" i="1" s="1"/>
  <c r="V22" i="2" s="1"/>
  <c r="C172" i="1"/>
  <c r="N18" i="2"/>
  <c r="L173" i="1"/>
  <c r="Q171" i="1"/>
  <c r="F16" i="2"/>
  <c r="L172" i="1"/>
  <c r="N17" i="2"/>
  <c r="D173" i="1" l="1"/>
  <c r="C173" i="1"/>
  <c r="J175" i="1" s="1"/>
  <c r="Q172" i="1"/>
  <c r="F17" i="2"/>
  <c r="J174" i="1"/>
  <c r="Q173" i="1"/>
  <c r="F18" i="2"/>
  <c r="C174" i="1" l="1"/>
  <c r="J176" i="1" s="1"/>
  <c r="D174" i="1"/>
  <c r="K179" i="1" s="1"/>
  <c r="V24" i="2" s="1"/>
  <c r="L175" i="1"/>
  <c r="N20" i="2"/>
  <c r="K178" i="1"/>
  <c r="V23" i="2" s="1"/>
  <c r="N19" i="2"/>
  <c r="L174" i="1"/>
  <c r="D175" i="1" l="1"/>
  <c r="K180" i="1" s="1"/>
  <c r="V25" i="2" s="1"/>
  <c r="C175" i="1"/>
  <c r="J177" i="1" s="1"/>
  <c r="N21" i="2"/>
  <c r="L176" i="1"/>
  <c r="Q174" i="1"/>
  <c r="F19" i="2"/>
  <c r="F20" i="2"/>
  <c r="Q175" i="1"/>
  <c r="D176" i="1" l="1"/>
  <c r="K181" i="1" s="1"/>
  <c r="V26" i="2" s="1"/>
  <c r="C176" i="1"/>
  <c r="L177" i="1"/>
  <c r="N22" i="2"/>
  <c r="Q176" i="1"/>
  <c r="AA176" i="1"/>
  <c r="AA177" i="1" s="1"/>
  <c r="F21" i="2"/>
  <c r="D177" i="1" l="1"/>
  <c r="C177" i="1"/>
  <c r="J178" i="1"/>
  <c r="F22" i="2"/>
  <c r="Q177" i="1"/>
  <c r="C178" i="1" l="1"/>
  <c r="J180" i="1" s="1"/>
  <c r="D178" i="1"/>
  <c r="K182" i="1"/>
  <c r="V27" i="2" s="1"/>
  <c r="J179" i="1"/>
  <c r="N23" i="2"/>
  <c r="L178" i="1"/>
  <c r="D179" i="1" l="1"/>
  <c r="K184" i="1" s="1"/>
  <c r="V29" i="2" s="1"/>
  <c r="C179" i="1"/>
  <c r="N25" i="2"/>
  <c r="L180" i="1"/>
  <c r="AA178" i="1"/>
  <c r="Q178" i="1"/>
  <c r="F23" i="2"/>
  <c r="N24" i="2"/>
  <c r="L179" i="1"/>
  <c r="K183" i="1"/>
  <c r="V28" i="2" s="1"/>
  <c r="D180" i="1" l="1"/>
  <c r="K185" i="1" s="1"/>
  <c r="C180" i="1"/>
  <c r="J182" i="1" s="1"/>
  <c r="J181" i="1"/>
  <c r="Q179" i="1"/>
  <c r="F24" i="2"/>
  <c r="AA179" i="1"/>
  <c r="AA180" i="1" s="1"/>
  <c r="F25" i="2"/>
  <c r="Q180" i="1"/>
  <c r="D181" i="1" l="1"/>
  <c r="C181" i="1"/>
  <c r="J183" i="1" s="1"/>
  <c r="N27" i="2"/>
  <c r="L182" i="1"/>
  <c r="N26" i="2"/>
  <c r="L181" i="1"/>
  <c r="V30" i="2"/>
  <c r="K325" i="1"/>
  <c r="I2" i="11" s="1"/>
  <c r="K186" i="1"/>
  <c r="C182" i="1" l="1"/>
  <c r="D182" i="1"/>
  <c r="N28" i="2"/>
  <c r="L183" i="1"/>
  <c r="V31" i="2"/>
  <c r="F26" i="2"/>
  <c r="Q181" i="1"/>
  <c r="AA181" i="1"/>
  <c r="Q182" i="1"/>
  <c r="F27" i="2"/>
  <c r="AA182" i="1"/>
  <c r="C183" i="1" l="1"/>
  <c r="D183" i="1"/>
  <c r="K187" i="1"/>
  <c r="J184" i="1"/>
  <c r="J185" i="1"/>
  <c r="Q183" i="1"/>
  <c r="F28" i="2"/>
  <c r="AA183" i="1"/>
  <c r="C184" i="1" l="1"/>
  <c r="D184" i="1"/>
  <c r="K189" i="1" s="1"/>
  <c r="V34" i="2" s="1"/>
  <c r="V32" i="2"/>
  <c r="L185" i="1"/>
  <c r="N30" i="2"/>
  <c r="J325" i="1"/>
  <c r="H2" i="11" s="1"/>
  <c r="L184" i="1"/>
  <c r="N29" i="2"/>
  <c r="J186" i="1"/>
  <c r="K188" i="1"/>
  <c r="V33" i="2" s="1"/>
  <c r="D185" i="1" l="1"/>
  <c r="C185" i="1"/>
  <c r="J187" i="1" s="1"/>
  <c r="Q185" i="1"/>
  <c r="F30" i="2"/>
  <c r="L325" i="1"/>
  <c r="K2" i="11" s="1"/>
  <c r="L186" i="1"/>
  <c r="N31" i="2"/>
  <c r="Q184" i="1"/>
  <c r="F29" i="2"/>
  <c r="AA184" i="1"/>
  <c r="AA185" i="1" s="1"/>
  <c r="AA186" i="1" l="1"/>
  <c r="C186" i="1"/>
  <c r="J188" i="1" s="1"/>
  <c r="D186" i="1"/>
  <c r="K191" i="1" s="1"/>
  <c r="V36" i="2" s="1"/>
  <c r="N32" i="2"/>
  <c r="L187" i="1"/>
  <c r="C325" i="1"/>
  <c r="Q186" i="1"/>
  <c r="F31" i="2"/>
  <c r="D325" i="1"/>
  <c r="K190" i="1"/>
  <c r="AA187" i="1" l="1"/>
  <c r="C187" i="1"/>
  <c r="J189" i="1" s="1"/>
  <c r="D187" i="1"/>
  <c r="N33" i="2"/>
  <c r="L188" i="1"/>
  <c r="Q187" i="1"/>
  <c r="F32" i="2"/>
  <c r="V35" i="2"/>
  <c r="Q188" i="1" l="1"/>
  <c r="D188" i="1"/>
  <c r="K193" i="1" s="1"/>
  <c r="V38" i="2" s="1"/>
  <c r="C188" i="1"/>
  <c r="K192" i="1"/>
  <c r="L189" i="1"/>
  <c r="N34" i="2"/>
  <c r="F33" i="2"/>
  <c r="AA188" i="1"/>
  <c r="D189" i="1" l="1"/>
  <c r="C189" i="1"/>
  <c r="Q189" i="1"/>
  <c r="AA189" i="1"/>
  <c r="F34" i="2"/>
  <c r="V37" i="2"/>
  <c r="J190" i="1"/>
  <c r="C190" i="1" l="1"/>
  <c r="D190" i="1"/>
  <c r="J192" i="1"/>
  <c r="K194" i="1"/>
  <c r="V39" i="2" s="1"/>
  <c r="K195" i="1"/>
  <c r="V40" i="2" s="1"/>
  <c r="N35" i="2"/>
  <c r="L190" i="1"/>
  <c r="J191" i="1"/>
  <c r="C191" i="1" l="1"/>
  <c r="D191" i="1"/>
  <c r="N37" i="2"/>
  <c r="L192" i="1"/>
  <c r="N36" i="2"/>
  <c r="L191" i="1"/>
  <c r="K196" i="1"/>
  <c r="V41" i="2" s="1"/>
  <c r="J193" i="1"/>
  <c r="AA190" i="1"/>
  <c r="F35" i="2"/>
  <c r="Q190" i="1"/>
  <c r="D192" i="1" l="1"/>
  <c r="C192" i="1"/>
  <c r="K197" i="1"/>
  <c r="V42" i="2" s="1"/>
  <c r="N38" i="2"/>
  <c r="L193" i="1"/>
  <c r="J194" i="1"/>
  <c r="F36" i="2"/>
  <c r="Q191" i="1"/>
  <c r="Q192" i="1"/>
  <c r="F37" i="2"/>
  <c r="AA191" i="1"/>
  <c r="AA192" i="1" s="1"/>
  <c r="D193" i="1" l="1"/>
  <c r="K198" i="1" s="1"/>
  <c r="V43" i="2" s="1"/>
  <c r="C193" i="1"/>
  <c r="AA193" i="1"/>
  <c r="L194" i="1"/>
  <c r="N39" i="2"/>
  <c r="Q193" i="1"/>
  <c r="F38" i="2"/>
  <c r="AA194" i="1" l="1"/>
  <c r="C194" i="1"/>
  <c r="D194" i="1"/>
  <c r="F39" i="2"/>
  <c r="Q194" i="1"/>
  <c r="K199" i="1"/>
  <c r="V44" i="2" s="1"/>
  <c r="J195" i="1"/>
  <c r="C195" i="1" l="1"/>
  <c r="J197" i="1" s="1"/>
  <c r="D195" i="1"/>
  <c r="J196" i="1"/>
  <c r="L195" i="1"/>
  <c r="N40" i="2"/>
  <c r="D196" i="1" l="1"/>
  <c r="K201" i="1" s="1"/>
  <c r="V46" i="2" s="1"/>
  <c r="C196" i="1"/>
  <c r="J198" i="1" s="1"/>
  <c r="L197" i="1"/>
  <c r="N42" i="2"/>
  <c r="N41" i="2"/>
  <c r="L196" i="1"/>
  <c r="K200" i="1"/>
  <c r="V45" i="2" s="1"/>
  <c r="F40" i="2"/>
  <c r="Q195" i="1"/>
  <c r="AA195" i="1"/>
  <c r="D197" i="1" l="1"/>
  <c r="K202" i="1" s="1"/>
  <c r="V47" i="2" s="1"/>
  <c r="C197" i="1"/>
  <c r="Q196" i="1"/>
  <c r="Q197" i="1" s="1"/>
  <c r="F41" i="2"/>
  <c r="AA196" i="1"/>
  <c r="AA197" i="1" s="1"/>
  <c r="F42" i="2"/>
  <c r="L198" i="1"/>
  <c r="N43" i="2"/>
  <c r="AA198" i="1" l="1"/>
  <c r="D198" i="1"/>
  <c r="C198" i="1"/>
  <c r="J200" i="1" s="1"/>
  <c r="Q198" i="1"/>
  <c r="F43" i="2"/>
  <c r="J199" i="1"/>
  <c r="D199" i="1" l="1"/>
  <c r="K204" i="1" s="1"/>
  <c r="V49" i="2" s="1"/>
  <c r="C199" i="1"/>
  <c r="J201" i="1" s="1"/>
  <c r="N44" i="2"/>
  <c r="L199" i="1"/>
  <c r="K203" i="1"/>
  <c r="V48" i="2" s="1"/>
  <c r="N45" i="2"/>
  <c r="L200" i="1"/>
  <c r="D200" i="1" l="1"/>
  <c r="K205" i="1" s="1"/>
  <c r="V50" i="2" s="1"/>
  <c r="C200" i="1"/>
  <c r="J202" i="1" s="1"/>
  <c r="N46" i="2"/>
  <c r="L201" i="1"/>
  <c r="Q199" i="1"/>
  <c r="F44" i="2"/>
  <c r="AA199" i="1"/>
  <c r="AA200" i="1" s="1"/>
  <c r="AA201" i="1" s="1"/>
  <c r="Q200" i="1"/>
  <c r="F45" i="2"/>
  <c r="C201" i="1" l="1"/>
  <c r="D201" i="1"/>
  <c r="F46" i="2"/>
  <c r="Q201" i="1"/>
  <c r="N47" i="2"/>
  <c r="L202" i="1"/>
  <c r="AA202" i="1" l="1"/>
  <c r="D202" i="1"/>
  <c r="C202" i="1"/>
  <c r="K206" i="1"/>
  <c r="V51" i="2" s="1"/>
  <c r="K207" i="1"/>
  <c r="V52" i="2" s="1"/>
  <c r="J203" i="1"/>
  <c r="J204" i="1"/>
  <c r="F47" i="2"/>
  <c r="Q202" i="1"/>
  <c r="D203" i="1" l="1"/>
  <c r="C203" i="1"/>
  <c r="K208" i="1"/>
  <c r="V53" i="2" s="1"/>
  <c r="N48" i="2"/>
  <c r="L203" i="1"/>
  <c r="N49" i="2"/>
  <c r="L204" i="1"/>
  <c r="D204" i="1" l="1"/>
  <c r="K209" i="1" s="1"/>
  <c r="V54" i="2" s="1"/>
  <c r="C204" i="1"/>
  <c r="J206" i="1" s="1"/>
  <c r="F48" i="2"/>
  <c r="Q203" i="1"/>
  <c r="AA204" i="1" s="1"/>
  <c r="J205" i="1"/>
  <c r="AA203" i="1"/>
  <c r="Q204" i="1"/>
  <c r="F49" i="2"/>
  <c r="D205" i="1" l="1"/>
  <c r="C205" i="1"/>
  <c r="N51" i="2"/>
  <c r="L206" i="1"/>
  <c r="L205" i="1"/>
  <c r="N50" i="2"/>
  <c r="C206" i="1" l="1"/>
  <c r="J208" i="1" s="1"/>
  <c r="D206" i="1"/>
  <c r="J207" i="1"/>
  <c r="K210" i="1"/>
  <c r="V55" i="2" s="1"/>
  <c r="K211" i="1"/>
  <c r="F50" i="2"/>
  <c r="Q205" i="1"/>
  <c r="AA205" i="1"/>
  <c r="AA206" i="1" s="1"/>
  <c r="Q206" i="1"/>
  <c r="F51" i="2"/>
  <c r="D207" i="1" l="1"/>
  <c r="C207" i="1"/>
  <c r="J209" i="1" s="1"/>
  <c r="N53" i="2"/>
  <c r="L208" i="1"/>
  <c r="N52" i="2"/>
  <c r="L207" i="1"/>
  <c r="AA207" i="1" s="1"/>
  <c r="V56" i="2"/>
  <c r="W4" i="2" s="1"/>
  <c r="K326" i="1"/>
  <c r="I3" i="11" s="1"/>
  <c r="K212" i="1"/>
  <c r="C208" i="1" l="1"/>
  <c r="D208" i="1"/>
  <c r="K213" i="1" s="1"/>
  <c r="W5" i="2"/>
  <c r="N54" i="2"/>
  <c r="L209" i="1"/>
  <c r="Q207" i="1"/>
  <c r="F52" i="2"/>
  <c r="AA208" i="1"/>
  <c r="Q208" i="1"/>
  <c r="F53" i="2"/>
  <c r="AA209" i="1" l="1"/>
  <c r="C209" i="1"/>
  <c r="D209" i="1"/>
  <c r="W6" i="2"/>
  <c r="J210" i="1"/>
  <c r="J211" i="1"/>
  <c r="F54" i="2"/>
  <c r="Q209" i="1"/>
  <c r="C210" i="1" l="1"/>
  <c r="D210" i="1"/>
  <c r="K215" i="1" s="1"/>
  <c r="W8" i="2" s="1"/>
  <c r="N56" i="2"/>
  <c r="O4" i="2" s="1"/>
  <c r="L211" i="1"/>
  <c r="J326" i="1"/>
  <c r="H3" i="11" s="1"/>
  <c r="L210" i="1"/>
  <c r="N55" i="2"/>
  <c r="K214" i="1"/>
  <c r="C211" i="1" l="1"/>
  <c r="D211" i="1"/>
  <c r="F56" i="2"/>
  <c r="G4" i="2" s="1"/>
  <c r="Q211" i="1"/>
  <c r="L326" i="1"/>
  <c r="K3" i="11" s="1"/>
  <c r="F55" i="2"/>
  <c r="Q210" i="1"/>
  <c r="AA210" i="1"/>
  <c r="AA211" i="1" s="1"/>
  <c r="W7" i="2"/>
  <c r="J212" i="1"/>
  <c r="C212" i="1" l="1"/>
  <c r="D212" i="1"/>
  <c r="O5" i="2"/>
  <c r="L212" i="1"/>
  <c r="AA212" i="1" s="1"/>
  <c r="K216" i="1"/>
  <c r="K217" i="1"/>
  <c r="W10" i="2" s="1"/>
  <c r="D326" i="1"/>
  <c r="C326" i="1"/>
  <c r="J213" i="1"/>
  <c r="D213" i="1" l="1"/>
  <c r="C213" i="1"/>
  <c r="BM212" i="1"/>
  <c r="L213" i="1"/>
  <c r="O6" i="2"/>
  <c r="J214" i="1"/>
  <c r="G5" i="2"/>
  <c r="W9" i="2"/>
  <c r="K218" i="1"/>
  <c r="W11" i="2" s="1"/>
  <c r="C214" i="1" l="1"/>
  <c r="D214" i="1"/>
  <c r="J215" i="1"/>
  <c r="BM213" i="1"/>
  <c r="O7" i="2"/>
  <c r="L214" i="1"/>
  <c r="AA213" i="1"/>
  <c r="G6" i="2"/>
  <c r="C215" i="1" l="1"/>
  <c r="J217" i="1" s="1"/>
  <c r="D215" i="1"/>
  <c r="G7" i="2"/>
  <c r="Q214" i="1"/>
  <c r="R214" i="1" s="1"/>
  <c r="S214" i="1" s="1"/>
  <c r="T214" i="1" s="1"/>
  <c r="U214" i="1" s="1"/>
  <c r="V214" i="1" s="1"/>
  <c r="W214" i="1" s="1"/>
  <c r="J216" i="1"/>
  <c r="BM214" i="1"/>
  <c r="AA214" i="1"/>
  <c r="O8" i="2"/>
  <c r="L215" i="1"/>
  <c r="K219" i="1"/>
  <c r="W12" i="2" s="1"/>
  <c r="D216" i="1" l="1"/>
  <c r="C216" i="1"/>
  <c r="O9" i="2"/>
  <c r="L216" i="1"/>
  <c r="BM215" i="1"/>
  <c r="L217" i="1"/>
  <c r="O10" i="2"/>
  <c r="G8" i="2"/>
  <c r="K220" i="1"/>
  <c r="W13" i="2" s="1"/>
  <c r="D217" i="1" l="1"/>
  <c r="C217" i="1"/>
  <c r="G9" i="2"/>
  <c r="J218" i="1"/>
  <c r="BM216" i="1"/>
  <c r="J219" i="1"/>
  <c r="G10" i="2"/>
  <c r="K221" i="1"/>
  <c r="W14" i="2" s="1"/>
  <c r="D218" i="1" l="1"/>
  <c r="K223" i="1" s="1"/>
  <c r="W16" i="2" s="1"/>
  <c r="C218" i="1"/>
  <c r="L219" i="1"/>
  <c r="O12" i="2"/>
  <c r="O11" i="2"/>
  <c r="L218" i="1"/>
  <c r="K222" i="1"/>
  <c r="W15" i="2" s="1"/>
  <c r="BM217" i="1"/>
  <c r="J220" i="1"/>
  <c r="D219" i="1" l="1"/>
  <c r="K224" i="1" s="1"/>
  <c r="W17" i="2" s="1"/>
  <c r="C219" i="1"/>
  <c r="G11" i="2"/>
  <c r="L220" i="1"/>
  <c r="O13" i="2"/>
  <c r="BN219" i="1"/>
  <c r="G12" i="2"/>
  <c r="R219" i="1"/>
  <c r="Q219" i="1"/>
  <c r="BM218" i="1"/>
  <c r="D220" i="1" l="1"/>
  <c r="C220" i="1"/>
  <c r="X219" i="1"/>
  <c r="AM219" i="1"/>
  <c r="AN219" i="1" s="1"/>
  <c r="V219" i="1"/>
  <c r="W219" i="1" s="1"/>
  <c r="U219" i="1"/>
  <c r="S219" i="1"/>
  <c r="T219" i="1" s="1"/>
  <c r="BN220" i="1"/>
  <c r="Q220" i="1"/>
  <c r="R220" i="1"/>
  <c r="G13" i="2"/>
  <c r="J221" i="1"/>
  <c r="BM219" i="1"/>
  <c r="BO219" i="1" s="1"/>
  <c r="C221" i="1" l="1"/>
  <c r="D221" i="1"/>
  <c r="K226" i="1" s="1"/>
  <c r="W19" i="2" s="1"/>
  <c r="BM220" i="1"/>
  <c r="BO220" i="1" s="1"/>
  <c r="L221" i="1"/>
  <c r="Q221" i="1" s="1"/>
  <c r="O14" i="2"/>
  <c r="K225" i="1"/>
  <c r="W18" i="2" s="1"/>
  <c r="J222" i="1"/>
  <c r="S220" i="1"/>
  <c r="T220" i="1" s="1"/>
  <c r="U220" i="1"/>
  <c r="V220" i="1"/>
  <c r="W220" i="1" s="1"/>
  <c r="X220" i="1"/>
  <c r="AM220" i="1"/>
  <c r="AN220" i="1" s="1"/>
  <c r="D222" i="1" l="1"/>
  <c r="C222" i="1"/>
  <c r="BM221" i="1"/>
  <c r="BN221" i="1"/>
  <c r="G14" i="2"/>
  <c r="R221" i="1"/>
  <c r="J223" i="1"/>
  <c r="K227" i="1"/>
  <c r="W20" i="2" s="1"/>
  <c r="O15" i="2"/>
  <c r="L222" i="1"/>
  <c r="D223" i="1" l="1"/>
  <c r="K228" i="1" s="1"/>
  <c r="W21" i="2" s="1"/>
  <c r="C223" i="1"/>
  <c r="J225" i="1" s="1"/>
  <c r="BM222" i="1"/>
  <c r="L223" i="1"/>
  <c r="O16" i="2"/>
  <c r="V221" i="1"/>
  <c r="W221" i="1" s="1"/>
  <c r="U221" i="1"/>
  <c r="S221" i="1"/>
  <c r="T221" i="1" s="1"/>
  <c r="AM221" i="1"/>
  <c r="AN221" i="1" s="1"/>
  <c r="X221" i="1"/>
  <c r="BO221" i="1"/>
  <c r="Q222" i="1"/>
  <c r="G15" i="2"/>
  <c r="BN222" i="1"/>
  <c r="R222" i="1"/>
  <c r="J224" i="1"/>
  <c r="D224" i="1" l="1"/>
  <c r="K229" i="1" s="1"/>
  <c r="W22" i="2" s="1"/>
  <c r="C224" i="1"/>
  <c r="O17" i="2"/>
  <c r="L224" i="1"/>
  <c r="R223" i="1"/>
  <c r="Q223" i="1"/>
  <c r="G16" i="2"/>
  <c r="BN223" i="1"/>
  <c r="S222" i="1"/>
  <c r="T222" i="1" s="1"/>
  <c r="X222" i="1"/>
  <c r="V222" i="1"/>
  <c r="W222" i="1" s="1"/>
  <c r="AM222" i="1"/>
  <c r="AN222" i="1" s="1"/>
  <c r="U222" i="1"/>
  <c r="BO222" i="1"/>
  <c r="BP222" i="1" s="1"/>
  <c r="O18" i="2"/>
  <c r="L225" i="1"/>
  <c r="BM223" i="1"/>
  <c r="J226" i="1"/>
  <c r="BO223" i="1" l="1"/>
  <c r="C225" i="1"/>
  <c r="D225" i="1"/>
  <c r="V223" i="1"/>
  <c r="W223" i="1" s="1"/>
  <c r="U223" i="1"/>
  <c r="S223" i="1"/>
  <c r="T223" i="1" s="1"/>
  <c r="X223" i="1"/>
  <c r="AM223" i="1"/>
  <c r="AN223" i="1" s="1"/>
  <c r="Q224" i="1"/>
  <c r="R224" i="1"/>
  <c r="G17" i="2"/>
  <c r="BN224" i="1"/>
  <c r="BP223" i="1"/>
  <c r="O19" i="2"/>
  <c r="L226" i="1"/>
  <c r="BN225" i="1"/>
  <c r="G18" i="2"/>
  <c r="BM224" i="1"/>
  <c r="J227" i="1"/>
  <c r="C226" i="1" l="1"/>
  <c r="D226" i="1"/>
  <c r="O20" i="2"/>
  <c r="L227" i="1"/>
  <c r="K230" i="1"/>
  <c r="W23" i="2" s="1"/>
  <c r="K231" i="1"/>
  <c r="W24" i="2" s="1"/>
  <c r="G19" i="2"/>
  <c r="BN226" i="1"/>
  <c r="BO224" i="1"/>
  <c r="R225" i="1"/>
  <c r="R226" i="1" s="1"/>
  <c r="AM224" i="1"/>
  <c r="AN224" i="1" s="1"/>
  <c r="V224" i="1"/>
  <c r="W224" i="1" s="1"/>
  <c r="S224" i="1"/>
  <c r="T224" i="1" s="1"/>
  <c r="U224" i="1"/>
  <c r="X224" i="1"/>
  <c r="BM225" i="1"/>
  <c r="BO225" i="1" s="1"/>
  <c r="D227" i="1" l="1"/>
  <c r="C227" i="1"/>
  <c r="J229" i="1" s="1"/>
  <c r="BM226" i="1"/>
  <c r="BO226" i="1" s="1"/>
  <c r="AM226" i="1"/>
  <c r="AN226" i="1" s="1"/>
  <c r="X226" i="1"/>
  <c r="BL226" i="1"/>
  <c r="C5" i="10"/>
  <c r="S226" i="1"/>
  <c r="AT226" i="1"/>
  <c r="AS226" i="1"/>
  <c r="AR226" i="1"/>
  <c r="C4" i="10"/>
  <c r="AS225" i="1"/>
  <c r="AR225" i="1"/>
  <c r="X225" i="1"/>
  <c r="S225" i="1"/>
  <c r="AT225" i="1"/>
  <c r="BL225" i="1"/>
  <c r="AM225" i="1"/>
  <c r="AN225" i="1" s="1"/>
  <c r="J228" i="1"/>
  <c r="BP224" i="1"/>
  <c r="BN227" i="1"/>
  <c r="G20" i="2"/>
  <c r="R227" i="1"/>
  <c r="BP225" i="1"/>
  <c r="K232" i="1"/>
  <c r="W25" i="2" s="1"/>
  <c r="C228" i="1" l="1"/>
  <c r="D228" i="1"/>
  <c r="BP226" i="1"/>
  <c r="O22" i="2"/>
  <c r="L229" i="1"/>
  <c r="AV225" i="1"/>
  <c r="I4" i="10" s="1"/>
  <c r="F4" i="10"/>
  <c r="AW225" i="1"/>
  <c r="J4" i="10" s="1"/>
  <c r="G4" i="10"/>
  <c r="F5" i="10"/>
  <c r="AV226" i="1"/>
  <c r="I5" i="10" s="1"/>
  <c r="O21" i="2"/>
  <c r="L228" i="1"/>
  <c r="AW226" i="1"/>
  <c r="J5" i="10" s="1"/>
  <c r="G5" i="10"/>
  <c r="AR227" i="1"/>
  <c r="AS227" i="1"/>
  <c r="X227" i="1"/>
  <c r="AT227" i="1"/>
  <c r="AM227" i="1"/>
  <c r="AN227" i="1" s="1"/>
  <c r="BL227" i="1"/>
  <c r="C6" i="10"/>
  <c r="S227" i="1"/>
  <c r="H4" i="10"/>
  <c r="BG225" i="1"/>
  <c r="BG226" i="1"/>
  <c r="H5" i="10"/>
  <c r="D4" i="10"/>
  <c r="T225" i="1"/>
  <c r="BE225" i="1"/>
  <c r="D5" i="10"/>
  <c r="BE226" i="1"/>
  <c r="T226" i="1"/>
  <c r="J230" i="1"/>
  <c r="BM227" i="1"/>
  <c r="BO227" i="1" s="1"/>
  <c r="K233" i="1"/>
  <c r="W26" i="2" s="1"/>
  <c r="D229" i="1" l="1"/>
  <c r="C229" i="1"/>
  <c r="BN228" i="1"/>
  <c r="R228" i="1"/>
  <c r="R229" i="1" s="1"/>
  <c r="G21" i="2"/>
  <c r="BG227" i="1"/>
  <c r="H6" i="10"/>
  <c r="BP227" i="1"/>
  <c r="L230" i="1"/>
  <c r="O23" i="2"/>
  <c r="AX226" i="1"/>
  <c r="K5" i="10" s="1"/>
  <c r="E5" i="10"/>
  <c r="G6" i="10"/>
  <c r="AW227" i="1"/>
  <c r="J6" i="10" s="1"/>
  <c r="E4" i="10"/>
  <c r="AX225" i="1"/>
  <c r="K4" i="10" s="1"/>
  <c r="BN229" i="1"/>
  <c r="G22" i="2"/>
  <c r="BF226" i="1"/>
  <c r="M5" i="10" s="1"/>
  <c r="L5" i="10"/>
  <c r="F6" i="10"/>
  <c r="AV227" i="1"/>
  <c r="I6" i="10" s="1"/>
  <c r="BE227" i="1"/>
  <c r="T227" i="1"/>
  <c r="D6" i="10"/>
  <c r="L4" i="10"/>
  <c r="BF225" i="1"/>
  <c r="M4" i="10" s="1"/>
  <c r="BM228" i="1"/>
  <c r="J231" i="1"/>
  <c r="C230" i="1" l="1"/>
  <c r="J232" i="1" s="1"/>
  <c r="D230" i="1"/>
  <c r="L231" i="1"/>
  <c r="O24" i="2"/>
  <c r="K235" i="1"/>
  <c r="W28" i="2" s="1"/>
  <c r="AX227" i="1"/>
  <c r="K6" i="10" s="1"/>
  <c r="E6" i="10"/>
  <c r="X228" i="1"/>
  <c r="AM228" i="1"/>
  <c r="AN228" i="1" s="1"/>
  <c r="AS228" i="1"/>
  <c r="AR228" i="1"/>
  <c r="C7" i="10"/>
  <c r="S228" i="1"/>
  <c r="AT228" i="1"/>
  <c r="BL228" i="1"/>
  <c r="BN230" i="1"/>
  <c r="G23" i="2"/>
  <c r="R230" i="1"/>
  <c r="BO228" i="1"/>
  <c r="BF227" i="1"/>
  <c r="M6" i="10" s="1"/>
  <c r="L6" i="10"/>
  <c r="C8" i="10"/>
  <c r="X229" i="1"/>
  <c r="BL229" i="1"/>
  <c r="AS229" i="1"/>
  <c r="AR229" i="1"/>
  <c r="AT229" i="1"/>
  <c r="AM229" i="1"/>
  <c r="AN229" i="1" s="1"/>
  <c r="K234" i="1"/>
  <c r="W27" i="2" s="1"/>
  <c r="BM229" i="1"/>
  <c r="BO229" i="1" s="1"/>
  <c r="D231" i="1" l="1"/>
  <c r="C231" i="1"/>
  <c r="AW228" i="1"/>
  <c r="J7" i="10" s="1"/>
  <c r="G7" i="10"/>
  <c r="H8" i="10"/>
  <c r="BG229" i="1"/>
  <c r="K236" i="1"/>
  <c r="W29" i="2" s="1"/>
  <c r="BM230" i="1"/>
  <c r="BO230" i="1" s="1"/>
  <c r="BP230" i="1" s="1"/>
  <c r="F8" i="10"/>
  <c r="AV229" i="1"/>
  <c r="I8" i="10" s="1"/>
  <c r="H7" i="10"/>
  <c r="BG228" i="1"/>
  <c r="AW229" i="1"/>
  <c r="J8" i="10" s="1"/>
  <c r="G8" i="10"/>
  <c r="BP229" i="1"/>
  <c r="BP228" i="1"/>
  <c r="BE228" i="1"/>
  <c r="D7" i="10"/>
  <c r="T228" i="1"/>
  <c r="S229" i="1"/>
  <c r="L232" i="1"/>
  <c r="O25" i="2"/>
  <c r="AR230" i="1"/>
  <c r="AM230" i="1"/>
  <c r="AN230" i="1" s="1"/>
  <c r="X231" i="1"/>
  <c r="AT230" i="1"/>
  <c r="T230" i="1"/>
  <c r="X230" i="1"/>
  <c r="BL230" i="1"/>
  <c r="C9" i="10"/>
  <c r="AS230" i="1"/>
  <c r="F7" i="10"/>
  <c r="AV228" i="1"/>
  <c r="I7" i="10" s="1"/>
  <c r="G24" i="2"/>
  <c r="BN231" i="1"/>
  <c r="D232" i="1" l="1"/>
  <c r="C232" i="1"/>
  <c r="BG230" i="1"/>
  <c r="H9" i="10"/>
  <c r="S230" i="1"/>
  <c r="BE229" i="1"/>
  <c r="D8" i="10"/>
  <c r="BM231" i="1"/>
  <c r="BO231" i="1" s="1"/>
  <c r="E7" i="10"/>
  <c r="AX228" i="1"/>
  <c r="K7" i="10" s="1"/>
  <c r="T229" i="1"/>
  <c r="AW230" i="1"/>
  <c r="J9" i="10" s="1"/>
  <c r="G9" i="10"/>
  <c r="AV230" i="1"/>
  <c r="I9" i="10" s="1"/>
  <c r="F9" i="10"/>
  <c r="BF228" i="1"/>
  <c r="M7" i="10" s="1"/>
  <c r="L7" i="10"/>
  <c r="J233" i="1"/>
  <c r="E9" i="10"/>
  <c r="AX230" i="1"/>
  <c r="K9" i="10" s="1"/>
  <c r="G25" i="2"/>
  <c r="S232" i="1"/>
  <c r="R232" i="1"/>
  <c r="BN232" i="1"/>
  <c r="C233" i="1" l="1"/>
  <c r="D233" i="1"/>
  <c r="BP231" i="1"/>
  <c r="BM232" i="1"/>
  <c r="BO232" i="1" s="1"/>
  <c r="BP232" i="1" s="1"/>
  <c r="J235" i="1"/>
  <c r="J234" i="1"/>
  <c r="K238" i="1"/>
  <c r="L8" i="10"/>
  <c r="BF229" i="1"/>
  <c r="M8" i="10" s="1"/>
  <c r="AX229" i="1"/>
  <c r="K8" i="10" s="1"/>
  <c r="E8" i="10"/>
  <c r="C11" i="10"/>
  <c r="AR232" i="1"/>
  <c r="AS232" i="1"/>
  <c r="BL232" i="1"/>
  <c r="AM232" i="1"/>
  <c r="AN232" i="1" s="1"/>
  <c r="AT232" i="1"/>
  <c r="T232" i="1"/>
  <c r="X232" i="1"/>
  <c r="D9" i="10"/>
  <c r="BE230" i="1"/>
  <c r="O26" i="2"/>
  <c r="L233" i="1"/>
  <c r="BE232" i="1"/>
  <c r="D11" i="10"/>
  <c r="K237" i="1"/>
  <c r="D234" i="1" l="1"/>
  <c r="C234" i="1"/>
  <c r="J236" i="1" s="1"/>
  <c r="L235" i="1"/>
  <c r="O28" i="2"/>
  <c r="L11" i="10"/>
  <c r="BF232" i="1"/>
  <c r="M11" i="10" s="1"/>
  <c r="BM233" i="1"/>
  <c r="R233" i="1"/>
  <c r="G26" i="2"/>
  <c r="S233" i="1"/>
  <c r="BN233" i="1"/>
  <c r="AX232" i="1"/>
  <c r="K11" i="10" s="1"/>
  <c r="E11" i="10"/>
  <c r="BF230" i="1"/>
  <c r="M9" i="10" s="1"/>
  <c r="L9" i="10"/>
  <c r="BG232" i="1"/>
  <c r="H11" i="10"/>
  <c r="AW232" i="1"/>
  <c r="J11" i="10" s="1"/>
  <c r="G11" i="10"/>
  <c r="AU232" i="1"/>
  <c r="W31" i="2"/>
  <c r="W30" i="2"/>
  <c r="K327" i="1"/>
  <c r="AV232" i="1"/>
  <c r="I11" i="10" s="1"/>
  <c r="F11" i="10"/>
  <c r="L234" i="1"/>
  <c r="O27" i="2"/>
  <c r="D235" i="1" l="1"/>
  <c r="C235" i="1"/>
  <c r="O29" i="2"/>
  <c r="L236" i="1"/>
  <c r="R234" i="1"/>
  <c r="R235" i="1" s="1"/>
  <c r="BN234" i="1"/>
  <c r="G27" i="2"/>
  <c r="S234" i="1"/>
  <c r="S235" i="1" s="1"/>
  <c r="BM234" i="1"/>
  <c r="J237" i="1"/>
  <c r="BO233" i="1"/>
  <c r="H2" i="9"/>
  <c r="I4" i="11"/>
  <c r="BE233" i="1"/>
  <c r="D12" i="10"/>
  <c r="BN235" i="1"/>
  <c r="G28" i="2"/>
  <c r="T233" i="1"/>
  <c r="C12" i="10"/>
  <c r="AR233" i="1"/>
  <c r="AS233" i="1"/>
  <c r="AM233" i="1"/>
  <c r="AN233" i="1" s="1"/>
  <c r="X233" i="1"/>
  <c r="AT233" i="1"/>
  <c r="BL233" i="1"/>
  <c r="K239" i="1"/>
  <c r="K240" i="1"/>
  <c r="W33" i="2" s="1"/>
  <c r="BO234" i="1" l="1"/>
  <c r="BP234" i="1" s="1"/>
  <c r="D236" i="1"/>
  <c r="K241" i="1" s="1"/>
  <c r="W34" i="2" s="1"/>
  <c r="C236" i="1"/>
  <c r="J238" i="1" s="1"/>
  <c r="L12" i="10"/>
  <c r="BF233" i="1"/>
  <c r="M12" i="10" s="1"/>
  <c r="W32" i="2"/>
  <c r="H12" i="10"/>
  <c r="BG233" i="1"/>
  <c r="AS235" i="1"/>
  <c r="AT235" i="1"/>
  <c r="X235" i="1"/>
  <c r="T235" i="1"/>
  <c r="C14" i="10"/>
  <c r="BL235" i="1"/>
  <c r="AR235" i="1"/>
  <c r="AM235" i="1"/>
  <c r="AN235" i="1" s="1"/>
  <c r="D13" i="10"/>
  <c r="BE234" i="1"/>
  <c r="G12" i="10"/>
  <c r="AW233" i="1"/>
  <c r="J12" i="10" s="1"/>
  <c r="AU233" i="1"/>
  <c r="D14" i="10"/>
  <c r="BE235" i="1"/>
  <c r="AR234" i="1"/>
  <c r="T234" i="1"/>
  <c r="C13" i="10"/>
  <c r="X234" i="1"/>
  <c r="AT234" i="1"/>
  <c r="BL234" i="1"/>
  <c r="AM234" i="1"/>
  <c r="AN234" i="1" s="1"/>
  <c r="AS234" i="1"/>
  <c r="AV233" i="1"/>
  <c r="I12" i="10" s="1"/>
  <c r="F12" i="10"/>
  <c r="BP233" i="1"/>
  <c r="G29" i="2"/>
  <c r="BN236" i="1"/>
  <c r="R236" i="1"/>
  <c r="S236" i="1"/>
  <c r="L237" i="1"/>
  <c r="O30" i="2"/>
  <c r="J327" i="1"/>
  <c r="E12" i="10"/>
  <c r="AX233" i="1"/>
  <c r="K12" i="10" s="1"/>
  <c r="BM235" i="1"/>
  <c r="BO235" i="1" s="1"/>
  <c r="D237" i="1" l="1"/>
  <c r="K242" i="1" s="1"/>
  <c r="W35" i="2" s="1"/>
  <c r="C237" i="1"/>
  <c r="AO239" i="1" s="1"/>
  <c r="BP235" i="1"/>
  <c r="O31" i="2"/>
  <c r="L238" i="1"/>
  <c r="AW234" i="1"/>
  <c r="J13" i="10" s="1"/>
  <c r="AU234" i="1"/>
  <c r="G13" i="10"/>
  <c r="L14" i="10"/>
  <c r="BF235" i="1"/>
  <c r="M14" i="10" s="1"/>
  <c r="F14" i="10"/>
  <c r="AV235" i="1"/>
  <c r="I14" i="10" s="1"/>
  <c r="H4" i="11"/>
  <c r="G2" i="9"/>
  <c r="S237" i="1"/>
  <c r="BN237" i="1"/>
  <c r="R237" i="1"/>
  <c r="G30" i="2"/>
  <c r="L327" i="1"/>
  <c r="BG234" i="1"/>
  <c r="H13" i="10"/>
  <c r="AX235" i="1"/>
  <c r="K14" i="10" s="1"/>
  <c r="E14" i="10"/>
  <c r="BE236" i="1"/>
  <c r="D15" i="10"/>
  <c r="L13" i="10"/>
  <c r="BF234" i="1"/>
  <c r="M13" i="10" s="1"/>
  <c r="BG235" i="1"/>
  <c r="H14" i="10"/>
  <c r="AS236" i="1"/>
  <c r="X236" i="1"/>
  <c r="C15" i="10"/>
  <c r="AM236" i="1"/>
  <c r="AN236" i="1" s="1"/>
  <c r="T236" i="1"/>
  <c r="AT236" i="1"/>
  <c r="AR236" i="1"/>
  <c r="BL236" i="1"/>
  <c r="AX234" i="1"/>
  <c r="K13" i="10" s="1"/>
  <c r="E13" i="10"/>
  <c r="AW235" i="1"/>
  <c r="J14" i="10" s="1"/>
  <c r="AU235" i="1"/>
  <c r="G14" i="10"/>
  <c r="AO238" i="1"/>
  <c r="AP238" i="1" s="1"/>
  <c r="BM236" i="1"/>
  <c r="BO236" i="1" s="1"/>
  <c r="F13" i="10"/>
  <c r="AV234" i="1"/>
  <c r="I13" i="10" s="1"/>
  <c r="J239" i="1" l="1"/>
  <c r="L239" i="1" s="1"/>
  <c r="C238" i="1"/>
  <c r="AO240" i="1" s="1"/>
  <c r="D238" i="1"/>
  <c r="L15" i="10"/>
  <c r="BF236" i="1"/>
  <c r="M15" i="10" s="1"/>
  <c r="I2" i="9"/>
  <c r="K4" i="11"/>
  <c r="S238" i="1"/>
  <c r="G31" i="2"/>
  <c r="BN238" i="1"/>
  <c r="R238" i="1"/>
  <c r="O32" i="2"/>
  <c r="AP239" i="1"/>
  <c r="BL237" i="1"/>
  <c r="C16" i="10"/>
  <c r="T237" i="1"/>
  <c r="X237" i="1"/>
  <c r="AT237" i="1"/>
  <c r="AR237" i="1"/>
  <c r="AM237" i="1"/>
  <c r="AN237" i="1" s="1"/>
  <c r="AS237" i="1"/>
  <c r="AU236" i="1"/>
  <c r="G15" i="10"/>
  <c r="AW236" i="1"/>
  <c r="J15" i="10" s="1"/>
  <c r="AV236" i="1"/>
  <c r="I15" i="10" s="1"/>
  <c r="F15" i="10"/>
  <c r="BP236" i="1"/>
  <c r="H15" i="10"/>
  <c r="BG236" i="1"/>
  <c r="D16" i="10"/>
  <c r="BE237" i="1"/>
  <c r="BM237" i="1"/>
  <c r="BO237" i="1" s="1"/>
  <c r="J240" i="1"/>
  <c r="C327" i="1"/>
  <c r="B2" i="9" s="1"/>
  <c r="AX236" i="1"/>
  <c r="K15" i="10" s="1"/>
  <c r="E15" i="10"/>
  <c r="D327" i="1"/>
  <c r="C2" i="9" s="1"/>
  <c r="AP240" i="1" l="1"/>
  <c r="D239" i="1"/>
  <c r="C239" i="1"/>
  <c r="AO241" i="1" s="1"/>
  <c r="BP237" i="1"/>
  <c r="AU237" i="1"/>
  <c r="G16" i="10"/>
  <c r="AW237" i="1"/>
  <c r="J16" i="10" s="1"/>
  <c r="D17" i="10"/>
  <c r="BE238" i="1"/>
  <c r="L16" i="10"/>
  <c r="BF237" i="1"/>
  <c r="M16" i="10" s="1"/>
  <c r="AV237" i="1"/>
  <c r="I16" i="10" s="1"/>
  <c r="F16" i="10"/>
  <c r="S239" i="1"/>
  <c r="BN239" i="1"/>
  <c r="R239" i="1"/>
  <c r="G32" i="2"/>
  <c r="L240" i="1"/>
  <c r="O33" i="2"/>
  <c r="K244" i="1"/>
  <c r="W37" i="2" s="1"/>
  <c r="K243" i="1"/>
  <c r="H16" i="10"/>
  <c r="BG237" i="1"/>
  <c r="E16" i="10"/>
  <c r="AX237" i="1"/>
  <c r="K16" i="10" s="1"/>
  <c r="T238" i="1"/>
  <c r="X238" i="1"/>
  <c r="AR238" i="1"/>
  <c r="AS238" i="1"/>
  <c r="AT238" i="1"/>
  <c r="BL238" i="1"/>
  <c r="C17" i="10"/>
  <c r="BM238" i="1"/>
  <c r="BO238" i="1" s="1"/>
  <c r="AP241" i="1" l="1"/>
  <c r="J241" i="1"/>
  <c r="C240" i="1"/>
  <c r="AO242" i="1" s="1"/>
  <c r="AP242" i="1" s="1"/>
  <c r="D240" i="1"/>
  <c r="K245" i="1" s="1"/>
  <c r="BP238" i="1"/>
  <c r="O34" i="2"/>
  <c r="L241" i="1"/>
  <c r="BF238" i="1"/>
  <c r="M17" i="10" s="1"/>
  <c r="L17" i="10"/>
  <c r="F17" i="10"/>
  <c r="AV238" i="1"/>
  <c r="I17" i="10" s="1"/>
  <c r="W36" i="2"/>
  <c r="D18" i="10"/>
  <c r="BE239" i="1"/>
  <c r="AX238" i="1"/>
  <c r="K17" i="10" s="1"/>
  <c r="E17" i="10"/>
  <c r="S240" i="1"/>
  <c r="BN240" i="1"/>
  <c r="G33" i="2"/>
  <c r="R240" i="1"/>
  <c r="BG238" i="1"/>
  <c r="H17" i="10"/>
  <c r="BM239" i="1"/>
  <c r="BO239" i="1" s="1"/>
  <c r="J242" i="1"/>
  <c r="AW238" i="1"/>
  <c r="J17" i="10" s="1"/>
  <c r="G17" i="10"/>
  <c r="AU238" i="1"/>
  <c r="X239" i="1"/>
  <c r="T239" i="1"/>
  <c r="BL239" i="1"/>
  <c r="AS239" i="1"/>
  <c r="AR239" i="1"/>
  <c r="AT239" i="1"/>
  <c r="C18" i="10"/>
  <c r="C241" i="1" l="1"/>
  <c r="J243" i="1" s="1"/>
  <c r="D241" i="1"/>
  <c r="BP239" i="1"/>
  <c r="W38" i="2"/>
  <c r="BG239" i="1"/>
  <c r="H18" i="10"/>
  <c r="G18" i="10"/>
  <c r="AU239" i="1"/>
  <c r="AW239" i="1"/>
  <c r="J18" i="10" s="1"/>
  <c r="O35" i="2"/>
  <c r="L242" i="1"/>
  <c r="AS240" i="1"/>
  <c r="C19" i="10"/>
  <c r="X240" i="1"/>
  <c r="X241" i="1"/>
  <c r="AR240" i="1"/>
  <c r="BL240" i="1"/>
  <c r="AT240" i="1"/>
  <c r="G34" i="2"/>
  <c r="S241" i="1"/>
  <c r="BN241" i="1"/>
  <c r="BE240" i="1"/>
  <c r="D19" i="10"/>
  <c r="E18" i="10"/>
  <c r="AX239" i="1"/>
  <c r="K18" i="10" s="1"/>
  <c r="BF239" i="1"/>
  <c r="M18" i="10" s="1"/>
  <c r="L18" i="10"/>
  <c r="K246" i="1"/>
  <c r="W39" i="2" s="1"/>
  <c r="F18" i="10"/>
  <c r="AV239" i="1"/>
  <c r="I18" i="10" s="1"/>
  <c r="T240" i="1"/>
  <c r="BM240" i="1"/>
  <c r="BO240" i="1" s="1"/>
  <c r="AO243" i="1"/>
  <c r="AP243" i="1" s="1"/>
  <c r="D242" i="1" l="1"/>
  <c r="C242" i="1"/>
  <c r="BP240" i="1"/>
  <c r="L19" i="10"/>
  <c r="BF240" i="1"/>
  <c r="M19" i="10" s="1"/>
  <c r="AV240" i="1"/>
  <c r="I19" i="10" s="1"/>
  <c r="F19" i="10"/>
  <c r="G35" i="2"/>
  <c r="S242" i="1"/>
  <c r="BN242" i="1"/>
  <c r="R242" i="1"/>
  <c r="L243" i="1"/>
  <c r="O36" i="2"/>
  <c r="H19" i="10"/>
  <c r="BG240" i="1"/>
  <c r="AX240" i="1"/>
  <c r="K19" i="10" s="1"/>
  <c r="E19" i="10"/>
  <c r="T241" i="1"/>
  <c r="K247" i="1"/>
  <c r="W40" i="2" s="1"/>
  <c r="D20" i="10"/>
  <c r="BE241" i="1"/>
  <c r="AW240" i="1"/>
  <c r="J19" i="10" s="1"/>
  <c r="G19" i="10"/>
  <c r="AU240" i="1"/>
  <c r="BM241" i="1"/>
  <c r="BO241" i="1" s="1"/>
  <c r="BP241" i="1" s="1"/>
  <c r="AO244" i="1"/>
  <c r="AP244" i="1" s="1"/>
  <c r="C243" i="1" l="1"/>
  <c r="D243" i="1"/>
  <c r="BM242" i="1"/>
  <c r="BO242" i="1" s="1"/>
  <c r="J244" i="1"/>
  <c r="AX241" i="1"/>
  <c r="K20" i="10" s="1"/>
  <c r="E20" i="10"/>
  <c r="AR242" i="1"/>
  <c r="C21" i="10"/>
  <c r="BL242" i="1"/>
  <c r="AS242" i="1"/>
  <c r="AT242" i="1"/>
  <c r="T242" i="1"/>
  <c r="X242" i="1"/>
  <c r="D21" i="10"/>
  <c r="BE242" i="1"/>
  <c r="L20" i="10"/>
  <c r="BF241" i="1"/>
  <c r="M20" i="10" s="1"/>
  <c r="S243" i="1"/>
  <c r="R243" i="1"/>
  <c r="BN243" i="1"/>
  <c r="G36" i="2"/>
  <c r="K248" i="1" l="1"/>
  <c r="W41" i="2" s="1"/>
  <c r="J245" i="1"/>
  <c r="C244" i="1"/>
  <c r="D244" i="1"/>
  <c r="BE243" i="1"/>
  <c r="D22" i="10"/>
  <c r="H21" i="10"/>
  <c r="BG242" i="1"/>
  <c r="AW242" i="1"/>
  <c r="J21" i="10" s="1"/>
  <c r="AU242" i="1"/>
  <c r="G21" i="10"/>
  <c r="BM243" i="1"/>
  <c r="BO243" i="1" s="1"/>
  <c r="L244" i="1"/>
  <c r="O37" i="2"/>
  <c r="L21" i="10"/>
  <c r="BF242" i="1"/>
  <c r="M21" i="10" s="1"/>
  <c r="F21" i="10"/>
  <c r="AV242" i="1"/>
  <c r="I21" i="10" s="1"/>
  <c r="O38" i="2"/>
  <c r="L245" i="1"/>
  <c r="BP242" i="1"/>
  <c r="AO245" i="1"/>
  <c r="AP245" i="1" s="1"/>
  <c r="X243" i="1"/>
  <c r="X244" i="1"/>
  <c r="C22" i="10"/>
  <c r="T243" i="1"/>
  <c r="AS243" i="1"/>
  <c r="AT243" i="1"/>
  <c r="AR243" i="1"/>
  <c r="AX242" i="1"/>
  <c r="K21" i="10" s="1"/>
  <c r="E21" i="10"/>
  <c r="K249" i="1" l="1"/>
  <c r="W42" i="2" s="1"/>
  <c r="J246" i="1"/>
  <c r="L246" i="1" s="1"/>
  <c r="C245" i="1"/>
  <c r="D245" i="1"/>
  <c r="BP243" i="1"/>
  <c r="AX243" i="1"/>
  <c r="K22" i="10" s="1"/>
  <c r="E22" i="10"/>
  <c r="G37" i="2"/>
  <c r="BN244" i="1"/>
  <c r="S244" i="1"/>
  <c r="R245" i="1"/>
  <c r="G38" i="2"/>
  <c r="BN245" i="1"/>
  <c r="T245" i="1"/>
  <c r="S245" i="1"/>
  <c r="O39" i="2"/>
  <c r="BF243" i="1"/>
  <c r="M22" i="10" s="1"/>
  <c r="L22" i="10"/>
  <c r="AV243" i="1"/>
  <c r="I22" i="10" s="1"/>
  <c r="F22" i="10"/>
  <c r="BM244" i="1"/>
  <c r="H22" i="10"/>
  <c r="BG243" i="1"/>
  <c r="AO246" i="1"/>
  <c r="AP246" i="1" s="1"/>
  <c r="AW243" i="1"/>
  <c r="J22" i="10" s="1"/>
  <c r="G22" i="10"/>
  <c r="AU243" i="1"/>
  <c r="AO247" i="1" l="1"/>
  <c r="AP247" i="1" s="1"/>
  <c r="K250" i="1"/>
  <c r="W43" i="2" s="1"/>
  <c r="BO244" i="1"/>
  <c r="C246" i="1"/>
  <c r="D246" i="1"/>
  <c r="AX245" i="1"/>
  <c r="K24" i="10" s="1"/>
  <c r="E24" i="10"/>
  <c r="BM245" i="1"/>
  <c r="BO245" i="1" s="1"/>
  <c r="AT245" i="1"/>
  <c r="C24" i="10"/>
  <c r="AS245" i="1"/>
  <c r="X245" i="1"/>
  <c r="AR245" i="1"/>
  <c r="BP244" i="1"/>
  <c r="J247" i="1"/>
  <c r="G39" i="2"/>
  <c r="BN246" i="1"/>
  <c r="S246" i="1"/>
  <c r="T246" i="1"/>
  <c r="R246" i="1"/>
  <c r="BE244" i="1"/>
  <c r="D23" i="10"/>
  <c r="D24" i="10"/>
  <c r="BE245" i="1"/>
  <c r="J248" i="1" l="1"/>
  <c r="L248" i="1" s="1"/>
  <c r="AO248" i="1"/>
  <c r="AP248" i="1" s="1"/>
  <c r="C247" i="1"/>
  <c r="D247" i="1"/>
  <c r="BP245" i="1"/>
  <c r="K251" i="1"/>
  <c r="W44" i="2" s="1"/>
  <c r="O40" i="2"/>
  <c r="L247" i="1"/>
  <c r="H24" i="10"/>
  <c r="BG245" i="1"/>
  <c r="BM246" i="1"/>
  <c r="BO246" i="1" s="1"/>
  <c r="AO249" i="1"/>
  <c r="AP249" i="1" s="1"/>
  <c r="J249" i="1"/>
  <c r="BF244" i="1"/>
  <c r="M23" i="10" s="1"/>
  <c r="L23" i="10"/>
  <c r="AU245" i="1"/>
  <c r="AW245" i="1"/>
  <c r="J24" i="10" s="1"/>
  <c r="G24" i="10"/>
  <c r="O41" i="2"/>
  <c r="L24" i="10"/>
  <c r="BF245" i="1"/>
  <c r="M24" i="10" s="1"/>
  <c r="AT246" i="1"/>
  <c r="AR246" i="1"/>
  <c r="AS246" i="1"/>
  <c r="X246" i="1"/>
  <c r="C25" i="10"/>
  <c r="AX246" i="1"/>
  <c r="K25" i="10" s="1"/>
  <c r="E25" i="10"/>
  <c r="F24" i="10"/>
  <c r="AV245" i="1"/>
  <c r="I24" i="10" s="1"/>
  <c r="BE246" i="1"/>
  <c r="D25" i="10"/>
  <c r="K252" i="1" l="1"/>
  <c r="W45" i="2" s="1"/>
  <c r="C248" i="1"/>
  <c r="D248" i="1"/>
  <c r="BG246" i="1"/>
  <c r="H25" i="10"/>
  <c r="BM247" i="1"/>
  <c r="T248" i="1"/>
  <c r="S248" i="1"/>
  <c r="G41" i="2"/>
  <c r="BN248" i="1"/>
  <c r="O42" i="2"/>
  <c r="L249" i="1"/>
  <c r="BP246" i="1"/>
  <c r="BF246" i="1"/>
  <c r="M25" i="10" s="1"/>
  <c r="L25" i="10"/>
  <c r="AU246" i="1"/>
  <c r="G25" i="10"/>
  <c r="AW246" i="1"/>
  <c r="J25" i="10" s="1"/>
  <c r="F25" i="10"/>
  <c r="AV246" i="1"/>
  <c r="I25" i="10" s="1"/>
  <c r="T247" i="1"/>
  <c r="S247" i="1"/>
  <c r="BN247" i="1"/>
  <c r="R247" i="1"/>
  <c r="R248" i="1" s="1"/>
  <c r="G40" i="2"/>
  <c r="J250" i="1" l="1"/>
  <c r="L250" i="1" s="1"/>
  <c r="BO247" i="1"/>
  <c r="BP247" i="1" s="1"/>
  <c r="D249" i="1"/>
  <c r="C249" i="1"/>
  <c r="C27" i="10"/>
  <c r="AS248" i="1"/>
  <c r="AR248" i="1"/>
  <c r="AT248" i="1"/>
  <c r="K253" i="1"/>
  <c r="W46" i="2" s="1"/>
  <c r="D27" i="10"/>
  <c r="BE248" i="1"/>
  <c r="AO250" i="1"/>
  <c r="AP250" i="1" s="1"/>
  <c r="BM248" i="1"/>
  <c r="BO248" i="1" s="1"/>
  <c r="AX248" i="1"/>
  <c r="K27" i="10" s="1"/>
  <c r="E27" i="10"/>
  <c r="O43" i="2"/>
  <c r="AT247" i="1"/>
  <c r="X247" i="1"/>
  <c r="AR247" i="1"/>
  <c r="C26" i="10"/>
  <c r="AS247" i="1"/>
  <c r="BE247" i="1"/>
  <c r="D26" i="10"/>
  <c r="S249" i="1"/>
  <c r="G42" i="2"/>
  <c r="T249" i="1"/>
  <c r="R249" i="1"/>
  <c r="BN249" i="1"/>
  <c r="E26" i="10"/>
  <c r="AX247" i="1"/>
  <c r="K26" i="10" s="1"/>
  <c r="J251" i="1" l="1"/>
  <c r="AO251" i="1"/>
  <c r="AQ251" i="1" s="1"/>
  <c r="C250" i="1"/>
  <c r="D250" i="1"/>
  <c r="BP248" i="1"/>
  <c r="K254" i="1"/>
  <c r="W47" i="2" s="1"/>
  <c r="E28" i="10"/>
  <c r="AX249" i="1"/>
  <c r="K28" i="10" s="1"/>
  <c r="AW247" i="1"/>
  <c r="J26" i="10" s="1"/>
  <c r="AU247" i="1"/>
  <c r="G26" i="10"/>
  <c r="L27" i="10"/>
  <c r="BF248" i="1"/>
  <c r="M27" i="10" s="1"/>
  <c r="BE249" i="1"/>
  <c r="D28" i="10"/>
  <c r="AV247" i="1"/>
  <c r="I26" i="10" s="1"/>
  <c r="F26" i="10"/>
  <c r="BG247" i="1"/>
  <c r="H26" i="10"/>
  <c r="L251" i="1"/>
  <c r="O44" i="2"/>
  <c r="BF247" i="1"/>
  <c r="M26" i="10" s="1"/>
  <c r="L26" i="10"/>
  <c r="BN250" i="1"/>
  <c r="G43" i="2"/>
  <c r="R250" i="1"/>
  <c r="T250" i="1"/>
  <c r="S250" i="1"/>
  <c r="H27" i="10"/>
  <c r="BG248" i="1"/>
  <c r="F27" i="10"/>
  <c r="AV248" i="1"/>
  <c r="I27" i="10" s="1"/>
  <c r="C28" i="10"/>
  <c r="AT249" i="1"/>
  <c r="AR249" i="1"/>
  <c r="AS249" i="1"/>
  <c r="AP251" i="1"/>
  <c r="G27" i="10"/>
  <c r="AU248" i="1"/>
  <c r="AW248" i="1"/>
  <c r="J27" i="10" s="1"/>
  <c r="BM249" i="1"/>
  <c r="BO249" i="1" s="1"/>
  <c r="K255" i="1" l="1"/>
  <c r="W48" i="2" s="1"/>
  <c r="C251" i="1"/>
  <c r="D251" i="1"/>
  <c r="BP249" i="1"/>
  <c r="G28" i="10"/>
  <c r="AW249" i="1"/>
  <c r="J28" i="10" s="1"/>
  <c r="AU249" i="1"/>
  <c r="AV249" i="1"/>
  <c r="I28" i="10" s="1"/>
  <c r="F28" i="10"/>
  <c r="J252" i="1"/>
  <c r="BM250" i="1"/>
  <c r="BO250" i="1" s="1"/>
  <c r="BP250" i="1" s="1"/>
  <c r="AO252" i="1"/>
  <c r="AQ252" i="1" s="1"/>
  <c r="BG249" i="1"/>
  <c r="H28" i="10"/>
  <c r="D29" i="10"/>
  <c r="BE250" i="1"/>
  <c r="L28" i="10"/>
  <c r="BF249" i="1"/>
  <c r="M28" i="10" s="1"/>
  <c r="S251" i="1"/>
  <c r="R251" i="1"/>
  <c r="T251" i="1"/>
  <c r="BN251" i="1"/>
  <c r="G44" i="2"/>
  <c r="AX250" i="1"/>
  <c r="K29" i="10" s="1"/>
  <c r="E29" i="10"/>
  <c r="AS250" i="1"/>
  <c r="AR250" i="1"/>
  <c r="AT250" i="1"/>
  <c r="C29" i="10"/>
  <c r="J253" i="1" l="1"/>
  <c r="L253" i="1" s="1"/>
  <c r="K256" i="1"/>
  <c r="W49" i="2" s="1"/>
  <c r="AO253" i="1"/>
  <c r="AQ253" i="1" s="1"/>
  <c r="AP252" i="1"/>
  <c r="C252" i="1"/>
  <c r="D252" i="1"/>
  <c r="O46" i="2"/>
  <c r="AR251" i="1"/>
  <c r="AS251" i="1"/>
  <c r="C30" i="10"/>
  <c r="AT251" i="1"/>
  <c r="H29" i="10"/>
  <c r="BG250" i="1"/>
  <c r="AX251" i="1"/>
  <c r="K30" i="10" s="1"/>
  <c r="E30" i="10"/>
  <c r="AV250" i="1"/>
  <c r="I29" i="10" s="1"/>
  <c r="F29" i="10"/>
  <c r="AW250" i="1"/>
  <c r="J29" i="10" s="1"/>
  <c r="AU250" i="1"/>
  <c r="G29" i="10"/>
  <c r="D30" i="10"/>
  <c r="BE251" i="1"/>
  <c r="BF250" i="1"/>
  <c r="M29" i="10" s="1"/>
  <c r="L29" i="10"/>
  <c r="O45" i="2"/>
  <c r="L252" i="1"/>
  <c r="BM251" i="1"/>
  <c r="BO251" i="1" s="1"/>
  <c r="AO254" i="1" l="1"/>
  <c r="J254" i="1"/>
  <c r="AP253" i="1"/>
  <c r="C253" i="1"/>
  <c r="D253" i="1"/>
  <c r="L254" i="1"/>
  <c r="O47" i="2"/>
  <c r="AP254" i="1"/>
  <c r="BM252" i="1"/>
  <c r="BP251" i="1"/>
  <c r="K257" i="1"/>
  <c r="W50" i="2" s="1"/>
  <c r="AW251" i="1"/>
  <c r="J30" i="10" s="1"/>
  <c r="AU251" i="1"/>
  <c r="G30" i="10"/>
  <c r="L30" i="10"/>
  <c r="BF251" i="1"/>
  <c r="M30" i="10" s="1"/>
  <c r="AV251" i="1"/>
  <c r="I30" i="10" s="1"/>
  <c r="F30" i="10"/>
  <c r="G45" i="2"/>
  <c r="BN252" i="1"/>
  <c r="T252" i="1"/>
  <c r="AQ254" i="1"/>
  <c r="H30" i="10"/>
  <c r="BG251" i="1"/>
  <c r="G46" i="2"/>
  <c r="S253" i="1"/>
  <c r="R253" i="1"/>
  <c r="T253" i="1"/>
  <c r="BN253" i="1"/>
  <c r="C254" i="1" l="1"/>
  <c r="D254" i="1"/>
  <c r="BM253" i="1"/>
  <c r="BO253" i="1" s="1"/>
  <c r="J256" i="1"/>
  <c r="J255" i="1"/>
  <c r="AO255" i="1"/>
  <c r="AP255" i="1" s="1"/>
  <c r="AX253" i="1"/>
  <c r="K32" i="10" s="1"/>
  <c r="E32" i="10"/>
  <c r="AX252" i="1"/>
  <c r="K31" i="10" s="1"/>
  <c r="E31" i="10"/>
  <c r="BO252" i="1"/>
  <c r="AS253" i="1"/>
  <c r="AT253" i="1"/>
  <c r="C32" i="10"/>
  <c r="AR253" i="1"/>
  <c r="BE253" i="1"/>
  <c r="D32" i="10"/>
  <c r="V30" i="10"/>
  <c r="T30" i="10"/>
  <c r="W30" i="10"/>
  <c r="U30" i="10"/>
  <c r="S254" i="1"/>
  <c r="BN254" i="1"/>
  <c r="G47" i="2"/>
  <c r="T254" i="1"/>
  <c r="R254" i="1"/>
  <c r="K258" i="1"/>
  <c r="W51" i="2" s="1"/>
  <c r="AO256" i="1" l="1"/>
  <c r="AP256" i="1" s="1"/>
  <c r="C255" i="1"/>
  <c r="D255" i="1"/>
  <c r="L32" i="10"/>
  <c r="BF253" i="1"/>
  <c r="M32" i="10" s="1"/>
  <c r="C33" i="10"/>
  <c r="AS254" i="1"/>
  <c r="AR254" i="1"/>
  <c r="AT254" i="1"/>
  <c r="AX254" i="1"/>
  <c r="K33" i="10" s="1"/>
  <c r="E33" i="10"/>
  <c r="BM254" i="1"/>
  <c r="BO254" i="1" s="1"/>
  <c r="BP254" i="1" s="1"/>
  <c r="F32" i="10"/>
  <c r="AV253" i="1"/>
  <c r="I32" i="10" s="1"/>
  <c r="AW253" i="1"/>
  <c r="J32" i="10" s="1"/>
  <c r="G32" i="10"/>
  <c r="AU253" i="1"/>
  <c r="L255" i="1"/>
  <c r="O48" i="2"/>
  <c r="D33" i="10"/>
  <c r="BE254" i="1"/>
  <c r="O49" i="2"/>
  <c r="L256" i="1"/>
  <c r="BG253" i="1"/>
  <c r="H32" i="10"/>
  <c r="AQ255" i="1"/>
  <c r="AQ256" i="1" s="1"/>
  <c r="BP253" i="1"/>
  <c r="BP252" i="1"/>
  <c r="K259" i="1"/>
  <c r="W52" i="2" s="1"/>
  <c r="AO257" i="1" l="1"/>
  <c r="AP257" i="1" s="1"/>
  <c r="K260" i="1"/>
  <c r="W53" i="2" s="1"/>
  <c r="C256" i="1"/>
  <c r="J258" i="1" s="1"/>
  <c r="D256" i="1"/>
  <c r="BG254" i="1"/>
  <c r="H33" i="10"/>
  <c r="BF254" i="1"/>
  <c r="M33" i="10" s="1"/>
  <c r="L33" i="10"/>
  <c r="U32" i="10"/>
  <c r="V32" i="10"/>
  <c r="T32" i="10"/>
  <c r="W32" i="10"/>
  <c r="AV254" i="1"/>
  <c r="I33" i="10" s="1"/>
  <c r="F33" i="10"/>
  <c r="BM255" i="1"/>
  <c r="J257" i="1"/>
  <c r="AW254" i="1"/>
  <c r="J33" i="10" s="1"/>
  <c r="AU254" i="1"/>
  <c r="G33" i="10"/>
  <c r="G48" i="2"/>
  <c r="S255" i="1"/>
  <c r="T255" i="1"/>
  <c r="BN255" i="1"/>
  <c r="R255" i="1"/>
  <c r="R256" i="1"/>
  <c r="BN256" i="1"/>
  <c r="G49" i="2"/>
  <c r="T256" i="1"/>
  <c r="S256" i="1"/>
  <c r="AQ257" i="1" l="1"/>
  <c r="K261" i="1"/>
  <c r="W54" i="2" s="1"/>
  <c r="AO258" i="1"/>
  <c r="AQ258" i="1" s="1"/>
  <c r="BO255" i="1"/>
  <c r="BP255" i="1" s="1"/>
  <c r="C257" i="1"/>
  <c r="D257" i="1"/>
  <c r="BE255" i="1"/>
  <c r="D34" i="10"/>
  <c r="BM256" i="1"/>
  <c r="BO256" i="1" s="1"/>
  <c r="C35" i="10"/>
  <c r="AS256" i="1"/>
  <c r="AT256" i="1"/>
  <c r="AR256" i="1"/>
  <c r="E34" i="10"/>
  <c r="AX255" i="1"/>
  <c r="K34" i="10" s="1"/>
  <c r="W33" i="10"/>
  <c r="V33" i="10"/>
  <c r="U33" i="10"/>
  <c r="T33" i="10"/>
  <c r="AR255" i="1"/>
  <c r="C34" i="10"/>
  <c r="AT255" i="1"/>
  <c r="AS255" i="1"/>
  <c r="AX256" i="1"/>
  <c r="K35" i="10" s="1"/>
  <c r="E35" i="10"/>
  <c r="O51" i="2"/>
  <c r="L258" i="1"/>
  <c r="BE256" i="1"/>
  <c r="D35" i="10"/>
  <c r="O50" i="2"/>
  <c r="L257" i="1"/>
  <c r="AP258" i="1" l="1"/>
  <c r="J259" i="1"/>
  <c r="K262" i="1"/>
  <c r="W55" i="2" s="1"/>
  <c r="D258" i="1"/>
  <c r="C258" i="1"/>
  <c r="BM257" i="1"/>
  <c r="T258" i="1"/>
  <c r="BN258" i="1"/>
  <c r="G51" i="2"/>
  <c r="F34" i="10"/>
  <c r="AV255" i="1"/>
  <c r="I34" i="10" s="1"/>
  <c r="BP256" i="1"/>
  <c r="AV256" i="1"/>
  <c r="I35" i="10" s="1"/>
  <c r="F35" i="10"/>
  <c r="BF256" i="1"/>
  <c r="M35" i="10" s="1"/>
  <c r="L35" i="10"/>
  <c r="BG256" i="1"/>
  <c r="H35" i="10"/>
  <c r="G50" i="2"/>
  <c r="S257" i="1"/>
  <c r="T257" i="1"/>
  <c r="R257" i="1"/>
  <c r="BN257" i="1"/>
  <c r="BO257" i="1" s="1"/>
  <c r="AU256" i="1"/>
  <c r="AW256" i="1"/>
  <c r="J35" i="10" s="1"/>
  <c r="G35" i="10"/>
  <c r="G34" i="10"/>
  <c r="AW255" i="1"/>
  <c r="J34" i="10" s="1"/>
  <c r="AU255" i="1"/>
  <c r="L259" i="1"/>
  <c r="O52" i="2"/>
  <c r="BF255" i="1"/>
  <c r="M34" i="10" s="1"/>
  <c r="L34" i="10"/>
  <c r="H34" i="10"/>
  <c r="BG255" i="1"/>
  <c r="AO259" i="1"/>
  <c r="AQ259" i="1" s="1"/>
  <c r="K263" i="1"/>
  <c r="J260" i="1" l="1"/>
  <c r="L260" i="1" s="1"/>
  <c r="AO260" i="1"/>
  <c r="AP259" i="1"/>
  <c r="D259" i="1"/>
  <c r="K264" i="1" s="1"/>
  <c r="C259" i="1"/>
  <c r="O53" i="2"/>
  <c r="W56" i="2"/>
  <c r="K328" i="1"/>
  <c r="D36" i="10"/>
  <c r="BE257" i="1"/>
  <c r="BP257" i="1"/>
  <c r="E37" i="10"/>
  <c r="AX258" i="1"/>
  <c r="K37" i="10" s="1"/>
  <c r="BN259" i="1"/>
  <c r="G52" i="2"/>
  <c r="T259" i="1"/>
  <c r="W34" i="10"/>
  <c r="T34" i="10"/>
  <c r="V34" i="10"/>
  <c r="U34" i="10"/>
  <c r="R258" i="1"/>
  <c r="R259" i="1" s="1"/>
  <c r="AT257" i="1"/>
  <c r="AR257" i="1"/>
  <c r="AS257" i="1"/>
  <c r="C36" i="10"/>
  <c r="W35" i="10"/>
  <c r="V35" i="10"/>
  <c r="U35" i="10"/>
  <c r="T35" i="10"/>
  <c r="BM258" i="1"/>
  <c r="BO258" i="1" s="1"/>
  <c r="BP258" i="1" s="1"/>
  <c r="AO261" i="1"/>
  <c r="AX257" i="1"/>
  <c r="K36" i="10" s="1"/>
  <c r="E36" i="10"/>
  <c r="S258" i="1"/>
  <c r="S259" i="1" s="1"/>
  <c r="AP260" i="1" l="1"/>
  <c r="J261" i="1"/>
  <c r="AQ260" i="1"/>
  <c r="AQ261" i="1" s="1"/>
  <c r="D260" i="1"/>
  <c r="C260" i="1"/>
  <c r="L261" i="1"/>
  <c r="O54" i="2"/>
  <c r="AW257" i="1"/>
  <c r="J36" i="10" s="1"/>
  <c r="AU257" i="1"/>
  <c r="G36" i="10"/>
  <c r="AP261" i="1"/>
  <c r="I5" i="11"/>
  <c r="H3" i="9"/>
  <c r="H36" i="10"/>
  <c r="BG257" i="1"/>
  <c r="AV257" i="1"/>
  <c r="I36" i="10" s="1"/>
  <c r="F36" i="10"/>
  <c r="BE258" i="1"/>
  <c r="D37" i="10"/>
  <c r="AS258" i="1"/>
  <c r="AR258" i="1"/>
  <c r="C37" i="10"/>
  <c r="AT258" i="1"/>
  <c r="S260" i="1"/>
  <c r="B2" i="7"/>
  <c r="B30" i="7" s="1"/>
  <c r="T260" i="1"/>
  <c r="G53" i="2"/>
  <c r="R260" i="1"/>
  <c r="BN260" i="1"/>
  <c r="BE259" i="1"/>
  <c r="D38" i="10"/>
  <c r="C38" i="10"/>
  <c r="AR259" i="1"/>
  <c r="AS259" i="1"/>
  <c r="AT259" i="1"/>
  <c r="BF257" i="1"/>
  <c r="M36" i="10" s="1"/>
  <c r="L36" i="10"/>
  <c r="BM259" i="1"/>
  <c r="BO259" i="1" s="1"/>
  <c r="BP259" i="1" s="1"/>
  <c r="AO262" i="1"/>
  <c r="E38" i="10"/>
  <c r="AX259" i="1"/>
  <c r="K38" i="10" s="1"/>
  <c r="AQ262" i="1" l="1"/>
  <c r="C261" i="1"/>
  <c r="D261" i="1"/>
  <c r="G38" i="10"/>
  <c r="AU259" i="1"/>
  <c r="AW259" i="1"/>
  <c r="J38" i="10" s="1"/>
  <c r="F38" i="10"/>
  <c r="AV259" i="1"/>
  <c r="I38" i="10" s="1"/>
  <c r="T261" i="1"/>
  <c r="E39" i="10"/>
  <c r="AX260" i="1"/>
  <c r="K39" i="10" s="1"/>
  <c r="BF258" i="1"/>
  <c r="M37" i="10" s="1"/>
  <c r="L37" i="10"/>
  <c r="BM260" i="1"/>
  <c r="BO260" i="1" s="1"/>
  <c r="J262" i="1"/>
  <c r="S261" i="1"/>
  <c r="F2" i="7"/>
  <c r="E2" i="7" s="1"/>
  <c r="D39" i="10"/>
  <c r="BE260" i="1"/>
  <c r="V36" i="10"/>
  <c r="W36" i="10"/>
  <c r="T36" i="10"/>
  <c r="U36" i="10"/>
  <c r="AP262" i="1"/>
  <c r="K265" i="1"/>
  <c r="BF259" i="1"/>
  <c r="M38" i="10" s="1"/>
  <c r="L38" i="10"/>
  <c r="H37" i="10"/>
  <c r="BG258" i="1"/>
  <c r="BG259" i="1"/>
  <c r="H38" i="10"/>
  <c r="AW258" i="1"/>
  <c r="J37" i="10" s="1"/>
  <c r="AU258" i="1"/>
  <c r="G37" i="10"/>
  <c r="B3" i="7"/>
  <c r="B31" i="7" s="1"/>
  <c r="BN261" i="1"/>
  <c r="G54" i="2"/>
  <c r="R261" i="1"/>
  <c r="AT260" i="1"/>
  <c r="AS260" i="1"/>
  <c r="C39" i="10"/>
  <c r="AR260" i="1"/>
  <c r="F30" i="7"/>
  <c r="E30" i="7" s="1"/>
  <c r="AV258" i="1"/>
  <c r="I37" i="10" s="1"/>
  <c r="F37" i="10"/>
  <c r="K266" i="1" l="1"/>
  <c r="BM261" i="1"/>
  <c r="BO261" i="1" s="1"/>
  <c r="BP261" i="1" s="1"/>
  <c r="C262" i="1"/>
  <c r="D262" i="1"/>
  <c r="AX261" i="1"/>
  <c r="K40" i="10" s="1"/>
  <c r="E40" i="10"/>
  <c r="J263" i="1"/>
  <c r="T37" i="10"/>
  <c r="V37" i="10"/>
  <c r="W37" i="10"/>
  <c r="U37" i="10"/>
  <c r="AU260" i="1"/>
  <c r="AW260" i="1"/>
  <c r="J39" i="10" s="1"/>
  <c r="G39" i="10"/>
  <c r="BP260" i="1"/>
  <c r="AO263" i="1"/>
  <c r="AQ263" i="1" s="1"/>
  <c r="U38" i="10"/>
  <c r="W38" i="10"/>
  <c r="T38" i="10"/>
  <c r="V38" i="10"/>
  <c r="F39" i="10"/>
  <c r="AV260" i="1"/>
  <c r="I39" i="10" s="1"/>
  <c r="H39" i="10"/>
  <c r="BG260" i="1"/>
  <c r="L39" i="10"/>
  <c r="BF260" i="1"/>
  <c r="M39" i="10" s="1"/>
  <c r="AT261" i="1"/>
  <c r="C40" i="10"/>
  <c r="AS261" i="1"/>
  <c r="F31" i="7"/>
  <c r="E31" i="7" s="1"/>
  <c r="AR261" i="1"/>
  <c r="BE261" i="1"/>
  <c r="F3" i="7"/>
  <c r="E3" i="7" s="1"/>
  <c r="D40" i="10"/>
  <c r="L262" i="1"/>
  <c r="O55" i="2"/>
  <c r="K267" i="1" l="1"/>
  <c r="D263" i="1"/>
  <c r="C263" i="1"/>
  <c r="AV261" i="1"/>
  <c r="I40" i="10" s="1"/>
  <c r="F40" i="10"/>
  <c r="AW261" i="1"/>
  <c r="J40" i="10" s="1"/>
  <c r="G40" i="10"/>
  <c r="AU261" i="1"/>
  <c r="AP263" i="1"/>
  <c r="L40" i="10"/>
  <c r="BF261" i="1"/>
  <c r="M40" i="10" s="1"/>
  <c r="H40" i="10"/>
  <c r="BG261" i="1"/>
  <c r="O56" i="2"/>
  <c r="L263" i="1"/>
  <c r="J328" i="1"/>
  <c r="W39" i="10"/>
  <c r="V39" i="10"/>
  <c r="T39" i="10"/>
  <c r="U39" i="10"/>
  <c r="BN262" i="1"/>
  <c r="B4" i="7"/>
  <c r="B32" i="7" s="1"/>
  <c r="S262" i="1"/>
  <c r="T262" i="1"/>
  <c r="G55" i="2"/>
  <c r="R262" i="1"/>
  <c r="J264" i="1"/>
  <c r="BM262" i="1"/>
  <c r="D264" i="1" l="1"/>
  <c r="C264" i="1"/>
  <c r="C41" i="10"/>
  <c r="AS262" i="1"/>
  <c r="F32" i="7"/>
  <c r="E32" i="7" s="1"/>
  <c r="AT262" i="1"/>
  <c r="AR262" i="1"/>
  <c r="BM263" i="1"/>
  <c r="C328" i="1"/>
  <c r="B3" i="9" s="1"/>
  <c r="AX262" i="1"/>
  <c r="K41" i="10" s="1"/>
  <c r="E41" i="10"/>
  <c r="G3" i="9"/>
  <c r="H5" i="11"/>
  <c r="BE262" i="1"/>
  <c r="F4" i="7"/>
  <c r="E4" i="7" s="1"/>
  <c r="D41" i="10"/>
  <c r="T263" i="1"/>
  <c r="B5" i="7"/>
  <c r="B33" i="7" s="1"/>
  <c r="S263" i="1"/>
  <c r="G56" i="2"/>
  <c r="R263" i="1"/>
  <c r="BN263" i="1"/>
  <c r="L328" i="1"/>
  <c r="J265" i="1"/>
  <c r="L265" i="1" s="1"/>
  <c r="BO262" i="1"/>
  <c r="T40" i="10"/>
  <c r="W40" i="10"/>
  <c r="U40" i="10"/>
  <c r="V40" i="10"/>
  <c r="L264" i="1"/>
  <c r="K268" i="1"/>
  <c r="D328" i="1"/>
  <c r="C3" i="9" s="1"/>
  <c r="D265" i="1" l="1"/>
  <c r="K270" i="1" s="1"/>
  <c r="C265" i="1"/>
  <c r="J267" i="1" s="1"/>
  <c r="L267" i="1" s="1"/>
  <c r="BO263" i="1"/>
  <c r="BP263" i="1" s="1"/>
  <c r="F5" i="7"/>
  <c r="E5" i="7" s="1"/>
  <c r="D42" i="10"/>
  <c r="BE263" i="1"/>
  <c r="AV262" i="1"/>
  <c r="I41" i="10" s="1"/>
  <c r="F41" i="10"/>
  <c r="BP262" i="1"/>
  <c r="B7" i="7"/>
  <c r="B35" i="7" s="1"/>
  <c r="BN265" i="1"/>
  <c r="AX263" i="1"/>
  <c r="K42" i="10" s="1"/>
  <c r="E42" i="10"/>
  <c r="BG262" i="1"/>
  <c r="H41" i="10"/>
  <c r="I3" i="9"/>
  <c r="K5" i="11"/>
  <c r="G41" i="10"/>
  <c r="AW262" i="1"/>
  <c r="J41" i="10" s="1"/>
  <c r="AU262" i="1"/>
  <c r="R264" i="1"/>
  <c r="S264" i="1"/>
  <c r="B6" i="7"/>
  <c r="B34" i="7" s="1"/>
  <c r="BN264" i="1"/>
  <c r="BF262" i="1"/>
  <c r="M41" i="10" s="1"/>
  <c r="L41" i="10"/>
  <c r="BM264" i="1"/>
  <c r="C42" i="10"/>
  <c r="F33" i="7"/>
  <c r="E33" i="7" s="1"/>
  <c r="AT263" i="1"/>
  <c r="AS263" i="1"/>
  <c r="AR263" i="1"/>
  <c r="J266" i="1"/>
  <c r="K269" i="1"/>
  <c r="BO264" i="1" l="1"/>
  <c r="BP264" i="1" s="1"/>
  <c r="D266" i="1"/>
  <c r="C266" i="1"/>
  <c r="J268" i="1" s="1"/>
  <c r="F42" i="10"/>
  <c r="AV263" i="1"/>
  <c r="I42" i="10" s="1"/>
  <c r="V41" i="10"/>
  <c r="U41" i="10"/>
  <c r="T41" i="10"/>
  <c r="W41" i="10"/>
  <c r="F6" i="7"/>
  <c r="E6" i="7" s="1"/>
  <c r="BE264" i="1"/>
  <c r="L43" i="10" s="1"/>
  <c r="S265" i="1"/>
  <c r="BG263" i="1"/>
  <c r="H42" i="10"/>
  <c r="F34" i="7"/>
  <c r="E34" i="7" s="1"/>
  <c r="AR264" i="1"/>
  <c r="F43" i="10" s="1"/>
  <c r="BF263" i="1"/>
  <c r="M42" i="10" s="1"/>
  <c r="L42" i="10"/>
  <c r="R265" i="1"/>
  <c r="G42" i="10"/>
  <c r="AU263" i="1"/>
  <c r="AW263" i="1"/>
  <c r="J42" i="10" s="1"/>
  <c r="L266" i="1"/>
  <c r="BM265" i="1"/>
  <c r="BN267" i="1"/>
  <c r="B9" i="7"/>
  <c r="B37" i="7" s="1"/>
  <c r="K271" i="1"/>
  <c r="BO265" i="1" l="1"/>
  <c r="C267" i="1"/>
  <c r="J269" i="1" s="1"/>
  <c r="L269" i="1" s="1"/>
  <c r="D267" i="1"/>
  <c r="K272" i="1" s="1"/>
  <c r="K354" i="1" s="1"/>
  <c r="BP265" i="1"/>
  <c r="L268" i="1"/>
  <c r="BE265" i="1"/>
  <c r="L44" i="10" s="1"/>
  <c r="F7" i="7"/>
  <c r="E7" i="7" s="1"/>
  <c r="AR265" i="1"/>
  <c r="F44" i="10" s="1"/>
  <c r="F35" i="7"/>
  <c r="E35" i="7" s="1"/>
  <c r="U42" i="10"/>
  <c r="V42" i="10"/>
  <c r="W42" i="10"/>
  <c r="T42" i="10"/>
  <c r="BN266" i="1"/>
  <c r="B8" i="7"/>
  <c r="B36" i="7" s="1"/>
  <c r="S266" i="1"/>
  <c r="R266" i="1"/>
  <c r="V43" i="10"/>
  <c r="T43" i="10"/>
  <c r="W43" i="10"/>
  <c r="U43" i="10"/>
  <c r="BM266" i="1"/>
  <c r="BO266" i="1" l="1"/>
  <c r="BP266" i="1" s="1"/>
  <c r="D268" i="1"/>
  <c r="K273" i="1" s="1"/>
  <c r="C268" i="1"/>
  <c r="AR266" i="1"/>
  <c r="F45" i="10" s="1"/>
  <c r="F36" i="7"/>
  <c r="E36" i="7" s="1"/>
  <c r="R267" i="1"/>
  <c r="R268" i="1" s="1"/>
  <c r="B11" i="7"/>
  <c r="B39" i="7" s="1"/>
  <c r="BN269" i="1"/>
  <c r="BN268" i="1"/>
  <c r="B10" i="7"/>
  <c r="B38" i="7" s="1"/>
  <c r="BE266" i="1"/>
  <c r="L45" i="10" s="1"/>
  <c r="F8" i="7"/>
  <c r="E8" i="7" s="1"/>
  <c r="S267" i="1"/>
  <c r="T44" i="10"/>
  <c r="V44" i="10"/>
  <c r="W44" i="10"/>
  <c r="U44" i="10"/>
  <c r="BM267" i="1"/>
  <c r="BO267" i="1" l="1"/>
  <c r="BP267" i="1" s="1"/>
  <c r="C269" i="1"/>
  <c r="J271" i="1" s="1"/>
  <c r="L271" i="1" s="1"/>
  <c r="D269" i="1"/>
  <c r="K274" i="1" s="1"/>
  <c r="BE267" i="1"/>
  <c r="L46" i="10" s="1"/>
  <c r="F9" i="7"/>
  <c r="E9" i="7" s="1"/>
  <c r="AR267" i="1"/>
  <c r="F46" i="10" s="1"/>
  <c r="F37" i="7"/>
  <c r="E37" i="7" s="1"/>
  <c r="R269" i="1"/>
  <c r="AR268" i="1"/>
  <c r="F47" i="10" s="1"/>
  <c r="F38" i="7"/>
  <c r="W45" i="10"/>
  <c r="T45" i="10"/>
  <c r="U45" i="10"/>
  <c r="V45" i="10"/>
  <c r="S268" i="1"/>
  <c r="BM268" i="1"/>
  <c r="J270" i="1"/>
  <c r="BO268" i="1" l="1"/>
  <c r="BP268" i="1" s="1"/>
  <c r="E38" i="7"/>
  <c r="D270" i="1"/>
  <c r="C270" i="1"/>
  <c r="J272" i="1" s="1"/>
  <c r="BN271" i="1"/>
  <c r="B13" i="7"/>
  <c r="B41" i="7" s="1"/>
  <c r="V47" i="10"/>
  <c r="T47" i="10"/>
  <c r="U47" i="10"/>
  <c r="W47" i="10"/>
  <c r="F39" i="7"/>
  <c r="E39" i="7" s="1"/>
  <c r="AR269" i="1"/>
  <c r="F48" i="10" s="1"/>
  <c r="S269" i="1"/>
  <c r="F10" i="7"/>
  <c r="E10" i="7" s="1"/>
  <c r="BE268" i="1"/>
  <c r="L47" i="10" s="1"/>
  <c r="W46" i="10"/>
  <c r="U46" i="10"/>
  <c r="T46" i="10"/>
  <c r="V46" i="10"/>
  <c r="L270" i="1"/>
  <c r="K275" i="1"/>
  <c r="BM269" i="1"/>
  <c r="BO269" i="1" l="1"/>
  <c r="BP269" i="1" s="1"/>
  <c r="D271" i="1"/>
  <c r="C271" i="1"/>
  <c r="K276" i="1"/>
  <c r="BN270" i="1"/>
  <c r="B12" i="7"/>
  <c r="B40" i="7" s="1"/>
  <c r="R270" i="1"/>
  <c r="S270" i="1"/>
  <c r="BE269" i="1"/>
  <c r="L48" i="10" s="1"/>
  <c r="F11" i="7"/>
  <c r="E11" i="7" s="1"/>
  <c r="V48" i="10"/>
  <c r="W48" i="10"/>
  <c r="U48" i="10"/>
  <c r="T48" i="10"/>
  <c r="L272" i="1"/>
  <c r="J354" i="1"/>
  <c r="BM270" i="1"/>
  <c r="BO270" i="1" l="1"/>
  <c r="BP270" i="1" s="1"/>
  <c r="C272" i="1"/>
  <c r="J274" i="1" s="1"/>
  <c r="L274" i="1" s="1"/>
  <c r="D275" i="1"/>
  <c r="D272" i="1"/>
  <c r="D354" i="1" s="1"/>
  <c r="B14" i="7"/>
  <c r="B42" i="7" s="1"/>
  <c r="BN272" i="1"/>
  <c r="L354" i="1"/>
  <c r="BM271" i="1"/>
  <c r="J273" i="1"/>
  <c r="L273" i="1" s="1"/>
  <c r="F12" i="7"/>
  <c r="E12" i="7" s="1"/>
  <c r="BE270" i="1"/>
  <c r="L49" i="10" s="1"/>
  <c r="K277" i="1"/>
  <c r="R271" i="1"/>
  <c r="R272" i="1" s="1"/>
  <c r="F40" i="7"/>
  <c r="E40" i="7" s="1"/>
  <c r="AR270" i="1"/>
  <c r="F49" i="10" s="1"/>
  <c r="S271" i="1"/>
  <c r="BO271" i="1" l="1"/>
  <c r="BP271" i="1" s="1"/>
  <c r="C277" i="1"/>
  <c r="C275" i="1"/>
  <c r="C273" i="1"/>
  <c r="C274" i="1"/>
  <c r="D277" i="1"/>
  <c r="C276" i="1"/>
  <c r="D273" i="1"/>
  <c r="D278" i="1"/>
  <c r="D279" i="1"/>
  <c r="D276" i="1"/>
  <c r="D274" i="1"/>
  <c r="K280" i="1" s="1"/>
  <c r="C279" i="1"/>
  <c r="C278" i="1"/>
  <c r="BM272" i="1"/>
  <c r="C354" i="1"/>
  <c r="B15" i="7"/>
  <c r="B43" i="7" s="1"/>
  <c r="BN273" i="1"/>
  <c r="R273" i="1"/>
  <c r="R274" i="1" s="1"/>
  <c r="AR272" i="1"/>
  <c r="F51" i="10" s="1"/>
  <c r="F42" i="7"/>
  <c r="B16" i="7"/>
  <c r="B44" i="7" s="1"/>
  <c r="BN274" i="1"/>
  <c r="T49" i="10"/>
  <c r="U49" i="10"/>
  <c r="W49" i="10"/>
  <c r="V49" i="10"/>
  <c r="F13" i="7"/>
  <c r="E13" i="7" s="1"/>
  <c r="BE271" i="1"/>
  <c r="L50" i="10" s="1"/>
  <c r="S272" i="1"/>
  <c r="S273" i="1" s="1"/>
  <c r="AR271" i="1"/>
  <c r="F50" i="10" s="1"/>
  <c r="F41" i="7"/>
  <c r="E41" i="7" s="1"/>
  <c r="C329" i="1" l="1"/>
  <c r="BO272" i="1"/>
  <c r="K279" i="1"/>
  <c r="K278" i="1"/>
  <c r="BE273" i="1"/>
  <c r="L52" i="10" s="1"/>
  <c r="F15" i="7"/>
  <c r="S274" i="1"/>
  <c r="F44" i="7"/>
  <c r="AR274" i="1"/>
  <c r="F53" i="10" s="1"/>
  <c r="AR273" i="1"/>
  <c r="F52" i="10" s="1"/>
  <c r="F43" i="7"/>
  <c r="E43" i="7" s="1"/>
  <c r="BP272" i="1"/>
  <c r="BM276" i="1"/>
  <c r="J279" i="1"/>
  <c r="L279" i="1" s="1"/>
  <c r="BM278" i="1"/>
  <c r="J281" i="1"/>
  <c r="V50" i="10"/>
  <c r="W50" i="10"/>
  <c r="T50" i="10"/>
  <c r="U50" i="10"/>
  <c r="E42" i="7"/>
  <c r="BM279" i="1"/>
  <c r="BM274" i="1"/>
  <c r="J277" i="1"/>
  <c r="L277" i="1" s="1"/>
  <c r="F14" i="7"/>
  <c r="E14" i="7" s="1"/>
  <c r="BE272" i="1"/>
  <c r="L51" i="10" s="1"/>
  <c r="V51" i="10"/>
  <c r="W51" i="10"/>
  <c r="T51" i="10"/>
  <c r="U51" i="10"/>
  <c r="J276" i="1"/>
  <c r="L276" i="1" s="1"/>
  <c r="BM273" i="1"/>
  <c r="K281" i="1"/>
  <c r="J278" i="1"/>
  <c r="L278" i="1" s="1"/>
  <c r="BM275" i="1"/>
  <c r="J275" i="1"/>
  <c r="L275" i="1" s="1"/>
  <c r="D329" i="1"/>
  <c r="C333" i="1" s="1"/>
  <c r="BM277" i="1"/>
  <c r="J280" i="1"/>
  <c r="L280" i="1" s="1"/>
  <c r="BO273" i="1" l="1"/>
  <c r="BO274" i="1"/>
  <c r="E15" i="7"/>
  <c r="U52" i="10"/>
  <c r="V52" i="10"/>
  <c r="W52" i="10"/>
  <c r="X52" i="10" s="1"/>
  <c r="T52" i="10"/>
  <c r="V53" i="10"/>
  <c r="W53" i="10"/>
  <c r="X53" i="10" s="1"/>
  <c r="U53" i="10"/>
  <c r="T53" i="10"/>
  <c r="B17" i="7"/>
  <c r="B45" i="7" s="1"/>
  <c r="BN275" i="1"/>
  <c r="BO275" i="1" s="1"/>
  <c r="R275" i="1"/>
  <c r="L281" i="1"/>
  <c r="E44" i="7"/>
  <c r="BN276" i="1"/>
  <c r="BO276" i="1" s="1"/>
  <c r="B18" i="7"/>
  <c r="B46" i="7" s="1"/>
  <c r="BN277" i="1"/>
  <c r="BO277" i="1" s="1"/>
  <c r="B19" i="7"/>
  <c r="B47" i="7" s="1"/>
  <c r="BN279" i="1"/>
  <c r="BO279" i="1" s="1"/>
  <c r="B21" i="7"/>
  <c r="B49" i="7" s="1"/>
  <c r="S275" i="1"/>
  <c r="S276" i="1" s="1"/>
  <c r="S277" i="1" s="1"/>
  <c r="BE274" i="1"/>
  <c r="L53" i="10" s="1"/>
  <c r="F16" i="7"/>
  <c r="E16" i="7" s="1"/>
  <c r="BN280" i="1"/>
  <c r="BO280" i="1" s="1"/>
  <c r="B22" i="7"/>
  <c r="B50" i="7" s="1"/>
  <c r="B20" i="7"/>
  <c r="B48" i="7" s="1"/>
  <c r="BN278" i="1"/>
  <c r="BO278" i="1" s="1"/>
  <c r="BP274" i="1" l="1"/>
  <c r="BP273" i="1"/>
  <c r="BP275" i="1"/>
  <c r="F19" i="7"/>
  <c r="BE277" i="1"/>
  <c r="L56" i="10" s="1"/>
  <c r="S278" i="1"/>
  <c r="BE275" i="1"/>
  <c r="L54" i="10" s="1"/>
  <c r="F17" i="7"/>
  <c r="E17" i="7" s="1"/>
  <c r="B23" i="7"/>
  <c r="B51" i="7" s="1"/>
  <c r="BN281" i="1"/>
  <c r="BO281" i="1" s="1"/>
  <c r="BP281" i="1" s="1"/>
  <c r="AR275" i="1"/>
  <c r="F54" i="10" s="1"/>
  <c r="F45" i="7"/>
  <c r="E45" i="7" s="1"/>
  <c r="BP279" i="1"/>
  <c r="BP278" i="1"/>
  <c r="R276" i="1"/>
  <c r="AC52" i="10"/>
  <c r="AD52" i="10"/>
  <c r="Z52" i="10"/>
  <c r="BP277" i="1"/>
  <c r="BP280" i="1"/>
  <c r="BE276" i="1"/>
  <c r="L55" i="10" s="1"/>
  <c r="F18" i="7"/>
  <c r="BP276" i="1"/>
  <c r="AD53" i="10"/>
  <c r="AC53" i="10"/>
  <c r="Z53" i="10"/>
  <c r="E18" i="7" l="1"/>
  <c r="F20" i="7"/>
  <c r="E20" i="7" s="1"/>
  <c r="BE278" i="1"/>
  <c r="L57" i="10" s="1"/>
  <c r="S279" i="1"/>
  <c r="F46" i="7"/>
  <c r="E46" i="7" s="1"/>
  <c r="AR276" i="1"/>
  <c r="F55" i="10" s="1"/>
  <c r="R277" i="1"/>
  <c r="E19" i="7"/>
  <c r="U54" i="10"/>
  <c r="V54" i="10"/>
  <c r="T54" i="10"/>
  <c r="W54" i="10"/>
  <c r="X54" i="10" s="1"/>
  <c r="F47" i="7" l="1"/>
  <c r="E47" i="7" s="1"/>
  <c r="AR277" i="1"/>
  <c r="F56" i="10" s="1"/>
  <c r="R278" i="1"/>
  <c r="U55" i="10"/>
  <c r="V55" i="10"/>
  <c r="X55" i="10"/>
  <c r="AC55" i="10" s="1"/>
  <c r="Z54" i="10"/>
  <c r="AC54" i="10"/>
  <c r="AD54" i="10"/>
  <c r="BE279" i="1"/>
  <c r="L58" i="10" s="1"/>
  <c r="F21" i="7"/>
  <c r="E21" i="7" s="1"/>
  <c r="S280" i="1"/>
  <c r="BE280" i="1" l="1"/>
  <c r="L59" i="10" s="1"/>
  <c r="F22" i="7"/>
  <c r="E22" i="7" s="1"/>
  <c r="S281" i="1"/>
  <c r="AR278" i="1"/>
  <c r="F57" i="10" s="1"/>
  <c r="F48" i="7"/>
  <c r="E48" i="7" s="1"/>
  <c r="R279" i="1"/>
  <c r="X56" i="10"/>
  <c r="AC56" i="10" s="1"/>
  <c r="V56" i="10"/>
  <c r="U56" i="10"/>
  <c r="BE281" i="1" l="1"/>
  <c r="L60" i="10" s="1"/>
  <c r="F23" i="7"/>
  <c r="E23" i="7" s="1"/>
  <c r="X57" i="10"/>
  <c r="AC57" i="10" s="1"/>
  <c r="U57" i="10"/>
  <c r="V57" i="10"/>
  <c r="AR279" i="1"/>
  <c r="F58" i="10" s="1"/>
  <c r="F49" i="7"/>
  <c r="E49" i="7" s="1"/>
  <c r="R280" i="1"/>
  <c r="F50" i="7" l="1"/>
  <c r="E50" i="7" s="1"/>
  <c r="AR280" i="1"/>
  <c r="F59" i="10" s="1"/>
  <c r="R281" i="1"/>
  <c r="V58" i="10"/>
  <c r="U58" i="10"/>
  <c r="AR281" i="1" l="1"/>
  <c r="F60" i="10" s="1"/>
  <c r="F51" i="7"/>
  <c r="E51" i="7" s="1"/>
  <c r="U59" i="10"/>
  <c r="V59" i="10"/>
  <c r="V60" i="10" l="1"/>
  <c r="U60" i="10"/>
  <c r="AF284" i="1" l="1"/>
  <c r="AE284" i="1"/>
  <c r="AF283" i="1" l="1"/>
  <c r="AE283" i="1"/>
  <c r="AE270" i="1"/>
  <c r="AE302" i="1" l="1"/>
  <c r="AF302" i="1"/>
  <c r="AE285" i="1"/>
  <c r="AF285" i="1"/>
  <c r="AF303" i="1"/>
  <c r="AE303" i="1"/>
  <c r="AE295" i="1"/>
  <c r="AF295" i="1"/>
  <c r="AE298" i="1"/>
  <c r="AF298" i="1"/>
  <c r="AE314" i="1"/>
  <c r="AF314" i="1"/>
  <c r="AE315" i="1"/>
  <c r="AF315" i="1"/>
  <c r="AE287" i="1"/>
  <c r="AF287" i="1"/>
  <c r="AF291" i="1"/>
  <c r="AE291" i="1"/>
  <c r="AE305" i="1"/>
  <c r="AF305" i="1"/>
  <c r="AE271" i="1"/>
  <c r="AE294" i="1"/>
  <c r="AF294" i="1"/>
  <c r="AF306" i="1"/>
  <c r="AE306" i="1"/>
  <c r="AE313" i="1"/>
  <c r="AF313" i="1"/>
  <c r="AE304" i="1"/>
  <c r="AF304" i="1"/>
  <c r="AE312" i="1"/>
  <c r="AF312" i="1"/>
  <c r="AE296" i="1" l="1"/>
  <c r="AF296" i="1"/>
  <c r="AE292" i="1"/>
  <c r="AF292" i="1"/>
  <c r="AE311" i="1"/>
  <c r="AF311" i="1"/>
  <c r="AE290" i="1"/>
  <c r="AF290" i="1"/>
  <c r="AF289" i="1"/>
  <c r="AE289" i="1"/>
  <c r="AE288" i="1"/>
  <c r="AF288" i="1"/>
  <c r="AE308" i="1"/>
  <c r="AF308" i="1"/>
  <c r="AE293" i="1"/>
  <c r="AF293" i="1"/>
  <c r="AE267" i="1"/>
  <c r="AF307" i="1"/>
  <c r="AE307" i="1"/>
  <c r="AF286" i="1"/>
  <c r="AE286" i="1"/>
  <c r="AE310" i="1"/>
  <c r="AF310" i="1"/>
  <c r="AE297" i="1"/>
  <c r="AF297" i="1"/>
  <c r="AF309" i="1"/>
  <c r="AE309" i="1"/>
  <c r="AF299" i="1"/>
  <c r="AE299" i="1"/>
  <c r="AE301" i="1"/>
  <c r="AF301" i="1"/>
  <c r="AF300" i="1"/>
  <c r="AE300" i="1"/>
  <c r="AE268" i="1" l="1"/>
  <c r="AE269" i="1" l="1"/>
  <c r="AE265" i="1" l="1"/>
  <c r="AF277" i="1" l="1"/>
  <c r="AE277" i="1"/>
  <c r="AE278" i="1" l="1"/>
  <c r="AF278" i="1"/>
  <c r="AE279" i="1" l="1"/>
  <c r="AF279" i="1"/>
  <c r="S58" i="10" s="1"/>
  <c r="X58" i="10" s="1"/>
  <c r="AC58" i="10" l="1"/>
  <c r="AF280" i="1" l="1"/>
  <c r="S59" i="10" s="1"/>
  <c r="X59" i="10" s="1"/>
  <c r="AE280" i="1"/>
  <c r="AC59" i="10" l="1"/>
  <c r="AE281" i="1" l="1"/>
  <c r="AF281" i="1"/>
  <c r="S60" i="10" s="1"/>
  <c r="AF282" i="1"/>
  <c r="AE282" i="1"/>
  <c r="S61" i="10" l="1"/>
  <c r="X60" i="10"/>
  <c r="AC60" i="10" l="1"/>
  <c r="S62" i="10"/>
  <c r="AE274" i="1"/>
  <c r="AE266" i="1"/>
  <c r="AE275" i="1"/>
  <c r="AE272" i="1"/>
  <c r="AF276" i="1"/>
  <c r="AE276" i="1"/>
  <c r="R55" i="10" s="1"/>
  <c r="AE273" i="1"/>
  <c r="S63" i="10" l="1"/>
  <c r="R56" i="10"/>
  <c r="T55" i="10"/>
  <c r="W55" i="10"/>
  <c r="R57" i="10" l="1"/>
  <c r="W56" i="10"/>
  <c r="T56" i="10"/>
  <c r="S64" i="10"/>
  <c r="S65" i="10" l="1"/>
  <c r="R58" i="10"/>
  <c r="T57" i="10"/>
  <c r="W57" i="10"/>
  <c r="R59" i="10" l="1"/>
  <c r="T58" i="10"/>
  <c r="W58" i="10"/>
  <c r="S66" i="10"/>
  <c r="S67" i="10" l="1"/>
  <c r="R60" i="10"/>
  <c r="W59" i="10"/>
  <c r="T59" i="10"/>
  <c r="R61" i="10" l="1"/>
  <c r="T60" i="10"/>
  <c r="W60" i="10"/>
  <c r="S68" i="10"/>
  <c r="S69" i="10" l="1"/>
  <c r="R62" i="10"/>
  <c r="R63" i="10" l="1"/>
  <c r="S70" i="10"/>
  <c r="S71" i="10" l="1"/>
  <c r="R64" i="10"/>
  <c r="R65" i="10" l="1"/>
  <c r="S72" i="10"/>
  <c r="S73" i="10" l="1"/>
  <c r="R66" i="10"/>
  <c r="R67" i="10" l="1"/>
  <c r="S74" i="10"/>
  <c r="R68" i="10" l="1"/>
  <c r="S75" i="10"/>
  <c r="S76" i="10" l="1"/>
  <c r="D8" i="14"/>
  <c r="D9" i="14" s="1"/>
  <c r="C8" i="14"/>
  <c r="C9" i="14" s="1"/>
  <c r="R69" i="10"/>
  <c r="R70" i="10" l="1"/>
  <c r="S77" i="10"/>
  <c r="S78" i="10" l="1"/>
  <c r="R71" i="10"/>
  <c r="S79" i="10" l="1"/>
  <c r="R72" i="10"/>
  <c r="R73" i="10" l="1"/>
  <c r="S80" i="10"/>
  <c r="S81" i="10" l="1"/>
  <c r="R74" i="10"/>
  <c r="R75" i="10" l="1"/>
  <c r="S82" i="10"/>
  <c r="S83" i="10" l="1"/>
  <c r="R76" i="10"/>
  <c r="S84" i="10" l="1"/>
  <c r="R77" i="10"/>
  <c r="R78" i="10" l="1"/>
  <c r="S85" i="10"/>
  <c r="S86" i="10" l="1"/>
  <c r="R79" i="10"/>
  <c r="R80" i="10" l="1"/>
  <c r="S87" i="10"/>
  <c r="S88" i="10" l="1"/>
  <c r="R81" i="10"/>
  <c r="R82" i="10" l="1"/>
  <c r="S89" i="10"/>
  <c r="S90" i="10" l="1"/>
  <c r="R83" i="10"/>
  <c r="S91" i="10" l="1"/>
  <c r="R84" i="10"/>
  <c r="R85" i="10" l="1"/>
  <c r="S92" i="10"/>
  <c r="S93" i="10" l="1"/>
  <c r="R86" i="10"/>
  <c r="R87" i="10" l="1"/>
  <c r="S94" i="10"/>
  <c r="R88" i="10" l="1"/>
  <c r="R89" i="10" l="1"/>
  <c r="R90" i="10" l="1"/>
  <c r="R91" i="10" l="1"/>
  <c r="R92" i="10" l="1"/>
  <c r="R93" i="10" l="1"/>
  <c r="R94" i="10" l="1"/>
  <c r="F281" i="1" l="1"/>
  <c r="E281" i="1"/>
  <c r="F280" i="1" l="1"/>
  <c r="F279" i="1"/>
  <c r="J284" i="1"/>
  <c r="E280" i="1"/>
  <c r="F278" i="1"/>
  <c r="F277" i="1"/>
  <c r="K287" i="1"/>
  <c r="L287" i="1" s="1"/>
  <c r="K285" i="1" l="1"/>
  <c r="L285" i="1" s="1"/>
  <c r="BN287" i="1"/>
  <c r="BO287" i="1" s="1"/>
  <c r="BP290" i="1" s="1"/>
  <c r="F329" i="1"/>
  <c r="K283" i="1"/>
  <c r="K282" i="1"/>
  <c r="K286" i="1"/>
  <c r="L286" i="1" s="1"/>
  <c r="E329" i="1"/>
  <c r="J283" i="1"/>
  <c r="J282" i="1"/>
  <c r="K284" i="1"/>
  <c r="L284" i="1" s="1"/>
  <c r="K329" i="1" l="1"/>
  <c r="I6" i="11" s="1"/>
  <c r="I11" i="11" s="1"/>
  <c r="J329" i="1"/>
  <c r="H6" i="11" s="1"/>
  <c r="H11" i="11" s="1"/>
  <c r="L282" i="1"/>
  <c r="L283" i="1"/>
  <c r="BN286" i="1"/>
  <c r="BO286" i="1" s="1"/>
  <c r="BP289" i="1" s="1"/>
  <c r="B26" i="7"/>
  <c r="B54" i="7" s="1"/>
  <c r="BN284" i="1"/>
  <c r="BO284" i="1" s="1"/>
  <c r="BN285" i="1"/>
  <c r="BO285" i="1" s="1"/>
  <c r="BP288" i="1" s="1"/>
  <c r="B27" i="7"/>
  <c r="B55" i="7" s="1"/>
  <c r="BP287" i="1" l="1"/>
  <c r="BN283" i="1"/>
  <c r="BO283" i="1" s="1"/>
  <c r="BP286" i="1" s="1"/>
  <c r="B25" i="7"/>
  <c r="B53" i="7" s="1"/>
  <c r="B24" i="7"/>
  <c r="B52" i="7" s="1"/>
  <c r="BN282" i="1"/>
  <c r="BO282" i="1" s="1"/>
  <c r="L329" i="1"/>
  <c r="K6" i="11" s="1"/>
  <c r="K11" i="11" s="1"/>
  <c r="S282" i="1"/>
  <c r="R282" i="1"/>
  <c r="R283" i="1" s="1"/>
  <c r="F53" i="7" l="1"/>
  <c r="AR283" i="1"/>
  <c r="F62" i="10" s="1"/>
  <c r="R284" i="1"/>
  <c r="F24" i="7"/>
  <c r="E24" i="7" s="1"/>
  <c r="BE282" i="1"/>
  <c r="L61" i="10" s="1"/>
  <c r="BP285" i="1"/>
  <c r="BP282" i="1"/>
  <c r="BP284" i="1"/>
  <c r="BP283" i="1"/>
  <c r="S283" i="1"/>
  <c r="F52" i="7"/>
  <c r="E52" i="7" s="1"/>
  <c r="AR282" i="1"/>
  <c r="F61" i="10" s="1"/>
  <c r="F54" i="7" l="1"/>
  <c r="E54" i="7" s="1"/>
  <c r="AR284" i="1"/>
  <c r="F63" i="10" s="1"/>
  <c r="R285" i="1"/>
  <c r="U61" i="10"/>
  <c r="V61" i="10"/>
  <c r="X61" i="10"/>
  <c r="T61" i="10"/>
  <c r="W61" i="10"/>
  <c r="BE283" i="1"/>
  <c r="L62" i="10" s="1"/>
  <c r="F25" i="7"/>
  <c r="E25" i="7" s="1"/>
  <c r="S284" i="1"/>
  <c r="V62" i="10"/>
  <c r="U62" i="10"/>
  <c r="X62" i="10"/>
  <c r="T62" i="10"/>
  <c r="W62" i="10"/>
  <c r="E53" i="7"/>
  <c r="F26" i="7" l="1"/>
  <c r="E26" i="7" s="1"/>
  <c r="BE284" i="1"/>
  <c r="L63" i="10" s="1"/>
  <c r="S285" i="1"/>
  <c r="AR285" i="1"/>
  <c r="F64" i="10" s="1"/>
  <c r="F55" i="7"/>
  <c r="E55" i="7" s="1"/>
  <c r="R286" i="1"/>
  <c r="U63" i="10"/>
  <c r="V63" i="10"/>
  <c r="X63" i="10"/>
  <c r="T63" i="10"/>
  <c r="W63" i="10"/>
  <c r="AC62" i="10"/>
  <c r="AC61" i="10"/>
  <c r="AR286" i="1" l="1"/>
  <c r="F65" i="10" s="1"/>
  <c r="R287" i="1"/>
  <c r="V64" i="10"/>
  <c r="U64" i="10"/>
  <c r="X64" i="10"/>
  <c r="W64" i="10"/>
  <c r="T64" i="10"/>
  <c r="BE285" i="1"/>
  <c r="L64" i="10" s="1"/>
  <c r="F27" i="7"/>
  <c r="E27" i="7" s="1"/>
  <c r="S286" i="1"/>
  <c r="AC63" i="10"/>
  <c r="BE286" i="1" l="1"/>
  <c r="L65" i="10" s="1"/>
  <c r="S287" i="1"/>
  <c r="AC64" i="10"/>
  <c r="AR287" i="1"/>
  <c r="F66" i="10" s="1"/>
  <c r="R288" i="1"/>
  <c r="U65" i="10"/>
  <c r="V65" i="10"/>
  <c r="X65" i="10"/>
  <c r="W65" i="10"/>
  <c r="T65" i="10"/>
  <c r="AC65" i="10" l="1"/>
  <c r="R289" i="1"/>
  <c r="AR288" i="1"/>
  <c r="F67" i="10" s="1"/>
  <c r="V66" i="10"/>
  <c r="U66" i="10"/>
  <c r="X66" i="10"/>
  <c r="W66" i="10"/>
  <c r="T66" i="10"/>
  <c r="BE287" i="1"/>
  <c r="L66" i="10" s="1"/>
  <c r="S288" i="1"/>
  <c r="AR289" i="1" l="1"/>
  <c r="F68" i="10" s="1"/>
  <c r="R290" i="1"/>
  <c r="V67" i="10"/>
  <c r="U67" i="10"/>
  <c r="X67" i="10"/>
  <c r="T67" i="10"/>
  <c r="W67" i="10"/>
  <c r="BE288" i="1"/>
  <c r="L67" i="10" s="1"/>
  <c r="S289" i="1"/>
  <c r="AC66" i="10"/>
  <c r="S290" i="1" l="1"/>
  <c r="BE289" i="1"/>
  <c r="L68" i="10" s="1"/>
  <c r="R291" i="1"/>
  <c r="AR290" i="1"/>
  <c r="F69" i="10" s="1"/>
  <c r="AC67" i="10"/>
  <c r="V68" i="10"/>
  <c r="U68" i="10"/>
  <c r="X68" i="10"/>
  <c r="W68" i="10"/>
  <c r="T68" i="10"/>
  <c r="U69" i="10" l="1"/>
  <c r="V69" i="10"/>
  <c r="X69" i="10"/>
  <c r="T69" i="10"/>
  <c r="R292" i="1"/>
  <c r="AR291" i="1"/>
  <c r="F70" i="10" s="1"/>
  <c r="AC68" i="10"/>
  <c r="BE290" i="1"/>
  <c r="L69" i="10" s="1"/>
  <c r="S291" i="1"/>
  <c r="V70" i="10" l="1"/>
  <c r="X70" i="10"/>
  <c r="T70" i="10"/>
  <c r="AR292" i="1"/>
  <c r="F71" i="10" s="1"/>
  <c r="R293" i="1"/>
  <c r="S292" i="1"/>
  <c r="BE291" i="1"/>
  <c r="L70" i="10" s="1"/>
  <c r="AC69" i="10"/>
  <c r="V71" i="10" l="1"/>
  <c r="X71" i="10"/>
  <c r="T71" i="10"/>
  <c r="AC70" i="10"/>
  <c r="BE292" i="1"/>
  <c r="L71" i="10" s="1"/>
  <c r="S293" i="1"/>
  <c r="AR293" i="1"/>
  <c r="F72" i="10" s="1"/>
  <c r="R294" i="1"/>
  <c r="R295" i="1" l="1"/>
  <c r="AR294" i="1"/>
  <c r="F73" i="10" s="1"/>
  <c r="V72" i="10"/>
  <c r="X72" i="10"/>
  <c r="T72" i="10"/>
  <c r="S294" i="1"/>
  <c r="BE293" i="1"/>
  <c r="L72" i="10" s="1"/>
  <c r="AC71" i="10"/>
  <c r="S295" i="1" l="1"/>
  <c r="BE294" i="1"/>
  <c r="L73" i="10" s="1"/>
  <c r="V73" i="10"/>
  <c r="X73" i="10"/>
  <c r="T73" i="10"/>
  <c r="AC72" i="10"/>
  <c r="AR295" i="1"/>
  <c r="F74" i="10" s="1"/>
  <c r="R296" i="1"/>
  <c r="AR296" i="1" l="1"/>
  <c r="F75" i="10" s="1"/>
  <c r="R297" i="1"/>
  <c r="V74" i="10"/>
  <c r="X74" i="10"/>
  <c r="T74" i="10"/>
  <c r="AC73" i="10"/>
  <c r="BE295" i="1"/>
  <c r="L74" i="10" s="1"/>
  <c r="S296" i="1"/>
  <c r="S297" i="1" l="1"/>
  <c r="BE296" i="1"/>
  <c r="L75" i="10" s="1"/>
  <c r="AR297" i="1"/>
  <c r="F76" i="10" s="1"/>
  <c r="R298" i="1"/>
  <c r="AC74" i="10"/>
  <c r="V75" i="10"/>
  <c r="X75" i="10"/>
  <c r="T75" i="10"/>
  <c r="V76" i="10" l="1"/>
  <c r="X76" i="10"/>
  <c r="T76" i="10"/>
  <c r="R299" i="1"/>
  <c r="AR298" i="1"/>
  <c r="F77" i="10" s="1"/>
  <c r="AC75" i="10"/>
  <c r="BE297" i="1"/>
  <c r="L76" i="10" s="1"/>
  <c r="S298" i="1"/>
  <c r="AC76" i="10" l="1"/>
  <c r="R300" i="1"/>
  <c r="AR299" i="1"/>
  <c r="F78" i="10" s="1"/>
  <c r="BE298" i="1"/>
  <c r="L77" i="10" s="1"/>
  <c r="S299" i="1"/>
  <c r="V77" i="10"/>
  <c r="X77" i="10"/>
  <c r="T77" i="10"/>
  <c r="AC77" i="10" l="1"/>
  <c r="AR300" i="1"/>
  <c r="F79" i="10" s="1"/>
  <c r="R301" i="1"/>
  <c r="BE299" i="1"/>
  <c r="L78" i="10" s="1"/>
  <c r="S300" i="1"/>
  <c r="V78" i="10"/>
  <c r="X78" i="10"/>
  <c r="T78" i="10"/>
  <c r="AR301" i="1" l="1"/>
  <c r="F80" i="10" s="1"/>
  <c r="R302" i="1"/>
  <c r="AC78" i="10"/>
  <c r="V79" i="10"/>
  <c r="X79" i="10"/>
  <c r="T79" i="10"/>
  <c r="BE300" i="1"/>
  <c r="L79" i="10" s="1"/>
  <c r="S301" i="1"/>
  <c r="BE301" i="1" l="1"/>
  <c r="L80" i="10" s="1"/>
  <c r="S302" i="1"/>
  <c r="V80" i="10"/>
  <c r="X80" i="10"/>
  <c r="T80" i="10"/>
  <c r="R303" i="1"/>
  <c r="AR302" i="1"/>
  <c r="F81" i="10" s="1"/>
  <c r="AC79" i="10"/>
  <c r="S303" i="1" l="1"/>
  <c r="BE302" i="1"/>
  <c r="L81" i="10" s="1"/>
  <c r="AC80" i="10"/>
  <c r="V81" i="10"/>
  <c r="X81" i="10"/>
  <c r="T81" i="10"/>
  <c r="AR303" i="1"/>
  <c r="F82" i="10" s="1"/>
  <c r="R304" i="1"/>
  <c r="AR304" i="1" l="1"/>
  <c r="F83" i="10" s="1"/>
  <c r="R305" i="1"/>
  <c r="AC81" i="10"/>
  <c r="V82" i="10"/>
  <c r="X82" i="10"/>
  <c r="T82" i="10"/>
  <c r="BE303" i="1"/>
  <c r="L82" i="10" s="1"/>
  <c r="S304" i="1"/>
  <c r="V83" i="10" l="1"/>
  <c r="X83" i="10"/>
  <c r="T83" i="10"/>
  <c r="AR305" i="1"/>
  <c r="F84" i="10" s="1"/>
  <c r="R306" i="1"/>
  <c r="S305" i="1"/>
  <c r="BE304" i="1"/>
  <c r="L83" i="10" s="1"/>
  <c r="AC82" i="10"/>
  <c r="V84" i="10" l="1"/>
  <c r="X84" i="10"/>
  <c r="T84" i="10"/>
  <c r="S306" i="1"/>
  <c r="BE305" i="1"/>
  <c r="L84" i="10" s="1"/>
  <c r="AC83" i="10"/>
  <c r="R307" i="1"/>
  <c r="AR306" i="1"/>
  <c r="F85" i="10" s="1"/>
  <c r="AC84" i="10" l="1"/>
  <c r="AR307" i="1"/>
  <c r="F86" i="10" s="1"/>
  <c r="R308" i="1"/>
  <c r="BE306" i="1"/>
  <c r="L85" i="10" s="1"/>
  <c r="S307" i="1"/>
  <c r="V85" i="10"/>
  <c r="X85" i="10"/>
  <c r="T85" i="10"/>
  <c r="R309" i="1" l="1"/>
  <c r="AR308" i="1"/>
  <c r="F87" i="10" s="1"/>
  <c r="V86" i="10"/>
  <c r="X86" i="10"/>
  <c r="T86" i="10"/>
  <c r="AC85" i="10"/>
  <c r="BE307" i="1"/>
  <c r="L86" i="10" s="1"/>
  <c r="S308" i="1"/>
  <c r="S309" i="1" l="1"/>
  <c r="BE308" i="1"/>
  <c r="L87" i="10" s="1"/>
  <c r="AC86" i="10"/>
  <c r="V87" i="10"/>
  <c r="X87" i="10"/>
  <c r="T87" i="10"/>
  <c r="AR309" i="1"/>
  <c r="F88" i="10" s="1"/>
  <c r="R310" i="1"/>
  <c r="AC87" i="10" l="1"/>
  <c r="AR310" i="1"/>
  <c r="F89" i="10" s="1"/>
  <c r="R311" i="1"/>
  <c r="V88" i="10"/>
  <c r="X88" i="10"/>
  <c r="T88" i="10"/>
  <c r="BE309" i="1"/>
  <c r="L88" i="10" s="1"/>
  <c r="S310" i="1"/>
  <c r="V89" i="10" l="1"/>
  <c r="X89" i="10"/>
  <c r="T89" i="10"/>
  <c r="S311" i="1"/>
  <c r="BE310" i="1"/>
  <c r="L89" i="10" s="1"/>
  <c r="AC88" i="10"/>
  <c r="R312" i="1"/>
  <c r="AR311" i="1"/>
  <c r="F90" i="10" s="1"/>
  <c r="V90" i="10" l="1"/>
  <c r="X90" i="10"/>
  <c r="T90" i="10"/>
  <c r="R313" i="1"/>
  <c r="AR312" i="1"/>
  <c r="F91" i="10" s="1"/>
  <c r="BE311" i="1"/>
  <c r="S312" i="1"/>
  <c r="AC89" i="10"/>
  <c r="V91" i="10" l="1"/>
  <c r="X91" i="10"/>
  <c r="T91" i="10"/>
  <c r="R314" i="1"/>
  <c r="AR313" i="1"/>
  <c r="F92" i="10" s="1"/>
  <c r="AC90" i="10"/>
  <c r="BE312" i="1"/>
  <c r="S313" i="1"/>
  <c r="BE313" i="1" l="1"/>
  <c r="S314" i="1"/>
  <c r="V92" i="10"/>
  <c r="X92" i="10"/>
  <c r="T92" i="10"/>
  <c r="R315" i="1"/>
  <c r="AR315" i="1" s="1"/>
  <c r="F94" i="10" s="1"/>
  <c r="AR314" i="1"/>
  <c r="F93" i="10" s="1"/>
  <c r="AC91" i="10"/>
  <c r="V94" i="10" l="1"/>
  <c r="X94" i="10"/>
  <c r="T94" i="10"/>
  <c r="AC92" i="10"/>
  <c r="S315" i="1"/>
  <c r="BE315" i="1" s="1"/>
  <c r="BE314" i="1"/>
  <c r="V93" i="10"/>
  <c r="X93" i="10"/>
  <c r="T93" i="10"/>
  <c r="AC93" i="10" l="1"/>
  <c r="AC94" i="10"/>
  <c r="Y55" i="10" l="1"/>
  <c r="B25" i="11"/>
  <c r="AD55" i="10" l="1"/>
  <c r="Z55" i="10"/>
  <c r="Y56" i="10"/>
  <c r="B24" i="11" l="1"/>
  <c r="Z56" i="10"/>
  <c r="AD56" i="10"/>
  <c r="Y57" i="10"/>
  <c r="B23" i="11"/>
  <c r="AD57" i="10" l="1"/>
  <c r="Z57" i="10"/>
  <c r="Y58" i="10" l="1"/>
  <c r="Y59" i="10"/>
  <c r="Z59" i="10" l="1"/>
  <c r="AD59" i="10"/>
  <c r="AD58" i="10"/>
  <c r="Z58" i="10"/>
  <c r="Y60" i="10"/>
  <c r="AD60" i="10" l="1"/>
  <c r="Z60" i="10"/>
  <c r="Y61" i="10"/>
  <c r="Y62" i="10" l="1"/>
  <c r="Z61" i="10"/>
  <c r="AD61" i="10"/>
  <c r="Z62" i="10"/>
  <c r="AD62" i="10"/>
  <c r="Y63" i="10"/>
  <c r="Z63" i="10" l="1"/>
  <c r="AD63" i="10"/>
  <c r="Y64" i="10" l="1"/>
  <c r="Z64" i="10" l="1"/>
  <c r="AD64" i="10"/>
  <c r="Y65" i="10"/>
  <c r="AD65" i="10" l="1"/>
  <c r="Z65" i="10"/>
  <c r="Y66" i="10"/>
  <c r="AD66" i="10" l="1"/>
  <c r="Z66" i="10"/>
  <c r="Y67" i="10"/>
  <c r="AD67" i="10" l="1"/>
  <c r="Z67" i="10"/>
  <c r="Y68" i="10"/>
  <c r="Z68" i="10" l="1"/>
  <c r="AD68" i="10"/>
  <c r="Y69" i="10"/>
  <c r="AD69" i="10" l="1"/>
  <c r="Z69" i="10"/>
  <c r="Y70" i="10"/>
  <c r="AD70" i="10" l="1"/>
  <c r="Z70" i="10"/>
  <c r="Y71" i="10"/>
  <c r="Y72" i="10" l="1"/>
  <c r="AD71" i="10"/>
  <c r="Z71" i="10"/>
  <c r="Z72" i="10" l="1"/>
  <c r="AD72" i="10"/>
  <c r="Y73" i="10"/>
  <c r="AD73" i="10" l="1"/>
  <c r="Z73" i="10"/>
  <c r="Y74" i="10"/>
  <c r="AD74" i="10" l="1"/>
  <c r="Z74" i="10"/>
  <c r="Y75" i="10"/>
  <c r="AD75" i="10" l="1"/>
  <c r="Z75" i="10"/>
  <c r="Y76" i="10"/>
  <c r="AD76" i="10" l="1"/>
  <c r="Z76" i="10"/>
  <c r="Y77" i="10"/>
  <c r="Y78" i="10" l="1"/>
  <c r="Z77" i="10"/>
  <c r="AD77" i="10"/>
  <c r="AD78" i="10" l="1"/>
  <c r="Z78" i="10"/>
  <c r="Y79" i="10"/>
  <c r="Z79" i="10" l="1"/>
  <c r="AD79" i="10"/>
  <c r="Y80" i="10"/>
  <c r="AD80" i="10" l="1"/>
  <c r="Z80" i="10"/>
  <c r="Y81" i="10"/>
  <c r="AD81" i="10" l="1"/>
  <c r="Z81" i="10"/>
  <c r="Y82" i="10"/>
  <c r="Z82" i="10" l="1"/>
  <c r="AD82" i="10"/>
  <c r="Y83" i="10"/>
  <c r="AD83" i="10" l="1"/>
  <c r="Z83" i="10"/>
  <c r="Y84" i="10"/>
  <c r="AD84" i="10" l="1"/>
  <c r="Z84" i="10"/>
  <c r="Y85" i="10"/>
  <c r="Y86" i="10" l="1"/>
  <c r="Z85" i="10"/>
  <c r="AD85" i="10"/>
  <c r="Z86" i="10" l="1"/>
  <c r="AD86" i="10"/>
  <c r="Y87" i="10"/>
  <c r="AD87" i="10" l="1"/>
  <c r="Z87" i="10"/>
  <c r="Y88" i="10"/>
  <c r="Z88" i="10" l="1"/>
  <c r="AD88" i="10"/>
  <c r="Y89" i="10"/>
  <c r="Z89" i="10" l="1"/>
  <c r="AD89" i="10"/>
  <c r="Y90" i="10"/>
  <c r="AD90" i="10" l="1"/>
  <c r="Z90" i="10"/>
  <c r="Y91" i="10"/>
  <c r="Y92" i="10" l="1"/>
  <c r="AD91" i="10"/>
  <c r="Z91" i="10"/>
  <c r="AD92" i="10" l="1"/>
  <c r="Z92" i="10"/>
  <c r="Y94" i="10"/>
  <c r="Y93" i="10"/>
  <c r="Z93" i="10" l="1"/>
  <c r="AD93" i="10"/>
  <c r="Z94" i="10"/>
  <c r="AD94" i="10"/>
</calcChain>
</file>

<file path=xl/sharedStrings.xml><?xml version="1.0" encoding="utf-8"?>
<sst xmlns="http://schemas.openxmlformats.org/spreadsheetml/2006/main" count="655" uniqueCount="337">
  <si>
    <t>AZM AUS shipments</t>
  </si>
  <si>
    <t>AZM BZL shipments</t>
  </si>
  <si>
    <t>AUS to China Ratio</t>
  </si>
  <si>
    <t>BZL to China Ratio</t>
  </si>
  <si>
    <t>AUS to China from SnD</t>
  </si>
  <si>
    <t>Others to China from SnD</t>
  </si>
  <si>
    <t>Implied arrivals from SnD</t>
  </si>
  <si>
    <t>Congestion</t>
  </si>
  <si>
    <t>Mysteel weekly removals</t>
  </si>
  <si>
    <t>Port actual inventory</t>
  </si>
  <si>
    <t>BZL to China from SnD</t>
  </si>
  <si>
    <t>Implied AUS arrivals from AZM</t>
  </si>
  <si>
    <t>Implied BZL arrivals from AZM</t>
  </si>
  <si>
    <t>Implied total arrivals</t>
  </si>
  <si>
    <t>Removals</t>
  </si>
  <si>
    <t>max</t>
  </si>
  <si>
    <t>Implied Import Ore Weekly Consumption</t>
  </si>
  <si>
    <t>inventory days from Mysteel sample</t>
  </si>
  <si>
    <t>Port Inventory evolution (Steel mills hand to mouth)</t>
  </si>
  <si>
    <t>Port Inventory from SnD</t>
  </si>
  <si>
    <t>average</t>
  </si>
  <si>
    <t>Headline Port Inventory</t>
  </si>
  <si>
    <t>Demand-Mills</t>
    <phoneticPr fontId="0" type="noConversion"/>
  </si>
  <si>
    <t>Demand-Traders</t>
    <phoneticPr fontId="0" type="noConversion"/>
  </si>
  <si>
    <t>Spot Price</t>
    <phoneticPr fontId="0" type="noConversion"/>
  </si>
  <si>
    <t>Iron ore</t>
  </si>
  <si>
    <t>Supply-Import</t>
  </si>
  <si>
    <t>Supply-Domestic</t>
  </si>
  <si>
    <t>Inventory-Port</t>
  </si>
  <si>
    <t>Inventory-Mills</t>
  </si>
  <si>
    <t>Iron Ore Index</t>
  </si>
  <si>
    <t>Port Inventory (case 5:  18Mtpw (74% CU) in Feb and 19Mtpw (81% CU) in March</t>
  </si>
  <si>
    <t>Port Inventory (case 7:  17.5Mtpw (72% CU) in Feb and cyclone direct loss 9Mt and claw back in following month by 2Mt</t>
  </si>
  <si>
    <t>Port Inventory (case 6:  18Mtpw (74% CU) in Feb and cyclone direct loss 9Mt and claw back in following month by 2Mt</t>
  </si>
  <si>
    <t>Base case</t>
  </si>
  <si>
    <t>Bull case</t>
  </si>
  <si>
    <t>Bear case</t>
  </si>
  <si>
    <t>Mar Avg CU</t>
  </si>
  <si>
    <t>Mar Avg Removal</t>
  </si>
  <si>
    <t>Weekly removals</t>
  </si>
  <si>
    <t>Port Inventory (case 1:  19Mtpw (77%) removals level till end of March)</t>
  </si>
  <si>
    <t>Weekly Removals (Bull)</t>
  </si>
  <si>
    <t>Weekly Removals (base)</t>
  </si>
  <si>
    <t>Weekly Removals (Bear)</t>
  </si>
  <si>
    <t>Port Inventory  Base Case Weekly Change Projection (RHS)</t>
  </si>
  <si>
    <t>March:75;April:79;May:82:June:84</t>
  </si>
  <si>
    <t>Brazil to China shipment ratio</t>
  </si>
  <si>
    <t>Apr Avg Removal</t>
  </si>
  <si>
    <t>May Avg Removal</t>
  </si>
  <si>
    <t>Jun Avg Removal</t>
  </si>
  <si>
    <t>Apr Avg CU</t>
  </si>
  <si>
    <t>May Avg CU</t>
  </si>
  <si>
    <t>Jun Avg CU</t>
  </si>
  <si>
    <t>Supply disruption</t>
  </si>
  <si>
    <t>ex-China switch</t>
  </si>
  <si>
    <t>Port Inventory (under supply disrutpion and ex-China switch assumption)</t>
  </si>
  <si>
    <t>Supply disruption accumulated</t>
  </si>
  <si>
    <t>Port Inventory (under ex-China switch assumption only)</t>
  </si>
  <si>
    <t>Covid-19 over end of 3Q</t>
  </si>
  <si>
    <t>Covid-19 over end of 2Q</t>
  </si>
  <si>
    <t>supply vol</t>
  </si>
  <si>
    <t>Covid-19 over end of 2Q port inventory evolution</t>
  </si>
  <si>
    <t>Name</t>
  </si>
  <si>
    <t>Category</t>
  </si>
  <si>
    <t>Frequency</t>
  </si>
  <si>
    <t>Source</t>
  </si>
  <si>
    <t>Main port spot price</t>
  </si>
  <si>
    <t>price</t>
  </si>
  <si>
    <t>daily</t>
  </si>
  <si>
    <t>Mysteel Terminal</t>
  </si>
  <si>
    <t>15 ports inventory breakdown</t>
  </si>
  <si>
    <t>inventory</t>
  </si>
  <si>
    <t>weekly</t>
  </si>
  <si>
    <t>Mysteel data</t>
  </si>
  <si>
    <t>64 steel mills inventory breakdown</t>
  </si>
  <si>
    <t>bi-weekly</t>
  </si>
  <si>
    <t>AUS&amp;BZL shipment breakdown:by category and destination</t>
  </si>
  <si>
    <t>supply</t>
  </si>
  <si>
    <t>Iron ore arrivals data by category and port</t>
  </si>
  <si>
    <t>AZM iron ore daily/weekly shipment volume covering all regions</t>
  </si>
  <si>
    <t>AZM</t>
  </si>
  <si>
    <t>daily/weekly</t>
  </si>
  <si>
    <t>demand</t>
  </si>
  <si>
    <t>iron ore removals volume from 45 ports</t>
  </si>
  <si>
    <t>Mysteel</t>
  </si>
  <si>
    <t>iron ore daily transaction volume</t>
  </si>
  <si>
    <t>AZM iron ore supply breakdown by destination from BZL&amp;AUS&amp;Canada&amp;SAFR</t>
  </si>
  <si>
    <t>EXTRA supply from Vale</t>
  </si>
  <si>
    <t>downside supply from Vale</t>
  </si>
  <si>
    <t>Downside supply accumulated</t>
  </si>
  <si>
    <t>short term accumulated adjustment</t>
  </si>
  <si>
    <t>short-term supply adjustment from AUS</t>
  </si>
  <si>
    <t>Port Inventory (removals base case, potential downside supply from SAF by 1Mt in July)</t>
  </si>
  <si>
    <t>expected arrivals</t>
  </si>
  <si>
    <t>bull case removals</t>
  </si>
  <si>
    <t>expected inventory change</t>
  </si>
  <si>
    <t>base case removals</t>
  </si>
  <si>
    <t>port inventory_bull case</t>
  </si>
  <si>
    <t>port inventory_base case</t>
  </si>
  <si>
    <t>ex-China demand return to normal since end of 2Q</t>
  </si>
  <si>
    <t>ex-China demand return to normal since end of 3Q</t>
  </si>
  <si>
    <t>ex-China demand return to normal since end of 4Q</t>
  </si>
  <si>
    <t>upsdie from Vale supply</t>
  </si>
  <si>
    <t>Bull case (ex-China demand normalize between 2Q&amp;3Q)</t>
  </si>
  <si>
    <t>actual port inventory</t>
  </si>
  <si>
    <t>Congestion change</t>
  </si>
  <si>
    <t>Pojection</t>
  </si>
  <si>
    <t>Update Time</t>
    <phoneticPr fontId="5" type="noConversion"/>
  </si>
  <si>
    <t>Comment</t>
    <phoneticPr fontId="5" type="noConversion"/>
  </si>
  <si>
    <t>From last Monday to Sunday</t>
    <phoneticPr fontId="5" type="noConversion"/>
  </si>
  <si>
    <t>Time Horizon</t>
    <phoneticPr fontId="5" type="noConversion"/>
  </si>
  <si>
    <t>64 Mill Inventory</t>
    <phoneticPr fontId="5" type="noConversion"/>
  </si>
  <si>
    <t>45 ports inventory</t>
    <phoneticPr fontId="5" type="noConversion"/>
  </si>
  <si>
    <t>From last Thursday to this Wednesday</t>
    <phoneticPr fontId="5" type="noConversion"/>
  </si>
  <si>
    <t>From last Tuesday to this Monday</t>
    <phoneticPr fontId="5" type="noConversion"/>
  </si>
  <si>
    <t xml:space="preserve">15 ports inventory </t>
    <phoneticPr fontId="5" type="noConversion"/>
  </si>
  <si>
    <t>Mysteel Shipment</t>
    <phoneticPr fontId="5" type="noConversion"/>
  </si>
  <si>
    <t>Mysteel Arrivals</t>
    <phoneticPr fontId="5" type="noConversion"/>
  </si>
  <si>
    <t>Breakdown numbers available (by product type)</t>
    <phoneticPr fontId="5" type="noConversion"/>
  </si>
  <si>
    <t>Every Tuesday (8:50 PM)</t>
    <phoneticPr fontId="5" type="noConversion"/>
  </si>
  <si>
    <t>Every Thursday (8:50 PM)</t>
    <phoneticPr fontId="5" type="noConversion"/>
  </si>
  <si>
    <t>Every Monday (1:28 PM)</t>
    <phoneticPr fontId="5" type="noConversion"/>
  </si>
  <si>
    <t>Every Monday (8:50 PM)</t>
    <phoneticPr fontId="5" type="noConversion"/>
  </si>
  <si>
    <t>Bi-Weekly Wendnesday (8:50 PM)</t>
    <phoneticPr fontId="5" type="noConversion"/>
  </si>
  <si>
    <r>
      <rPr>
        <b/>
        <sz val="11"/>
        <color theme="1"/>
        <rFont val="Calibri"/>
        <family val="3"/>
        <charset val="134"/>
        <scheme val="minor"/>
      </rPr>
      <t>Together with removals</t>
    </r>
    <r>
      <rPr>
        <sz val="11"/>
        <color theme="1"/>
        <rFont val="Calibri"/>
        <family val="2"/>
        <charset val="134"/>
        <scheme val="minor"/>
      </rPr>
      <t>, breakdown numbers available on Friday (by total ines/ltotal ump/total concentrate)</t>
    </r>
    <phoneticPr fontId="5" type="noConversion"/>
  </si>
  <si>
    <t>1/3 mills from Tangshan, 1/4 mills from Shandong</t>
    <phoneticPr fontId="5" type="noConversion"/>
  </si>
  <si>
    <r>
      <t xml:space="preserve">Breakdown numbers available (by product type), </t>
    </r>
    <r>
      <rPr>
        <b/>
        <sz val="11"/>
        <color theme="1"/>
        <rFont val="Calibri"/>
        <family val="3"/>
        <charset val="134"/>
        <scheme val="minor"/>
      </rPr>
      <t>no removals</t>
    </r>
    <r>
      <rPr>
        <sz val="11"/>
        <color theme="1"/>
        <rFont val="Calibri"/>
        <family val="2"/>
        <charset val="134"/>
        <scheme val="minor"/>
      </rPr>
      <t>, roughly consists of 70% of 45 ports inventory sample</t>
    </r>
    <phoneticPr fontId="5" type="noConversion"/>
  </si>
  <si>
    <t>shipment(BZL+AUS)</t>
  </si>
  <si>
    <t>Arrivals</t>
  </si>
  <si>
    <t>Removals assumption</t>
  </si>
  <si>
    <t>Mysteel expectation (Million tons)</t>
  </si>
  <si>
    <t>Our expectation</t>
  </si>
  <si>
    <t>Port Inventory (removals base case, 21.8Mtpw in June&amp;July; CU, 84.5%)</t>
  </si>
  <si>
    <t>Port Inventory (Removal bull case, 22.3Mtpw in June&amp;July; CU, 86%)</t>
  </si>
  <si>
    <t>Port Inventory (removal bear case, 21.4Mtpw in June&amp;July; CU, 82%)</t>
  </si>
  <si>
    <t>1H20</t>
  </si>
  <si>
    <t>2H20</t>
  </si>
  <si>
    <t xml:space="preserve">Ex-China Demand Scenario </t>
  </si>
  <si>
    <t>Port inventory evolution (base case removals+ ex-China demand improve)</t>
  </si>
  <si>
    <t>ex-China demand base case+base case removals</t>
  </si>
  <si>
    <t>ex-China demand bull case+base case removals</t>
  </si>
  <si>
    <t>ex-China demand bear case+ base case remvoals</t>
  </si>
  <si>
    <t>EXTRA supply from Vale (10Mt)</t>
  </si>
  <si>
    <t>Vale potential guidance 310Mt</t>
  </si>
  <si>
    <t>base case removals+ base case ex-China demand+ 310Mt Vale guidance</t>
  </si>
  <si>
    <t>base case removals+ bull case ex-China demand+ 310Mt Vale guidance</t>
  </si>
  <si>
    <t>bear case removals+ bear case ex-China demand+310Mt Vale guidance</t>
  </si>
  <si>
    <t>bullish removals+ bullish ex-China demand</t>
  </si>
  <si>
    <t>bullish removals+ bullish ex-China demand+310Vale annual guidance</t>
  </si>
  <si>
    <t>Removals Assumption</t>
  </si>
  <si>
    <t>Ex-China demand Assumption</t>
  </si>
  <si>
    <t>Vale 310Mt annual guidance</t>
  </si>
  <si>
    <t>Bullish assumption</t>
  </si>
  <si>
    <t>ex-China demand</t>
  </si>
  <si>
    <t>Actual port inventory</t>
  </si>
  <si>
    <t>ex-China demand bull case+base case removals+300M Vale guidance</t>
  </si>
  <si>
    <t>2020/7/27 weekly change projection</t>
  </si>
  <si>
    <t>weekly removals</t>
  </si>
  <si>
    <t>Total removals</t>
  </si>
  <si>
    <t>base</t>
  </si>
  <si>
    <t>bull</t>
  </si>
  <si>
    <t>bear</t>
  </si>
  <si>
    <t>Vale</t>
  </si>
  <si>
    <t>1H19</t>
  </si>
  <si>
    <t>2H19</t>
  </si>
  <si>
    <t>2020/8/10 weekly change projection</t>
  </si>
  <si>
    <t>Removals (2H)</t>
  </si>
  <si>
    <t>2020/8/17 weekly change projection</t>
  </si>
  <si>
    <t>2020/8/24 weekly change projection</t>
  </si>
  <si>
    <t>2020/8/31 weekly change projection</t>
  </si>
  <si>
    <t>ex-China demand base case+ bear case removals+ 310Mt Vale guidance</t>
  </si>
  <si>
    <t>ex-China demand comparing Jun-Aug average level (Mt)</t>
  </si>
  <si>
    <t>2020/9/7 weekly change projection</t>
  </si>
  <si>
    <t>2020/9/14 weekly change projection</t>
  </si>
  <si>
    <t>Ex-China average weekly demand y/y change from Sep to Dec (kt)</t>
  </si>
  <si>
    <t>2020/9/21 weekly change projection</t>
  </si>
  <si>
    <t>bear case remvoals+300Mt Vale guidance</t>
  </si>
  <si>
    <t>Current level</t>
  </si>
  <si>
    <t>Market Base case</t>
  </si>
  <si>
    <t>Market Bear case</t>
  </si>
  <si>
    <t>Market Bull case</t>
  </si>
  <si>
    <t>Our base case</t>
  </si>
  <si>
    <t>Our bear case</t>
  </si>
  <si>
    <t>Our bull case</t>
  </si>
  <si>
    <t>Port Inventory till end of 2020 (Mt)</t>
  </si>
  <si>
    <t xml:space="preserve">Removals assumption </t>
  </si>
  <si>
    <t>Ex-China demand</t>
  </si>
  <si>
    <t>5Mt draw till end of this year</t>
  </si>
  <si>
    <t>3Mt draw till end of this year</t>
  </si>
  <si>
    <t>3Mt less arrivals from India in Q4 comparing base case</t>
  </si>
  <si>
    <t xml:space="preserve">No discussion </t>
  </si>
  <si>
    <t>Fixed shipment ratio to China</t>
  </si>
  <si>
    <t>7Mt less than bear case</t>
  </si>
  <si>
    <t>8Mt higher than base case in Q4 due to strong end demand</t>
  </si>
  <si>
    <t>Inventory difference comparing our base case</t>
  </si>
  <si>
    <t>2+7=9</t>
  </si>
  <si>
    <t>Higher arrivals from BZL around 5Mt higher than our base case</t>
  </si>
  <si>
    <t>strict EP impact in Oct: 6Mt lower than our base case</t>
  </si>
  <si>
    <t>6+2+5+7=20</t>
  </si>
  <si>
    <t>strict EP impact in Oct 6Mt lower removals volume in Oct</t>
  </si>
  <si>
    <t>6+7=13</t>
  </si>
  <si>
    <t>2020/9/28 weekly change projection</t>
  </si>
  <si>
    <t>1H21</t>
  </si>
  <si>
    <t>2H21</t>
  </si>
  <si>
    <t xml:space="preserve">AUS arrivals </t>
  </si>
  <si>
    <t xml:space="preserve">BZL arrivals </t>
  </si>
  <si>
    <t>Others</t>
  </si>
  <si>
    <t>Total arrivals to China</t>
  </si>
  <si>
    <t>2020/10/16 weekly change projection</t>
  </si>
  <si>
    <t>2020/10/23 weekly change projection</t>
  </si>
  <si>
    <t>21.87Mtpw for rest 10 weeks</t>
  </si>
  <si>
    <t>21.2Mtpw for rest of 10 weeks</t>
  </si>
  <si>
    <t>5.87Mt more than market expectation</t>
  </si>
  <si>
    <t>22.37Mtpw for rest 10 weeks</t>
  </si>
  <si>
    <t>21.22Mtpw for rest 10 weeks</t>
  </si>
  <si>
    <t>The difference is reflected from ex-China demand wise</t>
  </si>
  <si>
    <t>12.57Mt</t>
  </si>
  <si>
    <t>2020/10/26 weekly change projection</t>
  </si>
  <si>
    <t>2020/11/2 weekly change projection</t>
  </si>
  <si>
    <t>Minors shipment</t>
  </si>
  <si>
    <t>Our current SnD</t>
  </si>
  <si>
    <t>Market Expectation</t>
  </si>
  <si>
    <t>22Mtpw</t>
  </si>
  <si>
    <t>3.18Mtpw</t>
  </si>
  <si>
    <t>0.5Mtpw higher</t>
  </si>
  <si>
    <t>0.5Mtpw draw</t>
  </si>
  <si>
    <t>Linear extrapol</t>
  </si>
  <si>
    <t>Total</t>
  </si>
  <si>
    <t>November</t>
  </si>
  <si>
    <t>Contribution to port inventory building (Mt)</t>
  </si>
  <si>
    <t>2020/11/9 weekly change projection</t>
  </si>
  <si>
    <t>2020/11/16 weekly change projection</t>
  </si>
  <si>
    <t>From 21.5Mtpw to 21.8Mtpw</t>
  </si>
  <si>
    <t>quite close to our expectation</t>
  </si>
  <si>
    <t>2020/11/23 weekly change projection</t>
  </si>
  <si>
    <t>2020/11/30 weekly change projection</t>
  </si>
  <si>
    <t>2021 Base case</t>
  </si>
  <si>
    <t>1H18</t>
  </si>
  <si>
    <t>2H18</t>
  </si>
  <si>
    <t>Brazil supply</t>
  </si>
  <si>
    <t>Main ex-China regions demand recovery</t>
  </si>
  <si>
    <t>Main ex-China regions restocking</t>
  </si>
  <si>
    <t>Bear case (no increment from demand wise)</t>
  </si>
  <si>
    <t>2020/12/1 weekly change projection</t>
  </si>
  <si>
    <t>2020/12/14 weekly change projection</t>
  </si>
  <si>
    <t>AUS+BZL arrivals</t>
  </si>
  <si>
    <t>Removals-Current arrivals</t>
  </si>
  <si>
    <t>Implied AUS+BZL shipment ratio rising to keep inventory flat</t>
  </si>
  <si>
    <t>Implied AUS+BZL shipment ratio rising to keep inventory flat (4wma)</t>
  </si>
  <si>
    <t>Bear case removals</t>
  </si>
  <si>
    <t>BZL supply</t>
  </si>
  <si>
    <t>Ex-China ore demand recovery</t>
  </si>
  <si>
    <t>Ex-China ore restocking demand</t>
  </si>
  <si>
    <t>Removals bear case</t>
  </si>
  <si>
    <t>Mega bear case</t>
  </si>
  <si>
    <t>-</t>
  </si>
  <si>
    <t>Mega bull case</t>
  </si>
  <si>
    <t>Checking list</t>
  </si>
  <si>
    <t>AUS junior new capacity</t>
  </si>
  <si>
    <t>BZL junior new capacity</t>
  </si>
  <si>
    <t>Other junior miners extra supply</t>
  </si>
  <si>
    <t>BF CU track and projection</t>
  </si>
  <si>
    <t>Ex-China BF CU track and projection</t>
  </si>
  <si>
    <t>AZM shipment ratio breakdown</t>
  </si>
  <si>
    <t>Bull case (potential demand increment from ex-China)</t>
  </si>
  <si>
    <t>Contribution to port inventory change</t>
  </si>
  <si>
    <t>Driver/Million tons</t>
  </si>
  <si>
    <t>How to track</t>
  </si>
  <si>
    <t>Go over minespan</t>
  </si>
  <si>
    <t>ask phyiscal teams</t>
  </si>
  <si>
    <t>AZM data track</t>
  </si>
  <si>
    <t>Physical teams</t>
  </si>
  <si>
    <t>Mysteel database</t>
  </si>
  <si>
    <t>2021/1/22 weekly change projection</t>
  </si>
  <si>
    <t>2021/1/29 weekly change projection</t>
  </si>
  <si>
    <t>India+Canada+SAFR supply</t>
  </si>
  <si>
    <t>Indian+Canada+SAFR supply</t>
  </si>
  <si>
    <t>2021/2/5 weekly change projection</t>
  </si>
  <si>
    <t>2021/2/8 weekly change projection</t>
  </si>
  <si>
    <t>2021/2/15 weekly change projection</t>
  </si>
  <si>
    <t>Junior miner from AUS</t>
  </si>
  <si>
    <t>Market Low</t>
  </si>
  <si>
    <t>Market High</t>
  </si>
  <si>
    <t>Cargill base case</t>
  </si>
  <si>
    <t>Port Inventory survey till end of June (2021/2/22)</t>
  </si>
  <si>
    <t>Current port inventory</t>
  </si>
  <si>
    <t>Main difference from  high (2021/2/22)</t>
  </si>
  <si>
    <t>Main difference from  low (2021/2/22)</t>
  </si>
  <si>
    <t>Tower</t>
  </si>
  <si>
    <t>Dunhe</t>
  </si>
  <si>
    <t>Chaos</t>
  </si>
  <si>
    <t>Jianbang</t>
  </si>
  <si>
    <t>Zhirong</t>
  </si>
  <si>
    <t>Hongkai</t>
  </si>
  <si>
    <t>2021/3/1 weekly change projection</t>
  </si>
  <si>
    <t>2021/3/8 weekly change projection</t>
  </si>
  <si>
    <t>Port Inventory survey till end of June (2021/3/10)</t>
  </si>
  <si>
    <t>A</t>
  </si>
  <si>
    <t>B</t>
  </si>
  <si>
    <t>C</t>
  </si>
  <si>
    <t>D</t>
  </si>
  <si>
    <t>E</t>
  </si>
  <si>
    <t>F</t>
  </si>
  <si>
    <t>G</t>
  </si>
  <si>
    <t>2021/3/15 weekly change projection</t>
  </si>
  <si>
    <t>Mega bear case removals</t>
  </si>
  <si>
    <t>Weekly Removals (Mega Bear)</t>
  </si>
  <si>
    <t>2021/3/22 weekly change projection</t>
  </si>
  <si>
    <t>Original base case which did not consider strict EP from TS</t>
  </si>
  <si>
    <t>New base case track (production cut from TS will 100% impact the ore demand)</t>
  </si>
  <si>
    <t>Upside from ex-China ore demand (accumulated,rhs)</t>
  </si>
  <si>
    <t>Bull case (considering ex-China bull case demand)</t>
  </si>
  <si>
    <t>Pig iron output if annual output keep flat</t>
  </si>
  <si>
    <t>Downside of ore demand</t>
  </si>
  <si>
    <t>Port Inventory survey till end of June (2021/3/24)</t>
  </si>
  <si>
    <t>Market expectation till end of June</t>
  </si>
  <si>
    <t>Market expectation till end of 2021</t>
  </si>
  <si>
    <t>China demand</t>
  </si>
  <si>
    <t>China supply</t>
  </si>
  <si>
    <t>Pig iron output</t>
  </si>
  <si>
    <t>BF CU</t>
  </si>
  <si>
    <t>Import volume</t>
  </si>
  <si>
    <t>WSA data</t>
  </si>
  <si>
    <t>Ex-China shipment volume track</t>
  </si>
  <si>
    <t>Driver</t>
  </si>
  <si>
    <t>Market expectation for end of 2021_low</t>
  </si>
  <si>
    <t>Market expectation for end of 2021_high</t>
  </si>
  <si>
    <t>Market expectation for end of 2021_average</t>
  </si>
  <si>
    <t>Mega bear case (no increment from pig iron output in 2021)</t>
  </si>
  <si>
    <t>2021/3/29 weekly change projection</t>
  </si>
  <si>
    <t>2021/4/5 weekly change projection</t>
  </si>
  <si>
    <t>Port Inventory survey till end of June (2021/4/7)</t>
  </si>
  <si>
    <t>2021/4/12 weekly change projection</t>
  </si>
  <si>
    <t>2021/4/19 weekly change projection</t>
  </si>
  <si>
    <t>Port Inventory survey till end of June (2021/4/20)</t>
  </si>
  <si>
    <t>2021/4/26 weekly change projection</t>
  </si>
  <si>
    <t>2021/5/10 weekly change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</si>
</sst>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0.0%"/>
    <numFmt numFmtId="166" formatCode="_ * #,##0.000_ ;_ * \-#,##0.000_ ;_ * &quot;-&quot;??_ ;_ @_ "/>
    <numFmt numFmtId="167" formatCode="_ * #,##0.0_ ;_ * \-#,##0.0_ ;_ * &quot;-&quot;??_ ;_ @_ "/>
    <numFmt numFmtId="168" formatCode="0.0"/>
    <numFmt numFmtId="169" formatCode="0.00000%"/>
    <numFmt numFmtId="170" formatCode="0.000%"/>
    <numFmt numFmtId="171" formatCode="0.0000%"/>
  </numFmts>
  <fonts count="1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9"/>
      <name val="Calibri"/>
      <family val="2"/>
      <charset val="134"/>
      <scheme val="minor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3">
    <xf numFmtId="0" fontId="0" fillId="0" borderId="0" xfId="0"/>
    <xf numFmtId="14" fontId="0" fillId="0" borderId="0" xfId="0" applyNumberFormat="1"/>
    <xf numFmtId="0" fontId="3" fillId="0" borderId="0" xfId="0" applyFont="1"/>
    <xf numFmtId="164" fontId="3" fillId="0" borderId="0" xfId="1" applyFont="1"/>
    <xf numFmtId="0" fontId="2" fillId="0" borderId="0" xfId="0" applyFont="1"/>
    <xf numFmtId="2" fontId="0" fillId="0" borderId="0" xfId="0" applyNumberFormat="1"/>
    <xf numFmtId="14" fontId="3" fillId="2" borderId="0" xfId="0" applyNumberFormat="1" applyFont="1" applyFill="1"/>
    <xf numFmtId="164" fontId="3" fillId="2" borderId="0" xfId="1" applyFont="1" applyFill="1"/>
    <xf numFmtId="165" fontId="3" fillId="2" borderId="0" xfId="2" applyNumberFormat="1" applyFont="1" applyFill="1"/>
    <xf numFmtId="0" fontId="3" fillId="2" borderId="0" xfId="0" applyFont="1" applyFill="1"/>
    <xf numFmtId="164" fontId="3" fillId="2" borderId="0" xfId="0" applyNumberFormat="1" applyFont="1" applyFill="1"/>
    <xf numFmtId="166" fontId="3" fillId="2" borderId="0" xfId="1" applyNumberFormat="1" applyFont="1" applyFill="1"/>
    <xf numFmtId="166" fontId="3" fillId="2" borderId="0" xfId="0" applyNumberFormat="1" applyFont="1" applyFill="1"/>
    <xf numFmtId="2" fontId="3" fillId="2" borderId="0" xfId="0" applyNumberFormat="1" applyFont="1" applyFill="1"/>
    <xf numFmtId="166" fontId="3" fillId="3" borderId="0" xfId="0" applyNumberFormat="1" applyFont="1" applyFill="1"/>
    <xf numFmtId="164" fontId="4" fillId="2" borderId="0" xfId="1" applyFont="1" applyFill="1"/>
    <xf numFmtId="167" fontId="3" fillId="0" borderId="0" xfId="0" applyNumberFormat="1" applyFont="1"/>
    <xf numFmtId="167" fontId="3" fillId="3" borderId="0" xfId="0" applyNumberFormat="1" applyFont="1" applyFill="1"/>
    <xf numFmtId="164" fontId="4" fillId="0" borderId="0" xfId="1" applyFont="1"/>
    <xf numFmtId="0" fontId="6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64" fontId="3" fillId="3" borderId="0" xfId="1" applyFont="1" applyFill="1"/>
    <xf numFmtId="164" fontId="3" fillId="3" borderId="0" xfId="0" applyNumberFormat="1" applyFont="1" applyFill="1"/>
    <xf numFmtId="14" fontId="3" fillId="3" borderId="0" xfId="0" applyNumberFormat="1" applyFont="1" applyFill="1"/>
    <xf numFmtId="2" fontId="3" fillId="3" borderId="0" xfId="0" applyNumberFormat="1" applyFont="1" applyFill="1"/>
    <xf numFmtId="0" fontId="3" fillId="3" borderId="0" xfId="0" applyFont="1" applyFill="1"/>
    <xf numFmtId="166" fontId="3" fillId="5" borderId="0" xfId="0" applyNumberFormat="1" applyFont="1" applyFill="1"/>
    <xf numFmtId="166" fontId="3" fillId="7" borderId="0" xfId="0" applyNumberFormat="1" applyFont="1" applyFill="1"/>
    <xf numFmtId="166" fontId="3" fillId="8" borderId="0" xfId="0" applyNumberFormat="1" applyFont="1" applyFill="1"/>
    <xf numFmtId="166" fontId="3" fillId="9" borderId="0" xfId="0" applyNumberFormat="1" applyFont="1" applyFill="1"/>
    <xf numFmtId="9" fontId="0" fillId="0" borderId="0" xfId="2" applyFont="1"/>
    <xf numFmtId="0" fontId="9" fillId="6" borderId="6" xfId="0" applyFont="1" applyFill="1" applyBorder="1"/>
    <xf numFmtId="0" fontId="9" fillId="6" borderId="7" xfId="0" applyFont="1" applyFill="1" applyBorder="1"/>
    <xf numFmtId="0" fontId="9" fillId="6" borderId="8" xfId="0" applyFont="1" applyFill="1" applyBorder="1"/>
    <xf numFmtId="0" fontId="9" fillId="6" borderId="9" xfId="0" applyFont="1" applyFill="1" applyBorder="1"/>
    <xf numFmtId="0" fontId="9" fillId="0" borderId="0" xfId="0" applyFont="1"/>
    <xf numFmtId="0" fontId="9" fillId="0" borderId="1" xfId="0" applyFont="1" applyBorder="1"/>
    <xf numFmtId="0" fontId="9" fillId="0" borderId="2" xfId="0" applyFont="1" applyBorder="1"/>
    <xf numFmtId="164" fontId="9" fillId="0" borderId="0" xfId="1" applyFont="1" applyBorder="1"/>
    <xf numFmtId="164" fontId="9" fillId="0" borderId="2" xfId="1" applyFont="1" applyBorder="1"/>
    <xf numFmtId="2" fontId="9" fillId="0" borderId="2" xfId="0" applyNumberFormat="1" applyFont="1" applyBorder="1"/>
    <xf numFmtId="164" fontId="9" fillId="0" borderId="10" xfId="1" applyFont="1" applyBorder="1"/>
    <xf numFmtId="0" fontId="9" fillId="0" borderId="3" xfId="0" applyFont="1" applyBorder="1"/>
    <xf numFmtId="0" fontId="9" fillId="0" borderId="5" xfId="0" applyFont="1" applyBorder="1"/>
    <xf numFmtId="2" fontId="9" fillId="0" borderId="5" xfId="0" applyNumberFormat="1" applyFont="1" applyBorder="1"/>
    <xf numFmtId="167" fontId="9" fillId="0" borderId="0" xfId="1" applyNumberFormat="1" applyFont="1" applyBorder="1"/>
    <xf numFmtId="167" fontId="9" fillId="0" borderId="2" xfId="1" applyNumberFormat="1" applyFont="1" applyBorder="1"/>
    <xf numFmtId="0" fontId="9" fillId="0" borderId="10" xfId="0" applyFont="1" applyBorder="1"/>
    <xf numFmtId="167" fontId="9" fillId="0" borderId="4" xfId="1" applyNumberFormat="1" applyFont="1" applyBorder="1"/>
    <xf numFmtId="167" fontId="9" fillId="0" borderId="5" xfId="1" applyNumberFormat="1" applyFont="1" applyBorder="1"/>
    <xf numFmtId="0" fontId="9" fillId="0" borderId="11" xfId="0" applyFont="1" applyBorder="1"/>
    <xf numFmtId="168" fontId="9" fillId="0" borderId="0" xfId="0" applyNumberFormat="1" applyFont="1"/>
    <xf numFmtId="168" fontId="9" fillId="0" borderId="2" xfId="0" applyNumberFormat="1" applyFont="1" applyBorder="1"/>
    <xf numFmtId="168" fontId="9" fillId="0" borderId="10" xfId="1" applyNumberFormat="1" applyFont="1" applyBorder="1"/>
    <xf numFmtId="2" fontId="9" fillId="0" borderId="0" xfId="0" applyNumberFormat="1" applyFont="1"/>
    <xf numFmtId="168" fontId="9" fillId="0" borderId="5" xfId="0" applyNumberFormat="1" applyFont="1" applyBorder="1"/>
    <xf numFmtId="168" fontId="9" fillId="6" borderId="8" xfId="0" applyNumberFormat="1" applyFont="1" applyFill="1" applyBorder="1"/>
    <xf numFmtId="168" fontId="9" fillId="6" borderId="9" xfId="0" applyNumberFormat="1" applyFont="1" applyFill="1" applyBorder="1"/>
    <xf numFmtId="168" fontId="9" fillId="0" borderId="2" xfId="1" applyNumberFormat="1" applyFont="1" applyBorder="1"/>
    <xf numFmtId="168" fontId="9" fillId="0" borderId="10" xfId="0" applyNumberFormat="1" applyFont="1" applyBorder="1"/>
    <xf numFmtId="168" fontId="9" fillId="0" borderId="5" xfId="1" applyNumberFormat="1" applyFont="1" applyBorder="1"/>
    <xf numFmtId="168" fontId="9" fillId="0" borderId="11" xfId="0" applyNumberFormat="1" applyFont="1" applyBorder="1"/>
    <xf numFmtId="0" fontId="3" fillId="10" borderId="0" xfId="0" applyFont="1" applyFill="1"/>
    <xf numFmtId="164" fontId="3" fillId="10" borderId="0" xfId="0" applyNumberFormat="1" applyFont="1" applyFill="1"/>
    <xf numFmtId="164" fontId="3" fillId="11" borderId="0" xfId="0" applyNumberFormat="1" applyFont="1" applyFill="1"/>
    <xf numFmtId="165" fontId="3" fillId="12" borderId="0" xfId="2" applyNumberFormat="1" applyFont="1" applyFill="1" applyAlignment="1">
      <alignment horizontal="right"/>
    </xf>
    <xf numFmtId="165" fontId="3" fillId="12" borderId="0" xfId="2" applyNumberFormat="1" applyFont="1" applyFill="1"/>
    <xf numFmtId="164" fontId="3" fillId="13" borderId="0" xfId="1" applyFont="1" applyFill="1"/>
    <xf numFmtId="164" fontId="3" fillId="0" borderId="0" xfId="0" applyNumberFormat="1" applyFont="1"/>
    <xf numFmtId="166" fontId="3" fillId="0" borderId="0" xfId="0" applyNumberFormat="1" applyFont="1"/>
    <xf numFmtId="166" fontId="3" fillId="0" borderId="0" xfId="1" applyNumberFormat="1" applyFont="1"/>
    <xf numFmtId="0" fontId="3" fillId="7" borderId="0" xfId="0" applyFont="1" applyFill="1"/>
    <xf numFmtId="0" fontId="3" fillId="11" borderId="0" xfId="0" applyFont="1" applyFill="1"/>
    <xf numFmtId="164" fontId="3" fillId="13" borderId="0" xfId="0" applyNumberFormat="1" applyFont="1" applyFill="1"/>
    <xf numFmtId="167" fontId="3" fillId="15" borderId="0" xfId="0" applyNumberFormat="1" applyFont="1" applyFill="1"/>
    <xf numFmtId="164" fontId="3" fillId="15" borderId="0" xfId="0" applyNumberFormat="1" applyFont="1" applyFill="1"/>
    <xf numFmtId="0" fontId="0" fillId="14" borderId="1" xfId="0" applyFill="1" applyBorder="1"/>
    <xf numFmtId="0" fontId="0" fillId="14" borderId="0" xfId="0" applyFill="1" applyAlignment="1">
      <alignment vertical="center"/>
    </xf>
    <xf numFmtId="0" fontId="0" fillId="14" borderId="2" xfId="0" applyFill="1" applyBorder="1" applyAlignment="1">
      <alignment vertical="center"/>
    </xf>
    <xf numFmtId="0" fontId="0" fillId="14" borderId="3" xfId="0" applyFill="1" applyBorder="1" applyAlignment="1">
      <alignment wrapText="1"/>
    </xf>
    <xf numFmtId="0" fontId="0" fillId="14" borderId="4" xfId="0" applyFill="1" applyBorder="1" applyAlignment="1">
      <alignment vertical="center"/>
    </xf>
    <xf numFmtId="0" fontId="0" fillId="14" borderId="5" xfId="0" applyFill="1" applyBorder="1" applyAlignment="1">
      <alignment vertical="center"/>
    </xf>
    <xf numFmtId="0" fontId="0" fillId="16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3" fillId="7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6" borderId="0" xfId="0" applyFont="1" applyFill="1"/>
    <xf numFmtId="164" fontId="3" fillId="16" borderId="0" xfId="0" applyNumberFormat="1" applyFont="1" applyFill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14" fontId="0" fillId="17" borderId="1" xfId="0" applyNumberFormat="1" applyFill="1" applyBorder="1"/>
    <xf numFmtId="164" fontId="0" fillId="17" borderId="0" xfId="0" applyNumberFormat="1" applyFill="1"/>
    <xf numFmtId="2" fontId="0" fillId="17" borderId="0" xfId="0" applyNumberFormat="1" applyFill="1"/>
    <xf numFmtId="164" fontId="0" fillId="17" borderId="2" xfId="0" applyNumberFormat="1" applyFill="1" applyBorder="1"/>
    <xf numFmtId="164" fontId="0" fillId="17" borderId="2" xfId="1" applyFont="1" applyFill="1" applyBorder="1"/>
    <xf numFmtId="0" fontId="3" fillId="13" borderId="0" xfId="0" applyFont="1" applyFill="1"/>
    <xf numFmtId="0" fontId="10" fillId="3" borderId="0" xfId="0" applyFont="1" applyFill="1"/>
    <xf numFmtId="164" fontId="3" fillId="7" borderId="0" xfId="0" applyNumberFormat="1" applyFont="1" applyFill="1"/>
    <xf numFmtId="164" fontId="3" fillId="18" borderId="0" xfId="0" applyNumberFormat="1" applyFont="1" applyFill="1"/>
    <xf numFmtId="0" fontId="0" fillId="14" borderId="0" xfId="0" applyFill="1" applyAlignment="1">
      <alignment vertical="center" wrapText="1"/>
    </xf>
    <xf numFmtId="0" fontId="12" fillId="14" borderId="0" xfId="0" applyFont="1" applyFill="1" applyAlignment="1">
      <alignment vertical="center" wrapText="1"/>
    </xf>
    <xf numFmtId="0" fontId="0" fillId="14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3" borderId="0" xfId="1" applyNumberFormat="1" applyFont="1" applyFill="1"/>
    <xf numFmtId="0" fontId="0" fillId="6" borderId="0" xfId="0" applyFill="1"/>
    <xf numFmtId="164" fontId="0" fillId="14" borderId="0" xfId="1" applyFont="1" applyFill="1" applyBorder="1"/>
    <xf numFmtId="0" fontId="0" fillId="14" borderId="3" xfId="0" applyFill="1" applyBorder="1"/>
    <xf numFmtId="0" fontId="0" fillId="14" borderId="4" xfId="0" applyFill="1" applyBorder="1"/>
    <xf numFmtId="164" fontId="0" fillId="14" borderId="4" xfId="1" applyFont="1" applyFill="1" applyBorder="1"/>
    <xf numFmtId="0" fontId="0" fillId="6" borderId="6" xfId="0" applyFill="1" applyBorder="1"/>
    <xf numFmtId="14" fontId="0" fillId="6" borderId="7" xfId="0" applyNumberFormat="1" applyFill="1" applyBorder="1"/>
    <xf numFmtId="0" fontId="0" fillId="6" borderId="8" xfId="0" applyFill="1" applyBorder="1"/>
    <xf numFmtId="0" fontId="13" fillId="0" borderId="0" xfId="0" applyFont="1"/>
    <xf numFmtId="164" fontId="13" fillId="0" borderId="0" xfId="0" applyNumberFormat="1" applyFont="1"/>
    <xf numFmtId="0" fontId="14" fillId="0" borderId="0" xfId="0" applyFont="1"/>
    <xf numFmtId="0" fontId="13" fillId="0" borderId="0" xfId="0" applyFont="1" applyAlignment="1">
      <alignment wrapText="1"/>
    </xf>
    <xf numFmtId="165" fontId="13" fillId="0" borderId="0" xfId="2" applyNumberFormat="1" applyFont="1"/>
    <xf numFmtId="0" fontId="4" fillId="7" borderId="0" xfId="0" applyFont="1" applyFill="1"/>
    <xf numFmtId="0" fontId="0" fillId="0" borderId="0" xfId="0" applyAlignment="1">
      <alignment vertical="center" wrapText="1"/>
    </xf>
    <xf numFmtId="0" fontId="0" fillId="6" borderId="0" xfId="0" applyFill="1" applyAlignment="1">
      <alignment vertical="center" wrapText="1"/>
    </xf>
    <xf numFmtId="167" fontId="0" fillId="6" borderId="0" xfId="1" applyNumberFormat="1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167" fontId="0" fillId="4" borderId="0" xfId="1" applyNumberFormat="1" applyFont="1" applyFill="1" applyAlignment="1">
      <alignment vertical="center" wrapText="1"/>
    </xf>
    <xf numFmtId="0" fontId="0" fillId="4" borderId="0" xfId="0" applyFill="1"/>
    <xf numFmtId="0" fontId="0" fillId="19" borderId="0" xfId="0" applyFill="1" applyAlignment="1">
      <alignment vertical="center" wrapText="1"/>
    </xf>
    <xf numFmtId="167" fontId="0" fillId="19" borderId="0" xfId="1" applyNumberFormat="1" applyFont="1" applyFill="1" applyAlignment="1">
      <alignment vertical="center" wrapText="1"/>
    </xf>
    <xf numFmtId="0" fontId="0" fillId="19" borderId="0" xfId="0" applyFill="1"/>
    <xf numFmtId="0" fontId="0" fillId="20" borderId="0" xfId="0" applyFill="1" applyAlignment="1">
      <alignment vertical="center" wrapText="1"/>
    </xf>
    <xf numFmtId="167" fontId="0" fillId="20" borderId="0" xfId="1" applyNumberFormat="1" applyFont="1" applyFill="1" applyAlignment="1">
      <alignment vertical="center" wrapText="1"/>
    </xf>
    <xf numFmtId="0" fontId="0" fillId="20" borderId="0" xfId="0" applyFill="1"/>
    <xf numFmtId="0" fontId="0" fillId="6" borderId="0" xfId="0" applyFill="1" applyAlignment="1">
      <alignment horizontal="center"/>
    </xf>
    <xf numFmtId="170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70" fontId="0" fillId="19" borderId="0" xfId="0" applyNumberFormat="1" applyFill="1" applyAlignment="1">
      <alignment horizontal="center"/>
    </xf>
    <xf numFmtId="171" fontId="0" fillId="19" borderId="0" xfId="0" applyNumberFormat="1" applyFill="1" applyAlignment="1">
      <alignment horizontal="center"/>
    </xf>
    <xf numFmtId="10" fontId="0" fillId="19" borderId="0" xfId="0" applyNumberFormat="1" applyFill="1" applyAlignment="1">
      <alignment horizontal="center"/>
    </xf>
    <xf numFmtId="10" fontId="0" fillId="20" borderId="0" xfId="0" applyNumberFormat="1" applyFill="1" applyAlignment="1">
      <alignment horizontal="center"/>
    </xf>
    <xf numFmtId="169" fontId="0" fillId="20" borderId="0" xfId="0" applyNumberFormat="1" applyFill="1" applyAlignment="1">
      <alignment horizontal="center"/>
    </xf>
    <xf numFmtId="167" fontId="0" fillId="0" borderId="0" xfId="1" applyNumberFormat="1" applyFont="1"/>
    <xf numFmtId="170" fontId="0" fillId="6" borderId="0" xfId="0" applyNumberFormat="1" applyFill="1" applyAlignment="1">
      <alignment horizontal="center"/>
    </xf>
    <xf numFmtId="0" fontId="3" fillId="14" borderId="0" xfId="0" applyFont="1" applyFill="1"/>
    <xf numFmtId="10" fontId="3" fillId="14" borderId="0" xfId="2" applyNumberFormat="1" applyFont="1" applyFill="1"/>
    <xf numFmtId="0" fontId="3" fillId="14" borderId="1" xfId="0" applyFont="1" applyFill="1" applyBorder="1"/>
    <xf numFmtId="9" fontId="3" fillId="14" borderId="0" xfId="0" applyNumberFormat="1" applyFont="1" applyFill="1"/>
    <xf numFmtId="9" fontId="3" fillId="14" borderId="2" xfId="0" applyNumberFormat="1" applyFont="1" applyFill="1" applyBorder="1"/>
    <xf numFmtId="0" fontId="3" fillId="14" borderId="3" xfId="0" applyFont="1" applyFill="1" applyBorder="1"/>
    <xf numFmtId="9" fontId="3" fillId="14" borderId="4" xfId="0" applyNumberFormat="1" applyFont="1" applyFill="1" applyBorder="1"/>
    <xf numFmtId="9" fontId="3" fillId="14" borderId="5" xfId="0" applyNumberFormat="1" applyFont="1" applyFill="1" applyBorder="1"/>
    <xf numFmtId="0" fontId="3" fillId="14" borderId="2" xfId="0" applyFont="1" applyFill="1" applyBorder="1"/>
    <xf numFmtId="0" fontId="3" fillId="14" borderId="4" xfId="0" applyFont="1" applyFill="1" applyBorder="1"/>
    <xf numFmtId="0" fontId="3" fillId="14" borderId="5" xfId="0" applyFont="1" applyFill="1" applyBorder="1"/>
    <xf numFmtId="0" fontId="3" fillId="16" borderId="6" xfId="0" applyFont="1" applyFill="1" applyBorder="1"/>
    <xf numFmtId="0" fontId="3" fillId="16" borderId="7" xfId="0" applyFont="1" applyFill="1" applyBorder="1"/>
    <xf numFmtId="0" fontId="3" fillId="16" borderId="8" xfId="0" applyFont="1" applyFill="1" applyBorder="1"/>
    <xf numFmtId="2" fontId="0" fillId="14" borderId="0" xfId="0" applyNumberFormat="1" applyFill="1"/>
    <xf numFmtId="164" fontId="0" fillId="14" borderId="2" xfId="1" applyFont="1" applyFill="1" applyBorder="1"/>
    <xf numFmtId="164" fontId="0" fillId="14" borderId="5" xfId="1" applyFont="1" applyFill="1" applyBorder="1"/>
    <xf numFmtId="167" fontId="0" fillId="14" borderId="0" xfId="1" applyNumberFormat="1" applyFont="1" applyFill="1" applyBorder="1"/>
    <xf numFmtId="0" fontId="0" fillId="14" borderId="0" xfId="0" applyFill="1"/>
    <xf numFmtId="2" fontId="0" fillId="14" borderId="2" xfId="0" applyNumberFormat="1" applyFill="1" applyBorder="1"/>
    <xf numFmtId="167" fontId="0" fillId="14" borderId="2" xfId="1" applyNumberFormat="1" applyFont="1" applyFill="1" applyBorder="1"/>
    <xf numFmtId="167" fontId="0" fillId="14" borderId="4" xfId="1" applyNumberFormat="1" applyFont="1" applyFill="1" applyBorder="1"/>
    <xf numFmtId="167" fontId="0" fillId="14" borderId="5" xfId="1" applyNumberFormat="1" applyFont="1" applyFill="1" applyBorder="1"/>
    <xf numFmtId="14" fontId="0" fillId="14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65" fontId="3" fillId="0" borderId="0" xfId="2" applyNumberFormat="1" applyFont="1"/>
    <xf numFmtId="0" fontId="0" fillId="14" borderId="7" xfId="0" applyFill="1" applyBorder="1" applyAlignment="1">
      <alignment vertical="center"/>
    </xf>
    <xf numFmtId="0" fontId="0" fillId="14" borderId="7" xfId="0" applyFill="1" applyBorder="1" applyAlignment="1">
      <alignment vertical="center" wrapText="1"/>
    </xf>
    <xf numFmtId="14" fontId="0" fillId="14" borderId="6" xfId="0" applyNumberFormat="1" applyFill="1" applyBorder="1" applyAlignment="1">
      <alignment vertical="center"/>
    </xf>
    <xf numFmtId="0" fontId="0" fillId="14" borderId="8" xfId="0" applyFill="1" applyBorder="1" applyAlignment="1">
      <alignment vertical="center"/>
    </xf>
    <xf numFmtId="167" fontId="0" fillId="0" borderId="0" xfId="0" applyNumberFormat="1"/>
    <xf numFmtId="164" fontId="3" fillId="4" borderId="0" xfId="1" applyFont="1" applyFill="1"/>
    <xf numFmtId="0" fontId="3" fillId="14" borderId="6" xfId="0" applyFont="1" applyFill="1" applyBorder="1" applyAlignment="1">
      <alignment vertical="center"/>
    </xf>
    <xf numFmtId="0" fontId="3" fillId="14" borderId="7" xfId="0" applyFont="1" applyFill="1" applyBorder="1" applyAlignment="1">
      <alignment vertical="center" wrapText="1"/>
    </xf>
    <xf numFmtId="0" fontId="3" fillId="14" borderId="7" xfId="0" applyFont="1" applyFill="1" applyBorder="1" applyAlignment="1">
      <alignment vertical="center"/>
    </xf>
    <xf numFmtId="0" fontId="3" fillId="14" borderId="8" xfId="0" applyFont="1" applyFill="1" applyBorder="1" applyAlignment="1">
      <alignment vertical="center" wrapText="1"/>
    </xf>
    <xf numFmtId="0" fontId="3" fillId="14" borderId="1" xfId="0" applyFont="1" applyFill="1" applyBorder="1" applyAlignment="1">
      <alignment vertical="center"/>
    </xf>
    <xf numFmtId="164" fontId="3" fillId="14" borderId="0" xfId="1" applyFont="1" applyFill="1" applyBorder="1" applyAlignment="1">
      <alignment vertical="center"/>
    </xf>
    <xf numFmtId="0" fontId="3" fillId="14" borderId="0" xfId="0" applyFont="1" applyFill="1" applyAlignment="1">
      <alignment vertical="center"/>
    </xf>
    <xf numFmtId="0" fontId="3" fillId="14" borderId="0" xfId="0" applyFont="1" applyFill="1" applyAlignment="1">
      <alignment vertical="center" wrapText="1"/>
    </xf>
    <xf numFmtId="0" fontId="3" fillId="14" borderId="2" xfId="0" applyFont="1" applyFill="1" applyBorder="1" applyAlignment="1">
      <alignment vertical="center" wrapText="1"/>
    </xf>
    <xf numFmtId="0" fontId="3" fillId="14" borderId="3" xfId="0" applyFont="1" applyFill="1" applyBorder="1" applyAlignment="1">
      <alignment vertical="center"/>
    </xf>
    <xf numFmtId="164" fontId="3" fillId="14" borderId="4" xfId="1" applyFont="1" applyFill="1" applyBorder="1" applyAlignment="1">
      <alignment vertical="center"/>
    </xf>
    <xf numFmtId="0" fontId="3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vertical="center" wrapText="1"/>
    </xf>
    <xf numFmtId="0" fontId="3" fillId="14" borderId="5" xfId="0" applyFont="1" applyFill="1" applyBorder="1" applyAlignment="1">
      <alignment horizontal="left" vertical="center"/>
    </xf>
    <xf numFmtId="0" fontId="3" fillId="14" borderId="12" xfId="0" applyFont="1" applyFill="1" applyBorder="1" applyAlignment="1">
      <alignment vertical="center"/>
    </xf>
    <xf numFmtId="164" fontId="3" fillId="14" borderId="13" xfId="1" applyFont="1" applyFill="1" applyBorder="1" applyAlignment="1">
      <alignment vertical="center"/>
    </xf>
    <xf numFmtId="0" fontId="3" fillId="14" borderId="13" xfId="0" applyFont="1" applyFill="1" applyBorder="1" applyAlignment="1">
      <alignment vertical="center"/>
    </xf>
    <xf numFmtId="0" fontId="3" fillId="14" borderId="13" xfId="0" applyFont="1" applyFill="1" applyBorder="1" applyAlignment="1">
      <alignment vertical="center" wrapText="1"/>
    </xf>
    <xf numFmtId="0" fontId="3" fillId="14" borderId="14" xfId="0" applyFont="1" applyFill="1" applyBorder="1"/>
    <xf numFmtId="14" fontId="0" fillId="3" borderId="0" xfId="0" applyNumberFormat="1" applyFill="1"/>
    <xf numFmtId="167" fontId="0" fillId="3" borderId="0" xfId="1" applyNumberFormat="1" applyFont="1" applyFill="1" applyAlignment="1">
      <alignment vertical="center" wrapText="1"/>
    </xf>
    <xf numFmtId="14" fontId="3" fillId="4" borderId="0" xfId="0" applyNumberFormat="1" applyFont="1" applyFill="1"/>
    <xf numFmtId="165" fontId="3" fillId="4" borderId="0" xfId="0" applyNumberFormat="1" applyFont="1" applyFill="1"/>
    <xf numFmtId="0" fontId="3" fillId="4" borderId="0" xfId="0" applyFont="1" applyFill="1"/>
    <xf numFmtId="164" fontId="3" fillId="4" borderId="0" xfId="0" applyNumberFormat="1" applyFont="1" applyFill="1"/>
    <xf numFmtId="166" fontId="3" fillId="4" borderId="0" xfId="0" applyNumberFormat="1" applyFont="1" applyFill="1"/>
    <xf numFmtId="2" fontId="3" fillId="4" borderId="0" xfId="0" applyNumberFormat="1" applyFont="1" applyFill="1"/>
    <xf numFmtId="166" fontId="3" fillId="4" borderId="0" xfId="1" applyNumberFormat="1" applyFont="1" applyFill="1"/>
    <xf numFmtId="167" fontId="3" fillId="4" borderId="0" xfId="0" applyNumberFormat="1" applyFont="1" applyFill="1"/>
    <xf numFmtId="2" fontId="6" fillId="4" borderId="0" xfId="0" applyNumberFormat="1" applyFont="1" applyFill="1"/>
    <xf numFmtId="166" fontId="3" fillId="13" borderId="0" xfId="1" applyNumberFormat="1" applyFont="1" applyFill="1"/>
    <xf numFmtId="0" fontId="3" fillId="14" borderId="6" xfId="0" applyFont="1" applyFill="1" applyBorder="1"/>
    <xf numFmtId="0" fontId="3" fillId="14" borderId="7" xfId="0" applyFont="1" applyFill="1" applyBorder="1"/>
    <xf numFmtId="0" fontId="3" fillId="14" borderId="8" xfId="0" applyFont="1" applyFill="1" applyBorder="1"/>
    <xf numFmtId="167" fontId="3" fillId="14" borderId="0" xfId="0" applyNumberFormat="1" applyFont="1" applyFill="1"/>
    <xf numFmtId="167" fontId="3" fillId="14" borderId="2" xfId="0" applyNumberFormat="1" applyFont="1" applyFill="1" applyBorder="1"/>
    <xf numFmtId="167" fontId="3" fillId="14" borderId="4" xfId="0" applyNumberFormat="1" applyFont="1" applyFill="1" applyBorder="1"/>
    <xf numFmtId="167" fontId="3" fillId="14" borderId="5" xfId="0" applyNumberFormat="1" applyFont="1" applyFill="1" applyBorder="1"/>
    <xf numFmtId="164" fontId="3" fillId="7" borderId="0" xfId="1" applyFont="1" applyFill="1"/>
    <xf numFmtId="164" fontId="13" fillId="14" borderId="0" xfId="1" applyFont="1" applyFill="1" applyBorder="1" applyAlignment="1">
      <alignment vertical="center"/>
    </xf>
    <xf numFmtId="0" fontId="13" fillId="14" borderId="0" xfId="0" applyFont="1" applyFill="1" applyAlignment="1">
      <alignment vertical="center"/>
    </xf>
    <xf numFmtId="0" fontId="13" fillId="14" borderId="0" xfId="0" applyFont="1" applyFill="1" applyAlignment="1">
      <alignment vertical="center" wrapText="1"/>
    </xf>
    <xf numFmtId="0" fontId="13" fillId="14" borderId="2" xfId="0" applyFont="1" applyFill="1" applyBorder="1"/>
    <xf numFmtId="0" fontId="13" fillId="14" borderId="2" xfId="0" applyFont="1" applyFill="1" applyBorder="1" applyAlignment="1">
      <alignment vertical="center" wrapText="1"/>
    </xf>
    <xf numFmtId="164" fontId="13" fillId="14" borderId="4" xfId="1" applyFont="1" applyFill="1" applyBorder="1" applyAlignment="1">
      <alignment vertical="center"/>
    </xf>
    <xf numFmtId="0" fontId="13" fillId="14" borderId="4" xfId="0" applyFont="1" applyFill="1" applyBorder="1" applyAlignment="1">
      <alignment vertical="center"/>
    </xf>
    <xf numFmtId="0" fontId="13" fillId="14" borderId="4" xfId="0" applyFont="1" applyFill="1" applyBorder="1" applyAlignment="1">
      <alignment vertical="center" wrapText="1"/>
    </xf>
    <xf numFmtId="0" fontId="13" fillId="14" borderId="5" xfId="0" applyFont="1" applyFill="1" applyBorder="1" applyAlignment="1">
      <alignment horizontal="left" vertical="center"/>
    </xf>
    <xf numFmtId="164" fontId="13" fillId="14" borderId="13" xfId="1" applyFont="1" applyFill="1" applyBorder="1" applyAlignment="1">
      <alignment vertical="center"/>
    </xf>
    <xf numFmtId="0" fontId="13" fillId="14" borderId="13" xfId="0" applyFont="1" applyFill="1" applyBorder="1" applyAlignment="1">
      <alignment vertical="center"/>
    </xf>
    <xf numFmtId="0" fontId="13" fillId="14" borderId="13" xfId="0" applyFont="1" applyFill="1" applyBorder="1" applyAlignment="1">
      <alignment vertical="center" wrapText="1"/>
    </xf>
    <xf numFmtId="0" fontId="13" fillId="14" borderId="14" xfId="0" applyFont="1" applyFill="1" applyBorder="1"/>
    <xf numFmtId="0" fontId="13" fillId="14" borderId="6" xfId="0" applyFont="1" applyFill="1" applyBorder="1" applyAlignment="1">
      <alignment vertical="center"/>
    </xf>
    <xf numFmtId="0" fontId="13" fillId="14" borderId="7" xfId="0" applyFont="1" applyFill="1" applyBorder="1" applyAlignment="1">
      <alignment vertical="center" wrapText="1"/>
    </xf>
    <xf numFmtId="0" fontId="13" fillId="14" borderId="7" xfId="0" applyFont="1" applyFill="1" applyBorder="1" applyAlignment="1">
      <alignment vertical="center"/>
    </xf>
    <xf numFmtId="0" fontId="13" fillId="14" borderId="8" xfId="0" applyFont="1" applyFill="1" applyBorder="1" applyAlignment="1">
      <alignment vertical="center" wrapText="1"/>
    </xf>
    <xf numFmtId="0" fontId="13" fillId="14" borderId="1" xfId="0" applyFont="1" applyFill="1" applyBorder="1" applyAlignment="1">
      <alignment vertical="center"/>
    </xf>
    <xf numFmtId="0" fontId="13" fillId="14" borderId="3" xfId="0" applyFont="1" applyFill="1" applyBorder="1" applyAlignment="1">
      <alignment vertical="center"/>
    </xf>
    <xf numFmtId="0" fontId="13" fillId="14" borderId="12" xfId="0" applyFont="1" applyFill="1" applyBorder="1" applyAlignment="1">
      <alignment vertical="center"/>
    </xf>
    <xf numFmtId="14" fontId="0" fillId="17" borderId="3" xfId="0" applyNumberFormat="1" applyFill="1" applyBorder="1"/>
    <xf numFmtId="164" fontId="0" fillId="17" borderId="4" xfId="0" applyNumberFormat="1" applyFill="1" applyBorder="1"/>
    <xf numFmtId="2" fontId="0" fillId="17" borderId="4" xfId="0" applyNumberFormat="1" applyFill="1" applyBorder="1"/>
    <xf numFmtId="164" fontId="0" fillId="17" borderId="5" xfId="0" applyNumberFormat="1" applyFill="1" applyBorder="1"/>
    <xf numFmtId="164" fontId="0" fillId="17" borderId="5" xfId="1" applyFont="1" applyFill="1" applyBorder="1"/>
    <xf numFmtId="2" fontId="0" fillId="14" borderId="5" xfId="0" applyNumberFormat="1" applyFill="1" applyBorder="1"/>
    <xf numFmtId="14" fontId="0" fillId="17" borderId="0" xfId="0" applyNumberFormat="1" applyFill="1"/>
    <xf numFmtId="164" fontId="0" fillId="17" borderId="0" xfId="1" applyFont="1" applyFill="1" applyBorder="1"/>
    <xf numFmtId="0" fontId="3" fillId="14" borderId="15" xfId="0" applyFont="1" applyFill="1" applyBorder="1"/>
    <xf numFmtId="167" fontId="3" fillId="14" borderId="16" xfId="0" applyNumberFormat="1" applyFont="1" applyFill="1" applyBorder="1"/>
    <xf numFmtId="167" fontId="3" fillId="14" borderId="17" xfId="0" applyNumberFormat="1" applyFont="1" applyFill="1" applyBorder="1"/>
    <xf numFmtId="165" fontId="3" fillId="3" borderId="0" xfId="0" applyNumberFormat="1" applyFont="1" applyFill="1"/>
    <xf numFmtId="2" fontId="6" fillId="3" borderId="0" xfId="0" applyNumberFormat="1" applyFont="1" applyFill="1"/>
    <xf numFmtId="165" fontId="0" fillId="0" borderId="0" xfId="2" applyNumberFormat="1" applyFont="1"/>
    <xf numFmtId="2" fontId="0" fillId="3" borderId="0" xfId="0" applyNumberFormat="1" applyFill="1"/>
    <xf numFmtId="165" fontId="3" fillId="3" borderId="0" xfId="2" applyNumberFormat="1" applyFont="1" applyFill="1"/>
    <xf numFmtId="165" fontId="3" fillId="3" borderId="0" xfId="2" applyNumberFormat="1" applyFont="1" applyFill="1" applyAlignment="1">
      <alignment horizontal="right"/>
    </xf>
    <xf numFmtId="0" fontId="0" fillId="3" borderId="0" xfId="0" applyFill="1"/>
    <xf numFmtId="164" fontId="0" fillId="0" borderId="0" xfId="0" applyNumberFormat="1"/>
    <xf numFmtId="10" fontId="3" fillId="3" borderId="0" xfId="2" applyNumberFormat="1" applyFont="1" applyFill="1"/>
    <xf numFmtId="10" fontId="3" fillId="3" borderId="0" xfId="0" applyNumberFormat="1" applyFont="1" applyFill="1"/>
    <xf numFmtId="0" fontId="3" fillId="3" borderId="1" xfId="0" applyFont="1" applyFill="1" applyBorder="1"/>
    <xf numFmtId="165" fontId="3" fillId="3" borderId="2" xfId="0" applyNumberFormat="1" applyFont="1" applyFill="1" applyBorder="1"/>
    <xf numFmtId="0" fontId="3" fillId="0" borderId="1" xfId="0" applyFont="1" applyBorder="1"/>
    <xf numFmtId="165" fontId="3" fillId="0" borderId="0" xfId="0" applyNumberFormat="1" applyFont="1"/>
    <xf numFmtId="165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165" fontId="3" fillId="0" borderId="4" xfId="0" applyNumberFormat="1" applyFont="1" applyBorder="1"/>
    <xf numFmtId="165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0" fontId="3" fillId="2" borderId="0" xfId="0" applyNumberFormat="1" applyFont="1" applyFill="1"/>
    <xf numFmtId="10" fontId="3" fillId="7" borderId="0" xfId="0" applyNumberFormat="1" applyFont="1" applyFill="1"/>
    <xf numFmtId="14" fontId="0" fillId="6" borderId="7" xfId="0" applyNumberFormat="1" applyFill="1" applyBorder="1" applyAlignment="1">
      <alignment horizontal="right"/>
    </xf>
    <xf numFmtId="0" fontId="0" fillId="6" borderId="8" xfId="0" applyFill="1" applyBorder="1" applyAlignment="1">
      <alignment horizontal="right"/>
    </xf>
    <xf numFmtId="2" fontId="0" fillId="14" borderId="0" xfId="0" applyNumberFormat="1" applyFill="1" applyAlignment="1">
      <alignment horizontal="right"/>
    </xf>
    <xf numFmtId="164" fontId="0" fillId="14" borderId="0" xfId="1" applyFont="1" applyFill="1" applyBorder="1" applyAlignment="1">
      <alignment horizontal="right"/>
    </xf>
    <xf numFmtId="164" fontId="0" fillId="14" borderId="2" xfId="1" applyFont="1" applyFill="1" applyBorder="1" applyAlignment="1">
      <alignment horizontal="right"/>
    </xf>
    <xf numFmtId="0" fontId="0" fillId="14" borderId="4" xfId="0" applyFill="1" applyBorder="1" applyAlignment="1">
      <alignment horizontal="right"/>
    </xf>
    <xf numFmtId="164" fontId="0" fillId="14" borderId="4" xfId="1" applyFont="1" applyFill="1" applyBorder="1" applyAlignment="1">
      <alignment horizontal="right"/>
    </xf>
    <xf numFmtId="164" fontId="0" fillId="14" borderId="5" xfId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1" borderId="0" xfId="0" applyFill="1"/>
    <xf numFmtId="0" fontId="0" fillId="21" borderId="0" xfId="0" applyFill="1" applyAlignment="1">
      <alignment vertical="center" wrapText="1"/>
    </xf>
    <xf numFmtId="164" fontId="0" fillId="21" borderId="0" xfId="1" applyFont="1" applyFill="1"/>
    <xf numFmtId="167" fontId="3" fillId="14" borderId="0" xfId="1" applyNumberFormat="1" applyFont="1" applyFill="1" applyBorder="1"/>
    <xf numFmtId="167" fontId="3" fillId="14" borderId="2" xfId="1" applyNumberFormat="1" applyFont="1" applyFill="1" applyBorder="1"/>
    <xf numFmtId="167" fontId="3" fillId="14" borderId="4" xfId="1" applyNumberFormat="1" applyFont="1" applyFill="1" applyBorder="1"/>
    <xf numFmtId="167" fontId="3" fillId="14" borderId="5" xfId="1" applyNumberFormat="1" applyFont="1" applyFill="1" applyBorder="1"/>
    <xf numFmtId="0" fontId="13" fillId="14" borderId="6" xfId="0" applyFont="1" applyFill="1" applyBorder="1"/>
    <xf numFmtId="0" fontId="13" fillId="14" borderId="7" xfId="0" applyFont="1" applyFill="1" applyBorder="1"/>
    <xf numFmtId="0" fontId="13" fillId="14" borderId="8" xfId="0" applyFont="1" applyFill="1" applyBorder="1"/>
    <xf numFmtId="167" fontId="13" fillId="14" borderId="1" xfId="1" applyNumberFormat="1" applyFont="1" applyFill="1" applyBorder="1"/>
    <xf numFmtId="167" fontId="13" fillId="14" borderId="0" xfId="1" applyNumberFormat="1" applyFont="1" applyFill="1" applyBorder="1"/>
    <xf numFmtId="167" fontId="13" fillId="14" borderId="3" xfId="1" applyNumberFormat="1" applyFont="1" applyFill="1" applyBorder="1"/>
    <xf numFmtId="167" fontId="13" fillId="14" borderId="4" xfId="1" applyNumberFormat="1" applyFont="1" applyFill="1" applyBorder="1"/>
    <xf numFmtId="0" fontId="13" fillId="14" borderId="0" xfId="0" applyFont="1" applyFill="1" applyAlignment="1">
      <alignment horizontal="left"/>
    </xf>
    <xf numFmtId="167" fontId="13" fillId="14" borderId="2" xfId="1" applyNumberFormat="1" applyFont="1" applyFill="1" applyBorder="1" applyAlignment="1">
      <alignment horizontal="left"/>
    </xf>
    <xf numFmtId="167" fontId="13" fillId="14" borderId="0" xfId="1" applyNumberFormat="1" applyFont="1" applyFill="1" applyBorder="1" applyAlignment="1">
      <alignment horizontal="left"/>
    </xf>
    <xf numFmtId="0" fontId="13" fillId="14" borderId="2" xfId="0" applyFont="1" applyFill="1" applyBorder="1" applyAlignment="1">
      <alignment horizontal="left"/>
    </xf>
    <xf numFmtId="0" fontId="13" fillId="14" borderId="4" xfId="0" applyFont="1" applyFill="1" applyBorder="1" applyAlignment="1">
      <alignment horizontal="left"/>
    </xf>
    <xf numFmtId="0" fontId="13" fillId="14" borderId="5" xfId="0" applyFont="1" applyFill="1" applyBorder="1" applyAlignment="1">
      <alignment horizontal="left"/>
    </xf>
    <xf numFmtId="164" fontId="0" fillId="3" borderId="0" xfId="1" applyFont="1" applyFill="1"/>
    <xf numFmtId="164" fontId="0" fillId="3" borderId="0" xfId="0" applyNumberFormat="1" applyFill="1"/>
    <xf numFmtId="2" fontId="2" fillId="3" borderId="0" xfId="0" applyNumberFormat="1" applyFont="1" applyFill="1"/>
    <xf numFmtId="0" fontId="0" fillId="14" borderId="2" xfId="0" applyFill="1" applyBorder="1"/>
    <xf numFmtId="0" fontId="0" fillId="14" borderId="5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4" borderId="11" xfId="0" applyFill="1" applyBorder="1"/>
    <xf numFmtId="164" fontId="0" fillId="14" borderId="0" xfId="0" applyNumberFormat="1" applyFill="1"/>
    <xf numFmtId="164" fontId="6" fillId="13" borderId="0" xfId="1" applyFont="1" applyFill="1"/>
    <xf numFmtId="0" fontId="6" fillId="13" borderId="0" xfId="0" applyFont="1" applyFill="1"/>
    <xf numFmtId="164" fontId="6" fillId="13" borderId="0" xfId="0" applyNumberFormat="1" applyFont="1" applyFill="1"/>
    <xf numFmtId="0" fontId="6" fillId="14" borderId="0" xfId="0" applyFont="1" applyFill="1"/>
    <xf numFmtId="0" fontId="0" fillId="0" borderId="0" xfId="0" applyAlignment="1">
      <alignment wrapText="1"/>
    </xf>
    <xf numFmtId="14" fontId="0" fillId="14" borderId="9" xfId="0" applyNumberFormat="1" applyFill="1" applyBorder="1" applyAlignment="1">
      <alignment horizontal="left"/>
    </xf>
    <xf numFmtId="0" fontId="0" fillId="14" borderId="6" xfId="0" applyFill="1" applyBorder="1"/>
    <xf numFmtId="167" fontId="0" fillId="3" borderId="0" xfId="1" applyNumberFormat="1" applyFont="1" applyFill="1"/>
    <xf numFmtId="14" fontId="8" fillId="4" borderId="0" xfId="0" applyNumberFormat="1" applyFont="1" applyFill="1" applyAlignment="1">
      <alignment horizontal="left" vertical="center"/>
    </xf>
    <xf numFmtId="14" fontId="7" fillId="4" borderId="0" xfId="0" applyNumberFormat="1" applyFont="1" applyFill="1" applyAlignment="1">
      <alignment horizontal="left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14" fontId="0" fillId="0" borderId="7" xfId="0" applyNumberFormat="1" applyBorder="1" applyAlignment="1">
      <alignment horizontal="left"/>
    </xf>
    <xf numFmtId="14" fontId="0" fillId="0" borderId="7" xfId="0" applyNumberFormat="1" applyBorder="1"/>
    <xf numFmtId="0" fontId="0" fillId="0" borderId="7" xfId="0" applyBorder="1"/>
    <xf numFmtId="165" fontId="3" fillId="22" borderId="0" xfId="0" applyNumberFormat="1" applyFont="1" applyFill="1"/>
    <xf numFmtId="0" fontId="3" fillId="7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13" fillId="14" borderId="13" xfId="0" applyFont="1" applyFill="1" applyBorder="1" applyAlignment="1">
      <alignment horizontal="left" vertical="center" wrapText="1"/>
    </xf>
    <xf numFmtId="0" fontId="13" fillId="14" borderId="0" xfId="0" applyFont="1" applyFill="1" applyAlignment="1">
      <alignment horizontal="left" vertical="center" wrapText="1"/>
    </xf>
    <xf numFmtId="0" fontId="13" fillId="14" borderId="4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Port Inventory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'weekly model'!$X$2</c:f>
              <c:strCache>
                <c:ptCount val="1"/>
                <c:pt idx="0">
                  <c:v>Port Inventory  Base Case Weekly Change Projection (RHS)</c:v>
                </c:pt>
              </c:strCache>
            </c:strRef>
          </c:tx>
          <c:spPr>
            <a:solidFill>
              <a:srgbClr val="FF0000"/>
            </a:solidFill>
            <a:ln w="31750">
              <a:solidFill>
                <a:srgbClr val="FF0000"/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'weekly model'!$X$156:$X$346</c:f>
              <c:numCache>
                <c:formatCode>_ * #,##0.000_ ;_ * \-#,##0.000_ ;_ * "-"??_ ;_ @_ </c:formatCode>
                <c:ptCount val="191"/>
                <c:pt idx="62">
                  <c:v>-0.88040000000000873</c:v>
                </c:pt>
                <c:pt idx="63">
                  <c:v>-0.9107519836236122</c:v>
                </c:pt>
                <c:pt idx="64">
                  <c:v>-3.748588141492192</c:v>
                </c:pt>
                <c:pt idx="65">
                  <c:v>-2.6217264743635695</c:v>
                </c:pt>
                <c:pt idx="66">
                  <c:v>-3.1192686133970966</c:v>
                </c:pt>
                <c:pt idx="67">
                  <c:v>-0.25098996966977438</c:v>
                </c:pt>
                <c:pt idx="68">
                  <c:v>-3.5862087861943763</c:v>
                </c:pt>
                <c:pt idx="69">
                  <c:v>-0.60889050041075166</c:v>
                </c:pt>
                <c:pt idx="70">
                  <c:v>-3.9482357699414194</c:v>
                </c:pt>
                <c:pt idx="71">
                  <c:v>0.71287163431018996</c:v>
                </c:pt>
                <c:pt idx="72">
                  <c:v>-3.0762280661544281</c:v>
                </c:pt>
                <c:pt idx="73">
                  <c:v>-3.1136191661528159</c:v>
                </c:pt>
                <c:pt idx="74">
                  <c:v>-1.1758174462312923</c:v>
                </c:pt>
                <c:pt idx="75">
                  <c:v>11.706853283321152</c:v>
                </c:pt>
                <c:pt idx="76">
                  <c:v>-5.2840694950219813E-2</c:v>
                </c:pt>
                <c:pt idx="77">
                  <c:v>-2.3599420461322751</c:v>
                </c:pt>
                <c:pt idx="78">
                  <c:v>-5.6910361553053974</c:v>
                </c:pt>
                <c:pt idx="79">
                  <c:v>0.34372554820396317</c:v>
                </c:pt>
                <c:pt idx="80">
                  <c:v>-0.68186057181273441</c:v>
                </c:pt>
                <c:pt idx="81">
                  <c:v>-4.3420919799703626</c:v>
                </c:pt>
                <c:pt idx="82">
                  <c:v>0.96675333869313818</c:v>
                </c:pt>
                <c:pt idx="83">
                  <c:v>7.517501213568778E-2</c:v>
                </c:pt>
                <c:pt idx="84">
                  <c:v>-0.26362925274527527</c:v>
                </c:pt>
                <c:pt idx="85">
                  <c:v>14.308046801883464</c:v>
                </c:pt>
                <c:pt idx="86">
                  <c:v>5.0557043097198147</c:v>
                </c:pt>
                <c:pt idx="87">
                  <c:v>-7.6706825823737148</c:v>
                </c:pt>
                <c:pt idx="88">
                  <c:v>2.594178272653906</c:v>
                </c:pt>
                <c:pt idx="89">
                  <c:v>0.18947627459478156</c:v>
                </c:pt>
                <c:pt idx="90">
                  <c:v>-1.454123425807623</c:v>
                </c:pt>
                <c:pt idx="91">
                  <c:v>-2.234304433656547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0D-4344-AEE2-1F70BE6A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1192"/>
        <c:axId val="1272270368"/>
      </c:barChart>
      <c:lineChart>
        <c:grouping val="standard"/>
        <c:varyColors val="0"/>
        <c:ser>
          <c:idx val="0"/>
          <c:order val="0"/>
          <c:tx>
            <c:strRef>
              <c:f>'weekly model'!$P$2</c:f>
              <c:strCache>
                <c:ptCount val="1"/>
                <c:pt idx="0">
                  <c:v>Port actual inventory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 model'!$B$156:$B$346</c:f>
              <c:strCache>
                <c:ptCount val="175"/>
                <c:pt idx="0">
                  <c:v>12/8/2018</c:v>
                </c:pt>
                <c:pt idx="1">
                  <c:v>12/15/2018</c:v>
                </c:pt>
                <c:pt idx="2">
                  <c:v>12/22/2018</c:v>
                </c:pt>
                <c:pt idx="3">
                  <c:v>12/29/2018</c:v>
                </c:pt>
                <c:pt idx="4">
                  <c:v>1/5/2019</c:v>
                </c:pt>
                <c:pt idx="5">
                  <c:v>1/12/2019</c:v>
                </c:pt>
                <c:pt idx="6">
                  <c:v>1/19/2019</c:v>
                </c:pt>
                <c:pt idx="7">
                  <c:v>1/26/2019</c:v>
                </c:pt>
                <c:pt idx="8">
                  <c:v>2/2/2019</c:v>
                </c:pt>
                <c:pt idx="9">
                  <c:v>2/9/2019</c:v>
                </c:pt>
                <c:pt idx="10">
                  <c:v>2/16/2019</c:v>
                </c:pt>
                <c:pt idx="11">
                  <c:v>2/23/2019</c:v>
                </c:pt>
                <c:pt idx="12">
                  <c:v>3/2/2019</c:v>
                </c:pt>
                <c:pt idx="13">
                  <c:v>3/9/2019</c:v>
                </c:pt>
                <c:pt idx="14">
                  <c:v>3/16/2019</c:v>
                </c:pt>
                <c:pt idx="15">
                  <c:v>3/23/2019</c:v>
                </c:pt>
                <c:pt idx="16">
                  <c:v>3/30/2019</c:v>
                </c:pt>
                <c:pt idx="17">
                  <c:v>4/6/2019</c:v>
                </c:pt>
                <c:pt idx="18">
                  <c:v>4/13/2019</c:v>
                </c:pt>
                <c:pt idx="19">
                  <c:v>4/20/2019</c:v>
                </c:pt>
                <c:pt idx="20">
                  <c:v>4/27/2019</c:v>
                </c:pt>
                <c:pt idx="21">
                  <c:v>5/4/2019</c:v>
                </c:pt>
                <c:pt idx="22">
                  <c:v>5/11/2019</c:v>
                </c:pt>
                <c:pt idx="23">
                  <c:v>5/18/2019</c:v>
                </c:pt>
                <c:pt idx="24">
                  <c:v>5/25/2019</c:v>
                </c:pt>
                <c:pt idx="25">
                  <c:v>6/1/2019</c:v>
                </c:pt>
                <c:pt idx="26">
                  <c:v>6/8/2019</c:v>
                </c:pt>
                <c:pt idx="27">
                  <c:v>6/15/2019</c:v>
                </c:pt>
                <c:pt idx="28">
                  <c:v>6/22/2019</c:v>
                </c:pt>
                <c:pt idx="29">
                  <c:v>6/29/2019</c:v>
                </c:pt>
                <c:pt idx="30">
                  <c:v>7/6/2019</c:v>
                </c:pt>
                <c:pt idx="31">
                  <c:v>7/13/2019</c:v>
                </c:pt>
                <c:pt idx="32">
                  <c:v>7/20/2019</c:v>
                </c:pt>
                <c:pt idx="33">
                  <c:v>7/27/2019</c:v>
                </c:pt>
                <c:pt idx="34">
                  <c:v>8/3/2019</c:v>
                </c:pt>
                <c:pt idx="35">
                  <c:v>8/10/2019</c:v>
                </c:pt>
                <c:pt idx="36">
                  <c:v>8/17/2019</c:v>
                </c:pt>
                <c:pt idx="37">
                  <c:v>8/24/2019</c:v>
                </c:pt>
                <c:pt idx="38">
                  <c:v>8/31/2019</c:v>
                </c:pt>
                <c:pt idx="39">
                  <c:v>9/7/2019</c:v>
                </c:pt>
                <c:pt idx="40">
                  <c:v>9/14/2019</c:v>
                </c:pt>
                <c:pt idx="41">
                  <c:v>9/21/2019</c:v>
                </c:pt>
                <c:pt idx="42">
                  <c:v>9/28/2019</c:v>
                </c:pt>
                <c:pt idx="43">
                  <c:v>10/5/2019</c:v>
                </c:pt>
                <c:pt idx="44">
                  <c:v>10/12/2019</c:v>
                </c:pt>
                <c:pt idx="45">
                  <c:v>10/19/2019</c:v>
                </c:pt>
                <c:pt idx="46">
                  <c:v>10/26/2019</c:v>
                </c:pt>
                <c:pt idx="47">
                  <c:v>11/2/2019</c:v>
                </c:pt>
                <c:pt idx="48">
                  <c:v>11/9/2019</c:v>
                </c:pt>
                <c:pt idx="49">
                  <c:v>11/16/2019</c:v>
                </c:pt>
                <c:pt idx="50">
                  <c:v>11/23/2019</c:v>
                </c:pt>
                <c:pt idx="51">
                  <c:v>11/30/2019</c:v>
                </c:pt>
                <c:pt idx="52">
                  <c:v>12/7/2019</c:v>
                </c:pt>
                <c:pt idx="53">
                  <c:v>12/14/2019</c:v>
                </c:pt>
                <c:pt idx="54">
                  <c:v>12/21/2019</c:v>
                </c:pt>
                <c:pt idx="55">
                  <c:v>12/28/2019</c:v>
                </c:pt>
                <c:pt idx="56">
                  <c:v>1/4/2020</c:v>
                </c:pt>
                <c:pt idx="57">
                  <c:v>1/11/2020</c:v>
                </c:pt>
                <c:pt idx="58">
                  <c:v>1/18/2020</c:v>
                </c:pt>
                <c:pt idx="59">
                  <c:v>1/25/2020</c:v>
                </c:pt>
                <c:pt idx="60">
                  <c:v>2/1/2020</c:v>
                </c:pt>
                <c:pt idx="61">
                  <c:v>2/8/2020</c:v>
                </c:pt>
                <c:pt idx="62">
                  <c:v>2/15/2020</c:v>
                </c:pt>
                <c:pt idx="63">
                  <c:v>2/22/2020</c:v>
                </c:pt>
                <c:pt idx="64">
                  <c:v>2/29/2020</c:v>
                </c:pt>
                <c:pt idx="65">
                  <c:v>3/7/2020</c:v>
                </c:pt>
                <c:pt idx="66">
                  <c:v>3/14/2020</c:v>
                </c:pt>
                <c:pt idx="67">
                  <c:v>3/21/2020</c:v>
                </c:pt>
                <c:pt idx="68">
                  <c:v>3/28/2020</c:v>
                </c:pt>
                <c:pt idx="69">
                  <c:v>4/4/2020</c:v>
                </c:pt>
                <c:pt idx="70">
                  <c:v>4/11/2020</c:v>
                </c:pt>
                <c:pt idx="71">
                  <c:v>4/18/2020</c:v>
                </c:pt>
                <c:pt idx="72">
                  <c:v>4/25/2020</c:v>
                </c:pt>
                <c:pt idx="73">
                  <c:v>5/2/2020</c:v>
                </c:pt>
                <c:pt idx="74">
                  <c:v>5/9/2020</c:v>
                </c:pt>
                <c:pt idx="75">
                  <c:v>5/16/2020</c:v>
                </c:pt>
                <c:pt idx="76">
                  <c:v>5/23/2020</c:v>
                </c:pt>
                <c:pt idx="77">
                  <c:v>5/30/2020</c:v>
                </c:pt>
                <c:pt idx="78">
                  <c:v>6/6/2020</c:v>
                </c:pt>
                <c:pt idx="79">
                  <c:v>6/13/2020</c:v>
                </c:pt>
                <c:pt idx="80">
                  <c:v>6/20/2020</c:v>
                </c:pt>
                <c:pt idx="81">
                  <c:v>6/27/2020</c:v>
                </c:pt>
                <c:pt idx="82">
                  <c:v>7/4/2020</c:v>
                </c:pt>
                <c:pt idx="83">
                  <c:v>7/11/2020</c:v>
                </c:pt>
                <c:pt idx="84">
                  <c:v>7/18/2020</c:v>
                </c:pt>
                <c:pt idx="85">
                  <c:v>7/25/2020</c:v>
                </c:pt>
                <c:pt idx="86">
                  <c:v>8/1/2020</c:v>
                </c:pt>
                <c:pt idx="87">
                  <c:v>8/8/2020</c:v>
                </c:pt>
                <c:pt idx="88">
                  <c:v>8/15/2020</c:v>
                </c:pt>
                <c:pt idx="89">
                  <c:v>8/22/2020</c:v>
                </c:pt>
                <c:pt idx="90">
                  <c:v>8/29/2020</c:v>
                </c:pt>
                <c:pt idx="91">
                  <c:v>9/5/2020</c:v>
                </c:pt>
                <c:pt idx="92">
                  <c:v>9/12/2020</c:v>
                </c:pt>
                <c:pt idx="93">
                  <c:v>9/19/2020</c:v>
                </c:pt>
                <c:pt idx="94">
                  <c:v>9/26/2020</c:v>
                </c:pt>
                <c:pt idx="95">
                  <c:v>10/3/2020</c:v>
                </c:pt>
                <c:pt idx="96">
                  <c:v>10/10/2020</c:v>
                </c:pt>
                <c:pt idx="97">
                  <c:v>10/17/2020</c:v>
                </c:pt>
                <c:pt idx="98">
                  <c:v>10/24/2020</c:v>
                </c:pt>
                <c:pt idx="99">
                  <c:v>10/31/2020</c:v>
                </c:pt>
                <c:pt idx="100">
                  <c:v>11/7/2020</c:v>
                </c:pt>
                <c:pt idx="101">
                  <c:v>11/14/2020</c:v>
                </c:pt>
                <c:pt idx="102">
                  <c:v>11/21/2020</c:v>
                </c:pt>
                <c:pt idx="103">
                  <c:v>11/28/2020</c:v>
                </c:pt>
                <c:pt idx="104">
                  <c:v>12/5/2020</c:v>
                </c:pt>
                <c:pt idx="105">
                  <c:v>12/12/2020</c:v>
                </c:pt>
                <c:pt idx="106">
                  <c:v>12/19/2020</c:v>
                </c:pt>
                <c:pt idx="107">
                  <c:v>12/26/2020</c:v>
                </c:pt>
                <c:pt idx="108">
                  <c:v>1/2/2021</c:v>
                </c:pt>
                <c:pt idx="109">
                  <c:v>1/9/2021</c:v>
                </c:pt>
                <c:pt idx="110">
                  <c:v>1/16/2021</c:v>
                </c:pt>
                <c:pt idx="111">
                  <c:v>1/23/2021</c:v>
                </c:pt>
                <c:pt idx="112">
                  <c:v>1/30/2021</c:v>
                </c:pt>
                <c:pt idx="113">
                  <c:v>2/6/2021</c:v>
                </c:pt>
                <c:pt idx="114">
                  <c:v>2/13/2021</c:v>
                </c:pt>
                <c:pt idx="115">
                  <c:v>2/20/2021</c:v>
                </c:pt>
                <c:pt idx="116">
                  <c:v>2/27/2021</c:v>
                </c:pt>
                <c:pt idx="117">
                  <c:v>3/6/2021</c:v>
                </c:pt>
                <c:pt idx="118">
                  <c:v>3/13/2021</c:v>
                </c:pt>
                <c:pt idx="119">
                  <c:v>3/20/2021</c:v>
                </c:pt>
                <c:pt idx="120">
                  <c:v>3/27/2021</c:v>
                </c:pt>
                <c:pt idx="121">
                  <c:v>4/3/2021</c:v>
                </c:pt>
                <c:pt idx="122">
                  <c:v>4/10/2021</c:v>
                </c:pt>
                <c:pt idx="123">
                  <c:v>4/17/2021</c:v>
                </c:pt>
                <c:pt idx="124">
                  <c:v>4/24/2021</c:v>
                </c:pt>
                <c:pt idx="125">
                  <c:v>5/1/2021</c:v>
                </c:pt>
                <c:pt idx="126">
                  <c:v>5/8/2021</c:v>
                </c:pt>
                <c:pt idx="127">
                  <c:v>5/15/2021</c:v>
                </c:pt>
                <c:pt idx="128">
                  <c:v>5/22/2021</c:v>
                </c:pt>
                <c:pt idx="129">
                  <c:v>5/29/2021</c:v>
                </c:pt>
                <c:pt idx="130">
                  <c:v>6/5/2021</c:v>
                </c:pt>
                <c:pt idx="131">
                  <c:v>6/12/2021</c:v>
                </c:pt>
                <c:pt idx="132">
                  <c:v>6/19/2021</c:v>
                </c:pt>
                <c:pt idx="133">
                  <c:v>6/26/2021</c:v>
                </c:pt>
                <c:pt idx="134">
                  <c:v>7/3/2021</c:v>
                </c:pt>
                <c:pt idx="135">
                  <c:v>7/10/2021</c:v>
                </c:pt>
                <c:pt idx="136">
                  <c:v>7/17/2021</c:v>
                </c:pt>
                <c:pt idx="137">
                  <c:v>7/24/2021</c:v>
                </c:pt>
                <c:pt idx="138">
                  <c:v>7/31/2021</c:v>
                </c:pt>
                <c:pt idx="139">
                  <c:v>8/7/2021</c:v>
                </c:pt>
                <c:pt idx="140">
                  <c:v>8/14/2021</c:v>
                </c:pt>
                <c:pt idx="141">
                  <c:v>8/21/2021</c:v>
                </c:pt>
                <c:pt idx="142">
                  <c:v>8/28/2021</c:v>
                </c:pt>
                <c:pt idx="143">
                  <c:v>9/4/2021</c:v>
                </c:pt>
                <c:pt idx="144">
                  <c:v>9/11/2021</c:v>
                </c:pt>
                <c:pt idx="145">
                  <c:v>9/18/2021</c:v>
                </c:pt>
                <c:pt idx="146">
                  <c:v>9/25/2021</c:v>
                </c:pt>
                <c:pt idx="147">
                  <c:v>10/2/2021</c:v>
                </c:pt>
                <c:pt idx="148">
                  <c:v>10/9/2021</c:v>
                </c:pt>
                <c:pt idx="149">
                  <c:v>10/16/2021</c:v>
                </c:pt>
                <c:pt idx="150">
                  <c:v>10/23/2021</c:v>
                </c:pt>
                <c:pt idx="151">
                  <c:v>10/30/2021</c:v>
                </c:pt>
                <c:pt idx="152">
                  <c:v>11/6/2021</c:v>
                </c:pt>
                <c:pt idx="153">
                  <c:v>11/13/2021</c:v>
                </c:pt>
                <c:pt idx="154">
                  <c:v>11/20/2021</c:v>
                </c:pt>
                <c:pt idx="155">
                  <c:v>11/27/2021</c:v>
                </c:pt>
                <c:pt idx="156">
                  <c:v>12/4/2021</c:v>
                </c:pt>
                <c:pt idx="157">
                  <c:v>12/11/2021</c:v>
                </c:pt>
                <c:pt idx="158">
                  <c:v>12/18/2021</c:v>
                </c:pt>
                <c:pt idx="159">
                  <c:v>12/25/2021</c:v>
                </c:pt>
                <c:pt idx="167">
                  <c:v>1H18</c:v>
                </c:pt>
                <c:pt idx="168">
                  <c:v>2H18</c:v>
                </c:pt>
                <c:pt idx="169">
                  <c:v>1H19</c:v>
                </c:pt>
                <c:pt idx="170">
                  <c:v>2H19</c:v>
                </c:pt>
                <c:pt idx="171">
                  <c:v>1H20</c:v>
                </c:pt>
                <c:pt idx="172">
                  <c:v>2H20</c:v>
                </c:pt>
                <c:pt idx="173">
                  <c:v>1H21</c:v>
                </c:pt>
                <c:pt idx="174">
                  <c:v>2H21</c:v>
                </c:pt>
              </c:strCache>
            </c:strRef>
          </c:cat>
          <c:val>
            <c:numRef>
              <c:f>'weekly model'!$P$156:$P$346</c:f>
              <c:numCache>
                <c:formatCode>_ * #,##0.000_ ;_ * \-#,##0.000_ ;_ * "-"??_ ;_ @_ </c:formatCode>
                <c:ptCount val="191"/>
                <c:pt idx="0">
                  <c:v>138.6002</c:v>
                </c:pt>
                <c:pt idx="1">
                  <c:v>139.41329999999999</c:v>
                </c:pt>
                <c:pt idx="2">
                  <c:v>138.85379999999998</c:v>
                </c:pt>
                <c:pt idx="3">
                  <c:v>141.5643</c:v>
                </c:pt>
                <c:pt idx="4">
                  <c:v>142.88159999999999</c:v>
                </c:pt>
                <c:pt idx="5">
                  <c:v>141.822</c:v>
                </c:pt>
                <c:pt idx="6">
                  <c:v>143.73500000000001</c:v>
                </c:pt>
                <c:pt idx="7">
                  <c:v>142.0575</c:v>
                </c:pt>
                <c:pt idx="8">
                  <c:v>139.72999999999999</c:v>
                </c:pt>
                <c:pt idx="9">
                  <c:v>#N/A</c:v>
                </c:pt>
                <c:pt idx="10">
                  <c:v>144.1421</c:v>
                </c:pt>
                <c:pt idx="11">
                  <c:v>145.76499999999999</c:v>
                </c:pt>
                <c:pt idx="12">
                  <c:v>146.87729999999999</c:v>
                </c:pt>
                <c:pt idx="13">
                  <c:v>147.45650000000001</c:v>
                </c:pt>
                <c:pt idx="14">
                  <c:v>147.69999999999999</c:v>
                </c:pt>
                <c:pt idx="15">
                  <c:v>147.88559999999998</c:v>
                </c:pt>
                <c:pt idx="16">
                  <c:v>147.02930000000001</c:v>
                </c:pt>
                <c:pt idx="17">
                  <c:v>148.43430000000001</c:v>
                </c:pt>
                <c:pt idx="18">
                  <c:v>141.8613</c:v>
                </c:pt>
                <c:pt idx="19">
                  <c:v>138.3629</c:v>
                </c:pt>
                <c:pt idx="20">
                  <c:v>134.26</c:v>
                </c:pt>
                <c:pt idx="21">
                  <c:v>134.37479999999999</c:v>
                </c:pt>
                <c:pt idx="22">
                  <c:v>133.3083</c:v>
                </c:pt>
                <c:pt idx="23">
                  <c:v>132.0692</c:v>
                </c:pt>
                <c:pt idx="24">
                  <c:v>127.6782</c:v>
                </c:pt>
                <c:pt idx="25">
                  <c:v>123.98100000000001</c:v>
                </c:pt>
                <c:pt idx="26">
                  <c:v>121.58</c:v>
                </c:pt>
                <c:pt idx="27">
                  <c:v>117.95729999999999</c:v>
                </c:pt>
                <c:pt idx="28">
                  <c:v>117.523</c:v>
                </c:pt>
                <c:pt idx="29">
                  <c:v>115.6503</c:v>
                </c:pt>
                <c:pt idx="30">
                  <c:v>114.9315</c:v>
                </c:pt>
                <c:pt idx="31">
                  <c:v>114.13510000000001</c:v>
                </c:pt>
                <c:pt idx="32">
                  <c:v>116.82089999999999</c:v>
                </c:pt>
                <c:pt idx="33">
                  <c:v>116.4181</c:v>
                </c:pt>
                <c:pt idx="34">
                  <c:v>118.69280000000001</c:v>
                </c:pt>
                <c:pt idx="35">
                  <c:v>118.50749999999999</c:v>
                </c:pt>
                <c:pt idx="36">
                  <c:v>116.0124</c:v>
                </c:pt>
                <c:pt idx="37">
                  <c:v>119.8433</c:v>
                </c:pt>
                <c:pt idx="38">
                  <c:v>121.31399999999999</c:v>
                </c:pt>
                <c:pt idx="39">
                  <c:v>120.9166</c:v>
                </c:pt>
                <c:pt idx="40">
                  <c:v>119.44</c:v>
                </c:pt>
                <c:pt idx="41">
                  <c:v>122.5429</c:v>
                </c:pt>
                <c:pt idx="42">
                  <c:v>120.33</c:v>
                </c:pt>
                <c:pt idx="43">
                  <c:v>#N/A</c:v>
                </c:pt>
                <c:pt idx="44">
                  <c:v>126.696</c:v>
                </c:pt>
                <c:pt idx="45">
                  <c:v>127.2403</c:v>
                </c:pt>
                <c:pt idx="46">
                  <c:v>128.36000000000001</c:v>
                </c:pt>
                <c:pt idx="47">
                  <c:v>126.485</c:v>
                </c:pt>
                <c:pt idx="48">
                  <c:v>125.85</c:v>
                </c:pt>
                <c:pt idx="49">
                  <c:v>123.7375</c:v>
                </c:pt>
                <c:pt idx="50">
                  <c:v>125.1725</c:v>
                </c:pt>
                <c:pt idx="51">
                  <c:v>123.83409999999999</c:v>
                </c:pt>
                <c:pt idx="52">
                  <c:v>123.43879999999999</c:v>
                </c:pt>
                <c:pt idx="53">
                  <c:v>123.0754</c:v>
                </c:pt>
                <c:pt idx="54">
                  <c:v>126.9251</c:v>
                </c:pt>
                <c:pt idx="55">
                  <c:v>126.95</c:v>
                </c:pt>
                <c:pt idx="56">
                  <c:v>125.134</c:v>
                </c:pt>
                <c:pt idx="57">
                  <c:v>123.37860000000001</c:v>
                </c:pt>
                <c:pt idx="58">
                  <c:v>123.7393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123.94229999999999</c:v>
                </c:pt>
                <c:pt idx="64">
                  <c:v>121.7016</c:v>
                </c:pt>
                <c:pt idx="65">
                  <c:v>120.77466</c:v>
                </c:pt>
                <c:pt idx="66">
                  <c:v>119.11129999999999</c:v>
                </c:pt>
                <c:pt idx="67">
                  <c:v>118.4413</c:v>
                </c:pt>
                <c:pt idx="68">
                  <c:v>116.94889999999999</c:v>
                </c:pt>
                <c:pt idx="69">
                  <c:v>115.363</c:v>
                </c:pt>
                <c:pt idx="70">
                  <c:v>116.09350000000001</c:v>
                </c:pt>
                <c:pt idx="71">
                  <c:v>116.35780000000001</c:v>
                </c:pt>
                <c:pt idx="72">
                  <c:v>115.8536</c:v>
                </c:pt>
                <c:pt idx="73">
                  <c:v>113.9803</c:v>
                </c:pt>
                <c:pt idx="74">
                  <c:v>111.88959999999999</c:v>
                </c:pt>
                <c:pt idx="75">
                  <c:v>110.949</c:v>
                </c:pt>
                <c:pt idx="76">
                  <c:v>109.2608</c:v>
                </c:pt>
                <c:pt idx="77">
                  <c:v>107.8485</c:v>
                </c:pt>
                <c:pt idx="78">
                  <c:v>107.53700000000001</c:v>
                </c:pt>
                <c:pt idx="79">
                  <c:v>106.977</c:v>
                </c:pt>
                <c:pt idx="80">
                  <c:v>106.1716</c:v>
                </c:pt>
                <c:pt idx="81">
                  <c:v>107.81100000000001</c:v>
                </c:pt>
                <c:pt idx="82">
                  <c:v>108.08750000000001</c:v>
                </c:pt>
                <c:pt idx="83">
                  <c:v>108.7808</c:v>
                </c:pt>
                <c:pt idx="84">
                  <c:v>110.4744</c:v>
                </c:pt>
                <c:pt idx="85">
                  <c:v>113.25129999999999</c:v>
                </c:pt>
                <c:pt idx="86">
                  <c:v>114.02719999999999</c:v>
                </c:pt>
                <c:pt idx="87">
                  <c:v>113.4576</c:v>
                </c:pt>
                <c:pt idx="88">
                  <c:v>113.23049999999999</c:v>
                </c:pt>
                <c:pt idx="89">
                  <c:v>112.41719999999999</c:v>
                </c:pt>
                <c:pt idx="90">
                  <c:v>113.1048</c:v>
                </c:pt>
                <c:pt idx="91">
                  <c:v>113.73989999999999</c:v>
                </c:pt>
                <c:pt idx="92">
                  <c:v>114.56450000000001</c:v>
                </c:pt>
                <c:pt idx="93">
                  <c:v>114.9281</c:v>
                </c:pt>
                <c:pt idx="94">
                  <c:v>116.1605</c:v>
                </c:pt>
                <c:pt idx="95">
                  <c:v>119.06639999999999</c:v>
                </c:pt>
                <c:pt idx="96">
                  <c:v>120.60899999999999</c:v>
                </c:pt>
                <c:pt idx="97">
                  <c:v>122.3852</c:v>
                </c:pt>
                <c:pt idx="98">
                  <c:v>124.1558</c:v>
                </c:pt>
                <c:pt idx="99">
                  <c:v>127.63249999999999</c:v>
                </c:pt>
                <c:pt idx="100">
                  <c:v>128.11500000000001</c:v>
                </c:pt>
                <c:pt idx="101">
                  <c:v>127.777</c:v>
                </c:pt>
                <c:pt idx="102">
                  <c:v>127.514</c:v>
                </c:pt>
                <c:pt idx="103">
                  <c:v>126.054</c:v>
                </c:pt>
                <c:pt idx="104">
                  <c:v>124.46600000000001</c:v>
                </c:pt>
                <c:pt idx="105">
                  <c:v>122.03200000000001</c:v>
                </c:pt>
                <c:pt idx="106">
                  <c:v>124.04450000000001</c:v>
                </c:pt>
                <c:pt idx="107">
                  <c:v>124.0868</c:v>
                </c:pt>
                <c:pt idx="108">
                  <c:v>124.15950000000001</c:v>
                </c:pt>
                <c:pt idx="109">
                  <c:v>122.67200000000001</c:v>
                </c:pt>
                <c:pt idx="110">
                  <c:v>124.1187</c:v>
                </c:pt>
                <c:pt idx="111">
                  <c:v>124.38200000000001</c:v>
                </c:pt>
                <c:pt idx="112">
                  <c:v>125.00709999999999</c:v>
                </c:pt>
                <c:pt idx="113">
                  <c:v>125.194</c:v>
                </c:pt>
                <c:pt idx="114">
                  <c:v>126</c:v>
                </c:pt>
                <c:pt idx="115">
                  <c:v>127.069</c:v>
                </c:pt>
                <c:pt idx="116">
                  <c:v>126.4473</c:v>
                </c:pt>
                <c:pt idx="117">
                  <c:v>127.89200000000001</c:v>
                </c:pt>
                <c:pt idx="118">
                  <c:v>128.82399999999998</c:v>
                </c:pt>
                <c:pt idx="119">
                  <c:v>130.21100000000001</c:v>
                </c:pt>
                <c:pt idx="120">
                  <c:v>130.661</c:v>
                </c:pt>
                <c:pt idx="121">
                  <c:v>131.32900000000001</c:v>
                </c:pt>
                <c:pt idx="122">
                  <c:v>130.98820000000001</c:v>
                </c:pt>
                <c:pt idx="123">
                  <c:v>133.15370000000001</c:v>
                </c:pt>
                <c:pt idx="124">
                  <c:v>133.202</c:v>
                </c:pt>
                <c:pt idx="125">
                  <c:v>130.26689999999999</c:v>
                </c:pt>
                <c:pt idx="126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D-4344-AEE2-1F70BE6ADC42}"/>
            </c:ext>
          </c:extLst>
        </c:ser>
        <c:ser>
          <c:idx val="1"/>
          <c:order val="1"/>
          <c:tx>
            <c:strRef>
              <c:f>'weekly model'!$Q$2</c:f>
              <c:strCache>
                <c:ptCount val="1"/>
                <c:pt idx="0">
                  <c:v>Port Inventory (case 1:  19Mtpw (77%) removals level till end of March)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 model'!$B$156:$B$346</c:f>
              <c:strCache>
                <c:ptCount val="175"/>
                <c:pt idx="0">
                  <c:v>12/8/2018</c:v>
                </c:pt>
                <c:pt idx="1">
                  <c:v>12/15/2018</c:v>
                </c:pt>
                <c:pt idx="2">
                  <c:v>12/22/2018</c:v>
                </c:pt>
                <c:pt idx="3">
                  <c:v>12/29/2018</c:v>
                </c:pt>
                <c:pt idx="4">
                  <c:v>1/5/2019</c:v>
                </c:pt>
                <c:pt idx="5">
                  <c:v>1/12/2019</c:v>
                </c:pt>
                <c:pt idx="6">
                  <c:v>1/19/2019</c:v>
                </c:pt>
                <c:pt idx="7">
                  <c:v>1/26/2019</c:v>
                </c:pt>
                <c:pt idx="8">
                  <c:v>2/2/2019</c:v>
                </c:pt>
                <c:pt idx="9">
                  <c:v>2/9/2019</c:v>
                </c:pt>
                <c:pt idx="10">
                  <c:v>2/16/2019</c:v>
                </c:pt>
                <c:pt idx="11">
                  <c:v>2/23/2019</c:v>
                </c:pt>
                <c:pt idx="12">
                  <c:v>3/2/2019</c:v>
                </c:pt>
                <c:pt idx="13">
                  <c:v>3/9/2019</c:v>
                </c:pt>
                <c:pt idx="14">
                  <c:v>3/16/2019</c:v>
                </c:pt>
                <c:pt idx="15">
                  <c:v>3/23/2019</c:v>
                </c:pt>
                <c:pt idx="16">
                  <c:v>3/30/2019</c:v>
                </c:pt>
                <c:pt idx="17">
                  <c:v>4/6/2019</c:v>
                </c:pt>
                <c:pt idx="18">
                  <c:v>4/13/2019</c:v>
                </c:pt>
                <c:pt idx="19">
                  <c:v>4/20/2019</c:v>
                </c:pt>
                <c:pt idx="20">
                  <c:v>4/27/2019</c:v>
                </c:pt>
                <c:pt idx="21">
                  <c:v>5/4/2019</c:v>
                </c:pt>
                <c:pt idx="22">
                  <c:v>5/11/2019</c:v>
                </c:pt>
                <c:pt idx="23">
                  <c:v>5/18/2019</c:v>
                </c:pt>
                <c:pt idx="24">
                  <c:v>5/25/2019</c:v>
                </c:pt>
                <c:pt idx="25">
                  <c:v>6/1/2019</c:v>
                </c:pt>
                <c:pt idx="26">
                  <c:v>6/8/2019</c:v>
                </c:pt>
                <c:pt idx="27">
                  <c:v>6/15/2019</c:v>
                </c:pt>
                <c:pt idx="28">
                  <c:v>6/22/2019</c:v>
                </c:pt>
                <c:pt idx="29">
                  <c:v>6/29/2019</c:v>
                </c:pt>
                <c:pt idx="30">
                  <c:v>7/6/2019</c:v>
                </c:pt>
                <c:pt idx="31">
                  <c:v>7/13/2019</c:v>
                </c:pt>
                <c:pt idx="32">
                  <c:v>7/20/2019</c:v>
                </c:pt>
                <c:pt idx="33">
                  <c:v>7/27/2019</c:v>
                </c:pt>
                <c:pt idx="34">
                  <c:v>8/3/2019</c:v>
                </c:pt>
                <c:pt idx="35">
                  <c:v>8/10/2019</c:v>
                </c:pt>
                <c:pt idx="36">
                  <c:v>8/17/2019</c:v>
                </c:pt>
                <c:pt idx="37">
                  <c:v>8/24/2019</c:v>
                </c:pt>
                <c:pt idx="38">
                  <c:v>8/31/2019</c:v>
                </c:pt>
                <c:pt idx="39">
                  <c:v>9/7/2019</c:v>
                </c:pt>
                <c:pt idx="40">
                  <c:v>9/14/2019</c:v>
                </c:pt>
                <c:pt idx="41">
                  <c:v>9/21/2019</c:v>
                </c:pt>
                <c:pt idx="42">
                  <c:v>9/28/2019</c:v>
                </c:pt>
                <c:pt idx="43">
                  <c:v>10/5/2019</c:v>
                </c:pt>
                <c:pt idx="44">
                  <c:v>10/12/2019</c:v>
                </c:pt>
                <c:pt idx="45">
                  <c:v>10/19/2019</c:v>
                </c:pt>
                <c:pt idx="46">
                  <c:v>10/26/2019</c:v>
                </c:pt>
                <c:pt idx="47">
                  <c:v>11/2/2019</c:v>
                </c:pt>
                <c:pt idx="48">
                  <c:v>11/9/2019</c:v>
                </c:pt>
                <c:pt idx="49">
                  <c:v>11/16/2019</c:v>
                </c:pt>
                <c:pt idx="50">
                  <c:v>11/23/2019</c:v>
                </c:pt>
                <c:pt idx="51">
                  <c:v>11/30/2019</c:v>
                </c:pt>
                <c:pt idx="52">
                  <c:v>12/7/2019</c:v>
                </c:pt>
                <c:pt idx="53">
                  <c:v>12/14/2019</c:v>
                </c:pt>
                <c:pt idx="54">
                  <c:v>12/21/2019</c:v>
                </c:pt>
                <c:pt idx="55">
                  <c:v>12/28/2019</c:v>
                </c:pt>
                <c:pt idx="56">
                  <c:v>1/4/2020</c:v>
                </c:pt>
                <c:pt idx="57">
                  <c:v>1/11/2020</c:v>
                </c:pt>
                <c:pt idx="58">
                  <c:v>1/18/2020</c:v>
                </c:pt>
                <c:pt idx="59">
                  <c:v>1/25/2020</c:v>
                </c:pt>
                <c:pt idx="60">
                  <c:v>2/1/2020</c:v>
                </c:pt>
                <c:pt idx="61">
                  <c:v>2/8/2020</c:v>
                </c:pt>
                <c:pt idx="62">
                  <c:v>2/15/2020</c:v>
                </c:pt>
                <c:pt idx="63">
                  <c:v>2/22/2020</c:v>
                </c:pt>
                <c:pt idx="64">
                  <c:v>2/29/2020</c:v>
                </c:pt>
                <c:pt idx="65">
                  <c:v>3/7/2020</c:v>
                </c:pt>
                <c:pt idx="66">
                  <c:v>3/14/2020</c:v>
                </c:pt>
                <c:pt idx="67">
                  <c:v>3/21/2020</c:v>
                </c:pt>
                <c:pt idx="68">
                  <c:v>3/28/2020</c:v>
                </c:pt>
                <c:pt idx="69">
                  <c:v>4/4/2020</c:v>
                </c:pt>
                <c:pt idx="70">
                  <c:v>4/11/2020</c:v>
                </c:pt>
                <c:pt idx="71">
                  <c:v>4/18/2020</c:v>
                </c:pt>
                <c:pt idx="72">
                  <c:v>4/25/2020</c:v>
                </c:pt>
                <c:pt idx="73">
                  <c:v>5/2/2020</c:v>
                </c:pt>
                <c:pt idx="74">
                  <c:v>5/9/2020</c:v>
                </c:pt>
                <c:pt idx="75">
                  <c:v>5/16/2020</c:v>
                </c:pt>
                <c:pt idx="76">
                  <c:v>5/23/2020</c:v>
                </c:pt>
                <c:pt idx="77">
                  <c:v>5/30/2020</c:v>
                </c:pt>
                <c:pt idx="78">
                  <c:v>6/6/2020</c:v>
                </c:pt>
                <c:pt idx="79">
                  <c:v>6/13/2020</c:v>
                </c:pt>
                <c:pt idx="80">
                  <c:v>6/20/2020</c:v>
                </c:pt>
                <c:pt idx="81">
                  <c:v>6/27/2020</c:v>
                </c:pt>
                <c:pt idx="82">
                  <c:v>7/4/2020</c:v>
                </c:pt>
                <c:pt idx="83">
                  <c:v>7/11/2020</c:v>
                </c:pt>
                <c:pt idx="84">
                  <c:v>7/18/2020</c:v>
                </c:pt>
                <c:pt idx="85">
                  <c:v>7/25/2020</c:v>
                </c:pt>
                <c:pt idx="86">
                  <c:v>8/1/2020</c:v>
                </c:pt>
                <c:pt idx="87">
                  <c:v>8/8/2020</c:v>
                </c:pt>
                <c:pt idx="88">
                  <c:v>8/15/2020</c:v>
                </c:pt>
                <c:pt idx="89">
                  <c:v>8/22/2020</c:v>
                </c:pt>
                <c:pt idx="90">
                  <c:v>8/29/2020</c:v>
                </c:pt>
                <c:pt idx="91">
                  <c:v>9/5/2020</c:v>
                </c:pt>
                <c:pt idx="92">
                  <c:v>9/12/2020</c:v>
                </c:pt>
                <c:pt idx="93">
                  <c:v>9/19/2020</c:v>
                </c:pt>
                <c:pt idx="94">
                  <c:v>9/26/2020</c:v>
                </c:pt>
                <c:pt idx="95">
                  <c:v>10/3/2020</c:v>
                </c:pt>
                <c:pt idx="96">
                  <c:v>10/10/2020</c:v>
                </c:pt>
                <c:pt idx="97">
                  <c:v>10/17/2020</c:v>
                </c:pt>
                <c:pt idx="98">
                  <c:v>10/24/2020</c:v>
                </c:pt>
                <c:pt idx="99">
                  <c:v>10/31/2020</c:v>
                </c:pt>
                <c:pt idx="100">
                  <c:v>11/7/2020</c:v>
                </c:pt>
                <c:pt idx="101">
                  <c:v>11/14/2020</c:v>
                </c:pt>
                <c:pt idx="102">
                  <c:v>11/21/2020</c:v>
                </c:pt>
                <c:pt idx="103">
                  <c:v>11/28/2020</c:v>
                </c:pt>
                <c:pt idx="104">
                  <c:v>12/5/2020</c:v>
                </c:pt>
                <c:pt idx="105">
                  <c:v>12/12/2020</c:v>
                </c:pt>
                <c:pt idx="106">
                  <c:v>12/19/2020</c:v>
                </c:pt>
                <c:pt idx="107">
                  <c:v>12/26/2020</c:v>
                </c:pt>
                <c:pt idx="108">
                  <c:v>1/2/2021</c:v>
                </c:pt>
                <c:pt idx="109">
                  <c:v>1/9/2021</c:v>
                </c:pt>
                <c:pt idx="110">
                  <c:v>1/16/2021</c:v>
                </c:pt>
                <c:pt idx="111">
                  <c:v>1/23/2021</c:v>
                </c:pt>
                <c:pt idx="112">
                  <c:v>1/30/2021</c:v>
                </c:pt>
                <c:pt idx="113">
                  <c:v>2/6/2021</c:v>
                </c:pt>
                <c:pt idx="114">
                  <c:v>2/13/2021</c:v>
                </c:pt>
                <c:pt idx="115">
                  <c:v>2/20/2021</c:v>
                </c:pt>
                <c:pt idx="116">
                  <c:v>2/27/2021</c:v>
                </c:pt>
                <c:pt idx="117">
                  <c:v>3/6/2021</c:v>
                </c:pt>
                <c:pt idx="118">
                  <c:v>3/13/2021</c:v>
                </c:pt>
                <c:pt idx="119">
                  <c:v>3/20/2021</c:v>
                </c:pt>
                <c:pt idx="120">
                  <c:v>3/27/2021</c:v>
                </c:pt>
                <c:pt idx="121">
                  <c:v>4/3/2021</c:v>
                </c:pt>
                <c:pt idx="122">
                  <c:v>4/10/2021</c:v>
                </c:pt>
                <c:pt idx="123">
                  <c:v>4/17/2021</c:v>
                </c:pt>
                <c:pt idx="124">
                  <c:v>4/24/2021</c:v>
                </c:pt>
                <c:pt idx="125">
                  <c:v>5/1/2021</c:v>
                </c:pt>
                <c:pt idx="126">
                  <c:v>5/8/2021</c:v>
                </c:pt>
                <c:pt idx="127">
                  <c:v>5/15/2021</c:v>
                </c:pt>
                <c:pt idx="128">
                  <c:v>5/22/2021</c:v>
                </c:pt>
                <c:pt idx="129">
                  <c:v>5/29/2021</c:v>
                </c:pt>
                <c:pt idx="130">
                  <c:v>6/5/2021</c:v>
                </c:pt>
                <c:pt idx="131">
                  <c:v>6/12/2021</c:v>
                </c:pt>
                <c:pt idx="132">
                  <c:v>6/19/2021</c:v>
                </c:pt>
                <c:pt idx="133">
                  <c:v>6/26/2021</c:v>
                </c:pt>
                <c:pt idx="134">
                  <c:v>7/3/2021</c:v>
                </c:pt>
                <c:pt idx="135">
                  <c:v>7/10/2021</c:v>
                </c:pt>
                <c:pt idx="136">
                  <c:v>7/17/2021</c:v>
                </c:pt>
                <c:pt idx="137">
                  <c:v>7/24/2021</c:v>
                </c:pt>
                <c:pt idx="138">
                  <c:v>7/31/2021</c:v>
                </c:pt>
                <c:pt idx="139">
                  <c:v>8/7/2021</c:v>
                </c:pt>
                <c:pt idx="140">
                  <c:v>8/14/2021</c:v>
                </c:pt>
                <c:pt idx="141">
                  <c:v>8/21/2021</c:v>
                </c:pt>
                <c:pt idx="142">
                  <c:v>8/28/2021</c:v>
                </c:pt>
                <c:pt idx="143">
                  <c:v>9/4/2021</c:v>
                </c:pt>
                <c:pt idx="144">
                  <c:v>9/11/2021</c:v>
                </c:pt>
                <c:pt idx="145">
                  <c:v>9/18/2021</c:v>
                </c:pt>
                <c:pt idx="146">
                  <c:v>9/25/2021</c:v>
                </c:pt>
                <c:pt idx="147">
                  <c:v>10/2/2021</c:v>
                </c:pt>
                <c:pt idx="148">
                  <c:v>10/9/2021</c:v>
                </c:pt>
                <c:pt idx="149">
                  <c:v>10/16/2021</c:v>
                </c:pt>
                <c:pt idx="150">
                  <c:v>10/23/2021</c:v>
                </c:pt>
                <c:pt idx="151">
                  <c:v>10/30/2021</c:v>
                </c:pt>
                <c:pt idx="152">
                  <c:v>11/6/2021</c:v>
                </c:pt>
                <c:pt idx="153">
                  <c:v>11/13/2021</c:v>
                </c:pt>
                <c:pt idx="154">
                  <c:v>11/20/2021</c:v>
                </c:pt>
                <c:pt idx="155">
                  <c:v>11/27/2021</c:v>
                </c:pt>
                <c:pt idx="156">
                  <c:v>12/4/2021</c:v>
                </c:pt>
                <c:pt idx="157">
                  <c:v>12/11/2021</c:v>
                </c:pt>
                <c:pt idx="158">
                  <c:v>12/18/2021</c:v>
                </c:pt>
                <c:pt idx="159">
                  <c:v>12/25/2021</c:v>
                </c:pt>
                <c:pt idx="167">
                  <c:v>1H18</c:v>
                </c:pt>
                <c:pt idx="168">
                  <c:v>2H18</c:v>
                </c:pt>
                <c:pt idx="169">
                  <c:v>1H19</c:v>
                </c:pt>
                <c:pt idx="170">
                  <c:v>2H19</c:v>
                </c:pt>
                <c:pt idx="171">
                  <c:v>1H20</c:v>
                </c:pt>
                <c:pt idx="172">
                  <c:v>2H20</c:v>
                </c:pt>
                <c:pt idx="173">
                  <c:v>1H21</c:v>
                </c:pt>
                <c:pt idx="174">
                  <c:v>2H21</c:v>
                </c:pt>
              </c:strCache>
            </c:strRef>
          </c:cat>
          <c:val>
            <c:numRef>
              <c:f>'weekly model'!$Q$156:$Q$346</c:f>
            </c:numRef>
          </c:val>
          <c:smooth val="0"/>
          <c:extLst>
            <c:ext xmlns:c16="http://schemas.microsoft.com/office/drawing/2014/chart" uri="{C3380CC4-5D6E-409C-BE32-E72D297353CC}">
              <c16:uniqueId val="{00000001-6A0D-4344-AEE2-1F70BE6ADC42}"/>
            </c:ext>
          </c:extLst>
        </c:ser>
        <c:ser>
          <c:idx val="2"/>
          <c:order val="2"/>
          <c:tx>
            <c:strRef>
              <c:f>'weekly model'!$AB$2</c:f>
              <c:strCache>
                <c:ptCount val="1"/>
                <c:pt idx="0">
                  <c:v>Port Inventory from SnD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 model'!$B$156:$B$346</c:f>
              <c:strCache>
                <c:ptCount val="175"/>
                <c:pt idx="0">
                  <c:v>12/8/2018</c:v>
                </c:pt>
                <c:pt idx="1">
                  <c:v>12/15/2018</c:v>
                </c:pt>
                <c:pt idx="2">
                  <c:v>12/22/2018</c:v>
                </c:pt>
                <c:pt idx="3">
                  <c:v>12/29/2018</c:v>
                </c:pt>
                <c:pt idx="4">
                  <c:v>1/5/2019</c:v>
                </c:pt>
                <c:pt idx="5">
                  <c:v>1/12/2019</c:v>
                </c:pt>
                <c:pt idx="6">
                  <c:v>1/19/2019</c:v>
                </c:pt>
                <c:pt idx="7">
                  <c:v>1/26/2019</c:v>
                </c:pt>
                <c:pt idx="8">
                  <c:v>2/2/2019</c:v>
                </c:pt>
                <c:pt idx="9">
                  <c:v>2/9/2019</c:v>
                </c:pt>
                <c:pt idx="10">
                  <c:v>2/16/2019</c:v>
                </c:pt>
                <c:pt idx="11">
                  <c:v>2/23/2019</c:v>
                </c:pt>
                <c:pt idx="12">
                  <c:v>3/2/2019</c:v>
                </c:pt>
                <c:pt idx="13">
                  <c:v>3/9/2019</c:v>
                </c:pt>
                <c:pt idx="14">
                  <c:v>3/16/2019</c:v>
                </c:pt>
                <c:pt idx="15">
                  <c:v>3/23/2019</c:v>
                </c:pt>
                <c:pt idx="16">
                  <c:v>3/30/2019</c:v>
                </c:pt>
                <c:pt idx="17">
                  <c:v>4/6/2019</c:v>
                </c:pt>
                <c:pt idx="18">
                  <c:v>4/13/2019</c:v>
                </c:pt>
                <c:pt idx="19">
                  <c:v>4/20/2019</c:v>
                </c:pt>
                <c:pt idx="20">
                  <c:v>4/27/2019</c:v>
                </c:pt>
                <c:pt idx="21">
                  <c:v>5/4/2019</c:v>
                </c:pt>
                <c:pt idx="22">
                  <c:v>5/11/2019</c:v>
                </c:pt>
                <c:pt idx="23">
                  <c:v>5/18/2019</c:v>
                </c:pt>
                <c:pt idx="24">
                  <c:v>5/25/2019</c:v>
                </c:pt>
                <c:pt idx="25">
                  <c:v>6/1/2019</c:v>
                </c:pt>
                <c:pt idx="26">
                  <c:v>6/8/2019</c:v>
                </c:pt>
                <c:pt idx="27">
                  <c:v>6/15/2019</c:v>
                </c:pt>
                <c:pt idx="28">
                  <c:v>6/22/2019</c:v>
                </c:pt>
                <c:pt idx="29">
                  <c:v>6/29/2019</c:v>
                </c:pt>
                <c:pt idx="30">
                  <c:v>7/6/2019</c:v>
                </c:pt>
                <c:pt idx="31">
                  <c:v>7/13/2019</c:v>
                </c:pt>
                <c:pt idx="32">
                  <c:v>7/20/2019</c:v>
                </c:pt>
                <c:pt idx="33">
                  <c:v>7/27/2019</c:v>
                </c:pt>
                <c:pt idx="34">
                  <c:v>8/3/2019</c:v>
                </c:pt>
                <c:pt idx="35">
                  <c:v>8/10/2019</c:v>
                </c:pt>
                <c:pt idx="36">
                  <c:v>8/17/2019</c:v>
                </c:pt>
                <c:pt idx="37">
                  <c:v>8/24/2019</c:v>
                </c:pt>
                <c:pt idx="38">
                  <c:v>8/31/2019</c:v>
                </c:pt>
                <c:pt idx="39">
                  <c:v>9/7/2019</c:v>
                </c:pt>
                <c:pt idx="40">
                  <c:v>9/14/2019</c:v>
                </c:pt>
                <c:pt idx="41">
                  <c:v>9/21/2019</c:v>
                </c:pt>
                <c:pt idx="42">
                  <c:v>9/28/2019</c:v>
                </c:pt>
                <c:pt idx="43">
                  <c:v>10/5/2019</c:v>
                </c:pt>
                <c:pt idx="44">
                  <c:v>10/12/2019</c:v>
                </c:pt>
                <c:pt idx="45">
                  <c:v>10/19/2019</c:v>
                </c:pt>
                <c:pt idx="46">
                  <c:v>10/26/2019</c:v>
                </c:pt>
                <c:pt idx="47">
                  <c:v>11/2/2019</c:v>
                </c:pt>
                <c:pt idx="48">
                  <c:v>11/9/2019</c:v>
                </c:pt>
                <c:pt idx="49">
                  <c:v>11/16/2019</c:v>
                </c:pt>
                <c:pt idx="50">
                  <c:v>11/23/2019</c:v>
                </c:pt>
                <c:pt idx="51">
                  <c:v>11/30/2019</c:v>
                </c:pt>
                <c:pt idx="52">
                  <c:v>12/7/2019</c:v>
                </c:pt>
                <c:pt idx="53">
                  <c:v>12/14/2019</c:v>
                </c:pt>
                <c:pt idx="54">
                  <c:v>12/21/2019</c:v>
                </c:pt>
                <c:pt idx="55">
                  <c:v>12/28/2019</c:v>
                </c:pt>
                <c:pt idx="56">
                  <c:v>1/4/2020</c:v>
                </c:pt>
                <c:pt idx="57">
                  <c:v>1/11/2020</c:v>
                </c:pt>
                <c:pt idx="58">
                  <c:v>1/18/2020</c:v>
                </c:pt>
                <c:pt idx="59">
                  <c:v>1/25/2020</c:v>
                </c:pt>
                <c:pt idx="60">
                  <c:v>2/1/2020</c:v>
                </c:pt>
                <c:pt idx="61">
                  <c:v>2/8/2020</c:v>
                </c:pt>
                <c:pt idx="62">
                  <c:v>2/15/2020</c:v>
                </c:pt>
                <c:pt idx="63">
                  <c:v>2/22/2020</c:v>
                </c:pt>
                <c:pt idx="64">
                  <c:v>2/29/2020</c:v>
                </c:pt>
                <c:pt idx="65">
                  <c:v>3/7/2020</c:v>
                </c:pt>
                <c:pt idx="66">
                  <c:v>3/14/2020</c:v>
                </c:pt>
                <c:pt idx="67">
                  <c:v>3/21/2020</c:v>
                </c:pt>
                <c:pt idx="68">
                  <c:v>3/28/2020</c:v>
                </c:pt>
                <c:pt idx="69">
                  <c:v>4/4/2020</c:v>
                </c:pt>
                <c:pt idx="70">
                  <c:v>4/11/2020</c:v>
                </c:pt>
                <c:pt idx="71">
                  <c:v>4/18/2020</c:v>
                </c:pt>
                <c:pt idx="72">
                  <c:v>4/25/2020</c:v>
                </c:pt>
                <c:pt idx="73">
                  <c:v>5/2/2020</c:v>
                </c:pt>
                <c:pt idx="74">
                  <c:v>5/9/2020</c:v>
                </c:pt>
                <c:pt idx="75">
                  <c:v>5/16/2020</c:v>
                </c:pt>
                <c:pt idx="76">
                  <c:v>5/23/2020</c:v>
                </c:pt>
                <c:pt idx="77">
                  <c:v>5/30/2020</c:v>
                </c:pt>
                <c:pt idx="78">
                  <c:v>6/6/2020</c:v>
                </c:pt>
                <c:pt idx="79">
                  <c:v>6/13/2020</c:v>
                </c:pt>
                <c:pt idx="80">
                  <c:v>6/20/2020</c:v>
                </c:pt>
                <c:pt idx="81">
                  <c:v>6/27/2020</c:v>
                </c:pt>
                <c:pt idx="82">
                  <c:v>7/4/2020</c:v>
                </c:pt>
                <c:pt idx="83">
                  <c:v>7/11/2020</c:v>
                </c:pt>
                <c:pt idx="84">
                  <c:v>7/18/2020</c:v>
                </c:pt>
                <c:pt idx="85">
                  <c:v>7/25/2020</c:v>
                </c:pt>
                <c:pt idx="86">
                  <c:v>8/1/2020</c:v>
                </c:pt>
                <c:pt idx="87">
                  <c:v>8/8/2020</c:v>
                </c:pt>
                <c:pt idx="88">
                  <c:v>8/15/2020</c:v>
                </c:pt>
                <c:pt idx="89">
                  <c:v>8/22/2020</c:v>
                </c:pt>
                <c:pt idx="90">
                  <c:v>8/29/2020</c:v>
                </c:pt>
                <c:pt idx="91">
                  <c:v>9/5/2020</c:v>
                </c:pt>
                <c:pt idx="92">
                  <c:v>9/12/2020</c:v>
                </c:pt>
                <c:pt idx="93">
                  <c:v>9/19/2020</c:v>
                </c:pt>
                <c:pt idx="94">
                  <c:v>9/26/2020</c:v>
                </c:pt>
                <c:pt idx="95">
                  <c:v>10/3/2020</c:v>
                </c:pt>
                <c:pt idx="96">
                  <c:v>10/10/2020</c:v>
                </c:pt>
                <c:pt idx="97">
                  <c:v>10/17/2020</c:v>
                </c:pt>
                <c:pt idx="98">
                  <c:v>10/24/2020</c:v>
                </c:pt>
                <c:pt idx="99">
                  <c:v>10/31/2020</c:v>
                </c:pt>
                <c:pt idx="100">
                  <c:v>11/7/2020</c:v>
                </c:pt>
                <c:pt idx="101">
                  <c:v>11/14/2020</c:v>
                </c:pt>
                <c:pt idx="102">
                  <c:v>11/21/2020</c:v>
                </c:pt>
                <c:pt idx="103">
                  <c:v>11/28/2020</c:v>
                </c:pt>
                <c:pt idx="104">
                  <c:v>12/5/2020</c:v>
                </c:pt>
                <c:pt idx="105">
                  <c:v>12/12/2020</c:v>
                </c:pt>
                <c:pt idx="106">
                  <c:v>12/19/2020</c:v>
                </c:pt>
                <c:pt idx="107">
                  <c:v>12/26/2020</c:v>
                </c:pt>
                <c:pt idx="108">
                  <c:v>1/2/2021</c:v>
                </c:pt>
                <c:pt idx="109">
                  <c:v>1/9/2021</c:v>
                </c:pt>
                <c:pt idx="110">
                  <c:v>1/16/2021</c:v>
                </c:pt>
                <c:pt idx="111">
                  <c:v>1/23/2021</c:v>
                </c:pt>
                <c:pt idx="112">
                  <c:v>1/30/2021</c:v>
                </c:pt>
                <c:pt idx="113">
                  <c:v>2/6/2021</c:v>
                </c:pt>
                <c:pt idx="114">
                  <c:v>2/13/2021</c:v>
                </c:pt>
                <c:pt idx="115">
                  <c:v>2/20/2021</c:v>
                </c:pt>
                <c:pt idx="116">
                  <c:v>2/27/2021</c:v>
                </c:pt>
                <c:pt idx="117">
                  <c:v>3/6/2021</c:v>
                </c:pt>
                <c:pt idx="118">
                  <c:v>3/13/2021</c:v>
                </c:pt>
                <c:pt idx="119">
                  <c:v>3/20/2021</c:v>
                </c:pt>
                <c:pt idx="120">
                  <c:v>3/27/2021</c:v>
                </c:pt>
                <c:pt idx="121">
                  <c:v>4/3/2021</c:v>
                </c:pt>
                <c:pt idx="122">
                  <c:v>4/10/2021</c:v>
                </c:pt>
                <c:pt idx="123">
                  <c:v>4/17/2021</c:v>
                </c:pt>
                <c:pt idx="124">
                  <c:v>4/24/2021</c:v>
                </c:pt>
                <c:pt idx="125">
                  <c:v>5/1/2021</c:v>
                </c:pt>
                <c:pt idx="126">
                  <c:v>5/8/2021</c:v>
                </c:pt>
                <c:pt idx="127">
                  <c:v>5/15/2021</c:v>
                </c:pt>
                <c:pt idx="128">
                  <c:v>5/22/2021</c:v>
                </c:pt>
                <c:pt idx="129">
                  <c:v>5/29/2021</c:v>
                </c:pt>
                <c:pt idx="130">
                  <c:v>6/5/2021</c:v>
                </c:pt>
                <c:pt idx="131">
                  <c:v>6/12/2021</c:v>
                </c:pt>
                <c:pt idx="132">
                  <c:v>6/19/2021</c:v>
                </c:pt>
                <c:pt idx="133">
                  <c:v>6/26/2021</c:v>
                </c:pt>
                <c:pt idx="134">
                  <c:v>7/3/2021</c:v>
                </c:pt>
                <c:pt idx="135">
                  <c:v>7/10/2021</c:v>
                </c:pt>
                <c:pt idx="136">
                  <c:v>7/17/2021</c:v>
                </c:pt>
                <c:pt idx="137">
                  <c:v>7/24/2021</c:v>
                </c:pt>
                <c:pt idx="138">
                  <c:v>7/31/2021</c:v>
                </c:pt>
                <c:pt idx="139">
                  <c:v>8/7/2021</c:v>
                </c:pt>
                <c:pt idx="140">
                  <c:v>8/14/2021</c:v>
                </c:pt>
                <c:pt idx="141">
                  <c:v>8/21/2021</c:v>
                </c:pt>
                <c:pt idx="142">
                  <c:v>8/28/2021</c:v>
                </c:pt>
                <c:pt idx="143">
                  <c:v>9/4/2021</c:v>
                </c:pt>
                <c:pt idx="144">
                  <c:v>9/11/2021</c:v>
                </c:pt>
                <c:pt idx="145">
                  <c:v>9/18/2021</c:v>
                </c:pt>
                <c:pt idx="146">
                  <c:v>9/25/2021</c:v>
                </c:pt>
                <c:pt idx="147">
                  <c:v>10/2/2021</c:v>
                </c:pt>
                <c:pt idx="148">
                  <c:v>10/9/2021</c:v>
                </c:pt>
                <c:pt idx="149">
                  <c:v>10/16/2021</c:v>
                </c:pt>
                <c:pt idx="150">
                  <c:v>10/23/2021</c:v>
                </c:pt>
                <c:pt idx="151">
                  <c:v>10/30/2021</c:v>
                </c:pt>
                <c:pt idx="152">
                  <c:v>11/6/2021</c:v>
                </c:pt>
                <c:pt idx="153">
                  <c:v>11/13/2021</c:v>
                </c:pt>
                <c:pt idx="154">
                  <c:v>11/20/2021</c:v>
                </c:pt>
                <c:pt idx="155">
                  <c:v>11/27/2021</c:v>
                </c:pt>
                <c:pt idx="156">
                  <c:v>12/4/2021</c:v>
                </c:pt>
                <c:pt idx="157">
                  <c:v>12/11/2021</c:v>
                </c:pt>
                <c:pt idx="158">
                  <c:v>12/18/2021</c:v>
                </c:pt>
                <c:pt idx="159">
                  <c:v>12/25/2021</c:v>
                </c:pt>
                <c:pt idx="167">
                  <c:v>1H18</c:v>
                </c:pt>
                <c:pt idx="168">
                  <c:v>2H18</c:v>
                </c:pt>
                <c:pt idx="169">
                  <c:v>1H19</c:v>
                </c:pt>
                <c:pt idx="170">
                  <c:v>2H19</c:v>
                </c:pt>
                <c:pt idx="171">
                  <c:v>1H20</c:v>
                </c:pt>
                <c:pt idx="172">
                  <c:v>2H20</c:v>
                </c:pt>
                <c:pt idx="173">
                  <c:v>1H21</c:v>
                </c:pt>
                <c:pt idx="174">
                  <c:v>2H21</c:v>
                </c:pt>
              </c:strCache>
            </c:strRef>
          </c:cat>
          <c:val>
            <c:numRef>
              <c:f>'weekly model'!$AB$156:$AB$346</c:f>
            </c:numRef>
          </c:val>
          <c:smooth val="0"/>
          <c:extLst>
            <c:ext xmlns:c16="http://schemas.microsoft.com/office/drawing/2014/chart" uri="{C3380CC4-5D6E-409C-BE32-E72D297353CC}">
              <c16:uniqueId val="{00000002-6A0D-4344-AEE2-1F70BE6ADC42}"/>
            </c:ext>
          </c:extLst>
        </c:ser>
        <c:ser>
          <c:idx val="3"/>
          <c:order val="3"/>
          <c:tx>
            <c:strRef>
              <c:f>'weekly model'!$AA$2</c:f>
              <c:strCache>
                <c:ptCount val="1"/>
                <c:pt idx="0">
                  <c:v>Port Inventory evolution (Steel mills hand to mouth)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 model'!$B$156:$B$346</c:f>
              <c:strCache>
                <c:ptCount val="175"/>
                <c:pt idx="0">
                  <c:v>12/8/2018</c:v>
                </c:pt>
                <c:pt idx="1">
                  <c:v>12/15/2018</c:v>
                </c:pt>
                <c:pt idx="2">
                  <c:v>12/22/2018</c:v>
                </c:pt>
                <c:pt idx="3">
                  <c:v>12/29/2018</c:v>
                </c:pt>
                <c:pt idx="4">
                  <c:v>1/5/2019</c:v>
                </c:pt>
                <c:pt idx="5">
                  <c:v>1/12/2019</c:v>
                </c:pt>
                <c:pt idx="6">
                  <c:v>1/19/2019</c:v>
                </c:pt>
                <c:pt idx="7">
                  <c:v>1/26/2019</c:v>
                </c:pt>
                <c:pt idx="8">
                  <c:v>2/2/2019</c:v>
                </c:pt>
                <c:pt idx="9">
                  <c:v>2/9/2019</c:v>
                </c:pt>
                <c:pt idx="10">
                  <c:v>2/16/2019</c:v>
                </c:pt>
                <c:pt idx="11">
                  <c:v>2/23/2019</c:v>
                </c:pt>
                <c:pt idx="12">
                  <c:v>3/2/2019</c:v>
                </c:pt>
                <c:pt idx="13">
                  <c:v>3/9/2019</c:v>
                </c:pt>
                <c:pt idx="14">
                  <c:v>3/16/2019</c:v>
                </c:pt>
                <c:pt idx="15">
                  <c:v>3/23/2019</c:v>
                </c:pt>
                <c:pt idx="16">
                  <c:v>3/30/2019</c:v>
                </c:pt>
                <c:pt idx="17">
                  <c:v>4/6/2019</c:v>
                </c:pt>
                <c:pt idx="18">
                  <c:v>4/13/2019</c:v>
                </c:pt>
                <c:pt idx="19">
                  <c:v>4/20/2019</c:v>
                </c:pt>
                <c:pt idx="20">
                  <c:v>4/27/2019</c:v>
                </c:pt>
                <c:pt idx="21">
                  <c:v>5/4/2019</c:v>
                </c:pt>
                <c:pt idx="22">
                  <c:v>5/11/2019</c:v>
                </c:pt>
                <c:pt idx="23">
                  <c:v>5/18/2019</c:v>
                </c:pt>
                <c:pt idx="24">
                  <c:v>5/25/2019</c:v>
                </c:pt>
                <c:pt idx="25">
                  <c:v>6/1/2019</c:v>
                </c:pt>
                <c:pt idx="26">
                  <c:v>6/8/2019</c:v>
                </c:pt>
                <c:pt idx="27">
                  <c:v>6/15/2019</c:v>
                </c:pt>
                <c:pt idx="28">
                  <c:v>6/22/2019</c:v>
                </c:pt>
                <c:pt idx="29">
                  <c:v>6/29/2019</c:v>
                </c:pt>
                <c:pt idx="30">
                  <c:v>7/6/2019</c:v>
                </c:pt>
                <c:pt idx="31">
                  <c:v>7/13/2019</c:v>
                </c:pt>
                <c:pt idx="32">
                  <c:v>7/20/2019</c:v>
                </c:pt>
                <c:pt idx="33">
                  <c:v>7/27/2019</c:v>
                </c:pt>
                <c:pt idx="34">
                  <c:v>8/3/2019</c:v>
                </c:pt>
                <c:pt idx="35">
                  <c:v>8/10/2019</c:v>
                </c:pt>
                <c:pt idx="36">
                  <c:v>8/17/2019</c:v>
                </c:pt>
                <c:pt idx="37">
                  <c:v>8/24/2019</c:v>
                </c:pt>
                <c:pt idx="38">
                  <c:v>8/31/2019</c:v>
                </c:pt>
                <c:pt idx="39">
                  <c:v>9/7/2019</c:v>
                </c:pt>
                <c:pt idx="40">
                  <c:v>9/14/2019</c:v>
                </c:pt>
                <c:pt idx="41">
                  <c:v>9/21/2019</c:v>
                </c:pt>
                <c:pt idx="42">
                  <c:v>9/28/2019</c:v>
                </c:pt>
                <c:pt idx="43">
                  <c:v>10/5/2019</c:v>
                </c:pt>
                <c:pt idx="44">
                  <c:v>10/12/2019</c:v>
                </c:pt>
                <c:pt idx="45">
                  <c:v>10/19/2019</c:v>
                </c:pt>
                <c:pt idx="46">
                  <c:v>10/26/2019</c:v>
                </c:pt>
                <c:pt idx="47">
                  <c:v>11/2/2019</c:v>
                </c:pt>
                <c:pt idx="48">
                  <c:v>11/9/2019</c:v>
                </c:pt>
                <c:pt idx="49">
                  <c:v>11/16/2019</c:v>
                </c:pt>
                <c:pt idx="50">
                  <c:v>11/23/2019</c:v>
                </c:pt>
                <c:pt idx="51">
                  <c:v>11/30/2019</c:v>
                </c:pt>
                <c:pt idx="52">
                  <c:v>12/7/2019</c:v>
                </c:pt>
                <c:pt idx="53">
                  <c:v>12/14/2019</c:v>
                </c:pt>
                <c:pt idx="54">
                  <c:v>12/21/2019</c:v>
                </c:pt>
                <c:pt idx="55">
                  <c:v>12/28/2019</c:v>
                </c:pt>
                <c:pt idx="56">
                  <c:v>1/4/2020</c:v>
                </c:pt>
                <c:pt idx="57">
                  <c:v>1/11/2020</c:v>
                </c:pt>
                <c:pt idx="58">
                  <c:v>1/18/2020</c:v>
                </c:pt>
                <c:pt idx="59">
                  <c:v>1/25/2020</c:v>
                </c:pt>
                <c:pt idx="60">
                  <c:v>2/1/2020</c:v>
                </c:pt>
                <c:pt idx="61">
                  <c:v>2/8/2020</c:v>
                </c:pt>
                <c:pt idx="62">
                  <c:v>2/15/2020</c:v>
                </c:pt>
                <c:pt idx="63">
                  <c:v>2/22/2020</c:v>
                </c:pt>
                <c:pt idx="64">
                  <c:v>2/29/2020</c:v>
                </c:pt>
                <c:pt idx="65">
                  <c:v>3/7/2020</c:v>
                </c:pt>
                <c:pt idx="66">
                  <c:v>3/14/2020</c:v>
                </c:pt>
                <c:pt idx="67">
                  <c:v>3/21/2020</c:v>
                </c:pt>
                <c:pt idx="68">
                  <c:v>3/28/2020</c:v>
                </c:pt>
                <c:pt idx="69">
                  <c:v>4/4/2020</c:v>
                </c:pt>
                <c:pt idx="70">
                  <c:v>4/11/2020</c:v>
                </c:pt>
                <c:pt idx="71">
                  <c:v>4/18/2020</c:v>
                </c:pt>
                <c:pt idx="72">
                  <c:v>4/25/2020</c:v>
                </c:pt>
                <c:pt idx="73">
                  <c:v>5/2/2020</c:v>
                </c:pt>
                <c:pt idx="74">
                  <c:v>5/9/2020</c:v>
                </c:pt>
                <c:pt idx="75">
                  <c:v>5/16/2020</c:v>
                </c:pt>
                <c:pt idx="76">
                  <c:v>5/23/2020</c:v>
                </c:pt>
                <c:pt idx="77">
                  <c:v>5/30/2020</c:v>
                </c:pt>
                <c:pt idx="78">
                  <c:v>6/6/2020</c:v>
                </c:pt>
                <c:pt idx="79">
                  <c:v>6/13/2020</c:v>
                </c:pt>
                <c:pt idx="80">
                  <c:v>6/20/2020</c:v>
                </c:pt>
                <c:pt idx="81">
                  <c:v>6/27/2020</c:v>
                </c:pt>
                <c:pt idx="82">
                  <c:v>7/4/2020</c:v>
                </c:pt>
                <c:pt idx="83">
                  <c:v>7/11/2020</c:v>
                </c:pt>
                <c:pt idx="84">
                  <c:v>7/18/2020</c:v>
                </c:pt>
                <c:pt idx="85">
                  <c:v>7/25/2020</c:v>
                </c:pt>
                <c:pt idx="86">
                  <c:v>8/1/2020</c:v>
                </c:pt>
                <c:pt idx="87">
                  <c:v>8/8/2020</c:v>
                </c:pt>
                <c:pt idx="88">
                  <c:v>8/15/2020</c:v>
                </c:pt>
                <c:pt idx="89">
                  <c:v>8/22/2020</c:v>
                </c:pt>
                <c:pt idx="90">
                  <c:v>8/29/2020</c:v>
                </c:pt>
                <c:pt idx="91">
                  <c:v>9/5/2020</c:v>
                </c:pt>
                <c:pt idx="92">
                  <c:v>9/12/2020</c:v>
                </c:pt>
                <c:pt idx="93">
                  <c:v>9/19/2020</c:v>
                </c:pt>
                <c:pt idx="94">
                  <c:v>9/26/2020</c:v>
                </c:pt>
                <c:pt idx="95">
                  <c:v>10/3/2020</c:v>
                </c:pt>
                <c:pt idx="96">
                  <c:v>10/10/2020</c:v>
                </c:pt>
                <c:pt idx="97">
                  <c:v>10/17/2020</c:v>
                </c:pt>
                <c:pt idx="98">
                  <c:v>10/24/2020</c:v>
                </c:pt>
                <c:pt idx="99">
                  <c:v>10/31/2020</c:v>
                </c:pt>
                <c:pt idx="100">
                  <c:v>11/7/2020</c:v>
                </c:pt>
                <c:pt idx="101">
                  <c:v>11/14/2020</c:v>
                </c:pt>
                <c:pt idx="102">
                  <c:v>11/21/2020</c:v>
                </c:pt>
                <c:pt idx="103">
                  <c:v>11/28/2020</c:v>
                </c:pt>
                <c:pt idx="104">
                  <c:v>12/5/2020</c:v>
                </c:pt>
                <c:pt idx="105">
                  <c:v>12/12/2020</c:v>
                </c:pt>
                <c:pt idx="106">
                  <c:v>12/19/2020</c:v>
                </c:pt>
                <c:pt idx="107">
                  <c:v>12/26/2020</c:v>
                </c:pt>
                <c:pt idx="108">
                  <c:v>1/2/2021</c:v>
                </c:pt>
                <c:pt idx="109">
                  <c:v>1/9/2021</c:v>
                </c:pt>
                <c:pt idx="110">
                  <c:v>1/16/2021</c:v>
                </c:pt>
                <c:pt idx="111">
                  <c:v>1/23/2021</c:v>
                </c:pt>
                <c:pt idx="112">
                  <c:v>1/30/2021</c:v>
                </c:pt>
                <c:pt idx="113">
                  <c:v>2/6/2021</c:v>
                </c:pt>
                <c:pt idx="114">
                  <c:v>2/13/2021</c:v>
                </c:pt>
                <c:pt idx="115">
                  <c:v>2/20/2021</c:v>
                </c:pt>
                <c:pt idx="116">
                  <c:v>2/27/2021</c:v>
                </c:pt>
                <c:pt idx="117">
                  <c:v>3/6/2021</c:v>
                </c:pt>
                <c:pt idx="118">
                  <c:v>3/13/2021</c:v>
                </c:pt>
                <c:pt idx="119">
                  <c:v>3/20/2021</c:v>
                </c:pt>
                <c:pt idx="120">
                  <c:v>3/27/2021</c:v>
                </c:pt>
                <c:pt idx="121">
                  <c:v>4/3/2021</c:v>
                </c:pt>
                <c:pt idx="122">
                  <c:v>4/10/2021</c:v>
                </c:pt>
                <c:pt idx="123">
                  <c:v>4/17/2021</c:v>
                </c:pt>
                <c:pt idx="124">
                  <c:v>4/24/2021</c:v>
                </c:pt>
                <c:pt idx="125">
                  <c:v>5/1/2021</c:v>
                </c:pt>
                <c:pt idx="126">
                  <c:v>5/8/2021</c:v>
                </c:pt>
                <c:pt idx="127">
                  <c:v>5/15/2021</c:v>
                </c:pt>
                <c:pt idx="128">
                  <c:v>5/22/2021</c:v>
                </c:pt>
                <c:pt idx="129">
                  <c:v>5/29/2021</c:v>
                </c:pt>
                <c:pt idx="130">
                  <c:v>6/5/2021</c:v>
                </c:pt>
                <c:pt idx="131">
                  <c:v>6/12/2021</c:v>
                </c:pt>
                <c:pt idx="132">
                  <c:v>6/19/2021</c:v>
                </c:pt>
                <c:pt idx="133">
                  <c:v>6/26/2021</c:v>
                </c:pt>
                <c:pt idx="134">
                  <c:v>7/3/2021</c:v>
                </c:pt>
                <c:pt idx="135">
                  <c:v>7/10/2021</c:v>
                </c:pt>
                <c:pt idx="136">
                  <c:v>7/17/2021</c:v>
                </c:pt>
                <c:pt idx="137">
                  <c:v>7/24/2021</c:v>
                </c:pt>
                <c:pt idx="138">
                  <c:v>7/31/2021</c:v>
                </c:pt>
                <c:pt idx="139">
                  <c:v>8/7/2021</c:v>
                </c:pt>
                <c:pt idx="140">
                  <c:v>8/14/2021</c:v>
                </c:pt>
                <c:pt idx="141">
                  <c:v>8/21/2021</c:v>
                </c:pt>
                <c:pt idx="142">
                  <c:v>8/28/2021</c:v>
                </c:pt>
                <c:pt idx="143">
                  <c:v>9/4/2021</c:v>
                </c:pt>
                <c:pt idx="144">
                  <c:v>9/11/2021</c:v>
                </c:pt>
                <c:pt idx="145">
                  <c:v>9/18/2021</c:v>
                </c:pt>
                <c:pt idx="146">
                  <c:v>9/25/2021</c:v>
                </c:pt>
                <c:pt idx="147">
                  <c:v>10/2/2021</c:v>
                </c:pt>
                <c:pt idx="148">
                  <c:v>10/9/2021</c:v>
                </c:pt>
                <c:pt idx="149">
                  <c:v>10/16/2021</c:v>
                </c:pt>
                <c:pt idx="150">
                  <c:v>10/23/2021</c:v>
                </c:pt>
                <c:pt idx="151">
                  <c:v>10/30/2021</c:v>
                </c:pt>
                <c:pt idx="152">
                  <c:v>11/6/2021</c:v>
                </c:pt>
                <c:pt idx="153">
                  <c:v>11/13/2021</c:v>
                </c:pt>
                <c:pt idx="154">
                  <c:v>11/20/2021</c:v>
                </c:pt>
                <c:pt idx="155">
                  <c:v>11/27/2021</c:v>
                </c:pt>
                <c:pt idx="156">
                  <c:v>12/4/2021</c:v>
                </c:pt>
                <c:pt idx="157">
                  <c:v>12/11/2021</c:v>
                </c:pt>
                <c:pt idx="158">
                  <c:v>12/18/2021</c:v>
                </c:pt>
                <c:pt idx="159">
                  <c:v>12/25/2021</c:v>
                </c:pt>
                <c:pt idx="167">
                  <c:v>1H18</c:v>
                </c:pt>
                <c:pt idx="168">
                  <c:v>2H18</c:v>
                </c:pt>
                <c:pt idx="169">
                  <c:v>1H19</c:v>
                </c:pt>
                <c:pt idx="170">
                  <c:v>2H19</c:v>
                </c:pt>
                <c:pt idx="171">
                  <c:v>1H20</c:v>
                </c:pt>
                <c:pt idx="172">
                  <c:v>2H20</c:v>
                </c:pt>
                <c:pt idx="173">
                  <c:v>1H21</c:v>
                </c:pt>
                <c:pt idx="174">
                  <c:v>2H21</c:v>
                </c:pt>
              </c:strCache>
            </c:strRef>
          </c:cat>
          <c:val>
            <c:numRef>
              <c:f>'weekly model'!$AA$156:$AA$346</c:f>
            </c:numRef>
          </c:val>
          <c:smooth val="0"/>
          <c:extLst>
            <c:ext xmlns:c16="http://schemas.microsoft.com/office/drawing/2014/chart" uri="{C3380CC4-5D6E-409C-BE32-E72D297353CC}">
              <c16:uniqueId val="{00000003-6A0D-4344-AEE2-1F70BE6A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262824"/>
        <c:axId val="1272264464"/>
      </c:lineChart>
      <c:catAx>
        <c:axId val="1272262824"/>
        <c:scaling>
          <c:orientation val="minMax"/>
          <c:min val="43525"/>
        </c:scaling>
        <c:delete val="0"/>
        <c:axPos val="b"/>
        <c:numFmt formatCode="mm/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4464"/>
        <c:crosses val="autoZero"/>
        <c:auto val="1"/>
        <c:lblAlgn val="ctr"/>
        <c:lblOffset val="100"/>
        <c:tickLblSkip val="14"/>
        <c:noMultiLvlLbl val="1"/>
      </c:catAx>
      <c:valAx>
        <c:axId val="1272264464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2824"/>
        <c:crosses val="autoZero"/>
        <c:crossBetween val="between"/>
      </c:valAx>
      <c:valAx>
        <c:axId val="1272270368"/>
        <c:scaling>
          <c:orientation val="minMax"/>
          <c:max val="5"/>
          <c:min val="-5"/>
        </c:scaling>
        <c:delete val="0"/>
        <c:axPos val="r"/>
        <c:numFmt formatCode="_ * #,##0.000_ ;_ * \-#,##0.0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81192"/>
        <c:crosses val="max"/>
        <c:crossBetween val="between"/>
      </c:valAx>
      <c:catAx>
        <c:axId val="1272281192"/>
        <c:scaling>
          <c:orientation val="minMax"/>
        </c:scaling>
        <c:delete val="1"/>
        <c:axPos val="b"/>
        <c:majorTickMark val="out"/>
        <c:minorTickMark val="none"/>
        <c:tickLblPos val="nextTo"/>
        <c:crossAx val="127227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China Port Inventory</a:t>
            </a:r>
            <a:r>
              <a:rPr lang="en-US" baseline="0"/>
              <a:t> (Million tons)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model'!$B$108:$B$159</c:f>
              <c:numCache>
                <c:formatCode>m/d/yyyy</c:formatCode>
                <c:ptCount val="52"/>
                <c:pt idx="0">
                  <c:v>43106</c:v>
                </c:pt>
                <c:pt idx="1">
                  <c:v>43113</c:v>
                </c:pt>
                <c:pt idx="2">
                  <c:v>43120</c:v>
                </c:pt>
                <c:pt idx="3">
                  <c:v>43127</c:v>
                </c:pt>
                <c:pt idx="4">
                  <c:v>43134</c:v>
                </c:pt>
                <c:pt idx="5">
                  <c:v>43141</c:v>
                </c:pt>
                <c:pt idx="6">
                  <c:v>43148</c:v>
                </c:pt>
                <c:pt idx="7">
                  <c:v>43155</c:v>
                </c:pt>
                <c:pt idx="8">
                  <c:v>43162</c:v>
                </c:pt>
                <c:pt idx="9">
                  <c:v>43169</c:v>
                </c:pt>
                <c:pt idx="10">
                  <c:v>43176</c:v>
                </c:pt>
                <c:pt idx="11">
                  <c:v>43183</c:v>
                </c:pt>
                <c:pt idx="12">
                  <c:v>43190</c:v>
                </c:pt>
                <c:pt idx="13">
                  <c:v>43197</c:v>
                </c:pt>
                <c:pt idx="14">
                  <c:v>43204</c:v>
                </c:pt>
                <c:pt idx="15">
                  <c:v>43211</c:v>
                </c:pt>
                <c:pt idx="16">
                  <c:v>43218</c:v>
                </c:pt>
                <c:pt idx="17">
                  <c:v>43225</c:v>
                </c:pt>
                <c:pt idx="18">
                  <c:v>43232</c:v>
                </c:pt>
                <c:pt idx="19">
                  <c:v>43239</c:v>
                </c:pt>
                <c:pt idx="20">
                  <c:v>43246</c:v>
                </c:pt>
                <c:pt idx="21">
                  <c:v>43253</c:v>
                </c:pt>
                <c:pt idx="22">
                  <c:v>43260</c:v>
                </c:pt>
                <c:pt idx="23">
                  <c:v>43267</c:v>
                </c:pt>
                <c:pt idx="24">
                  <c:v>43274</c:v>
                </c:pt>
                <c:pt idx="25">
                  <c:v>43281</c:v>
                </c:pt>
                <c:pt idx="26">
                  <c:v>43288</c:v>
                </c:pt>
                <c:pt idx="27">
                  <c:v>43295</c:v>
                </c:pt>
                <c:pt idx="28">
                  <c:v>43302</c:v>
                </c:pt>
                <c:pt idx="29">
                  <c:v>43309</c:v>
                </c:pt>
                <c:pt idx="30">
                  <c:v>43316</c:v>
                </c:pt>
                <c:pt idx="31">
                  <c:v>43323</c:v>
                </c:pt>
                <c:pt idx="32">
                  <c:v>43330</c:v>
                </c:pt>
                <c:pt idx="33">
                  <c:v>43337</c:v>
                </c:pt>
                <c:pt idx="34">
                  <c:v>43344</c:v>
                </c:pt>
                <c:pt idx="35">
                  <c:v>43351</c:v>
                </c:pt>
                <c:pt idx="36">
                  <c:v>43358</c:v>
                </c:pt>
                <c:pt idx="37">
                  <c:v>43365</c:v>
                </c:pt>
                <c:pt idx="38">
                  <c:v>43372</c:v>
                </c:pt>
                <c:pt idx="39">
                  <c:v>43379</c:v>
                </c:pt>
                <c:pt idx="40">
                  <c:v>43386</c:v>
                </c:pt>
                <c:pt idx="41">
                  <c:v>43393</c:v>
                </c:pt>
                <c:pt idx="42">
                  <c:v>43400</c:v>
                </c:pt>
                <c:pt idx="43">
                  <c:v>43407</c:v>
                </c:pt>
                <c:pt idx="44">
                  <c:v>43414</c:v>
                </c:pt>
                <c:pt idx="45">
                  <c:v>43421</c:v>
                </c:pt>
                <c:pt idx="46">
                  <c:v>43428</c:v>
                </c:pt>
                <c:pt idx="47">
                  <c:v>43435</c:v>
                </c:pt>
                <c:pt idx="48">
                  <c:v>43442</c:v>
                </c:pt>
                <c:pt idx="49">
                  <c:v>43449</c:v>
                </c:pt>
                <c:pt idx="50">
                  <c:v>43456</c:v>
                </c:pt>
                <c:pt idx="51">
                  <c:v>43463</c:v>
                </c:pt>
              </c:numCache>
            </c:numRef>
          </c:cat>
          <c:val>
            <c:numRef>
              <c:f>'weekly model'!$P$108:$P$159</c:f>
              <c:numCache>
                <c:formatCode>_ * #,##0.000_ ;_ * \-#,##0.000_ ;_ * "-"??_ ;_ @_ </c:formatCode>
                <c:ptCount val="52"/>
                <c:pt idx="0">
                  <c:v>149.232</c:v>
                </c:pt>
                <c:pt idx="1">
                  <c:v>151.97</c:v>
                </c:pt>
                <c:pt idx="2">
                  <c:v>153.6086</c:v>
                </c:pt>
                <c:pt idx="3">
                  <c:v>151.822</c:v>
                </c:pt>
                <c:pt idx="4">
                  <c:v>151.428</c:v>
                </c:pt>
                <c:pt idx="5">
                  <c:v>152.381</c:v>
                </c:pt>
                <c:pt idx="6">
                  <c:v>#N/A</c:v>
                </c:pt>
                <c:pt idx="7">
                  <c:v>157.47999999999999</c:v>
                </c:pt>
                <c:pt idx="8">
                  <c:v>159.56200000000001</c:v>
                </c:pt>
                <c:pt idx="9">
                  <c:v>158.32169999999999</c:v>
                </c:pt>
                <c:pt idx="10">
                  <c:v>159.7259</c:v>
                </c:pt>
                <c:pt idx="11">
                  <c:v>161.35399999999998</c:v>
                </c:pt>
                <c:pt idx="12">
                  <c:v>162.81799999999998</c:v>
                </c:pt>
                <c:pt idx="13">
                  <c:v>161.16129999999998</c:v>
                </c:pt>
                <c:pt idx="14">
                  <c:v>160.4297</c:v>
                </c:pt>
                <c:pt idx="15">
                  <c:v>159.83180000000002</c:v>
                </c:pt>
                <c:pt idx="16">
                  <c:v>159.08410000000001</c:v>
                </c:pt>
                <c:pt idx="17">
                  <c:v>160.15989999999999</c:v>
                </c:pt>
                <c:pt idx="18">
                  <c:v>158.76390000000001</c:v>
                </c:pt>
                <c:pt idx="19">
                  <c:v>157.56469999999999</c:v>
                </c:pt>
                <c:pt idx="20">
                  <c:v>158.89440000000002</c:v>
                </c:pt>
                <c:pt idx="21">
                  <c:v>160.4016</c:v>
                </c:pt>
                <c:pt idx="22">
                  <c:v>159.14610000000002</c:v>
                </c:pt>
                <c:pt idx="23">
                  <c:v>157.2347</c:v>
                </c:pt>
                <c:pt idx="24">
                  <c:v>154.88409999999999</c:v>
                </c:pt>
                <c:pt idx="25">
                  <c:v>155.7928</c:v>
                </c:pt>
                <c:pt idx="26">
                  <c:v>153.42070000000001</c:v>
                </c:pt>
                <c:pt idx="27">
                  <c:v>153.51730000000001</c:v>
                </c:pt>
                <c:pt idx="28">
                  <c:v>153.6523</c:v>
                </c:pt>
                <c:pt idx="29">
                  <c:v>153.45480000000001</c:v>
                </c:pt>
                <c:pt idx="30">
                  <c:v>154.10389999999998</c:v>
                </c:pt>
                <c:pt idx="31">
                  <c:v>152.869</c:v>
                </c:pt>
                <c:pt idx="32">
                  <c:v>151.45930000000001</c:v>
                </c:pt>
                <c:pt idx="33">
                  <c:v>149.6191</c:v>
                </c:pt>
                <c:pt idx="34">
                  <c:v>147.3323</c:v>
                </c:pt>
                <c:pt idx="35">
                  <c:v>147.74360000000001</c:v>
                </c:pt>
                <c:pt idx="36">
                  <c:v>147.56610000000001</c:v>
                </c:pt>
                <c:pt idx="37">
                  <c:v>147.8443</c:v>
                </c:pt>
                <c:pt idx="38">
                  <c:v>145.16540000000001</c:v>
                </c:pt>
                <c:pt idx="39">
                  <c:v>#N/A</c:v>
                </c:pt>
                <c:pt idx="40">
                  <c:v>143.5318</c:v>
                </c:pt>
                <c:pt idx="41">
                  <c:v>145.2765</c:v>
                </c:pt>
                <c:pt idx="42">
                  <c:v>145.18639999999999</c:v>
                </c:pt>
                <c:pt idx="43">
                  <c:v>143.57399999999998</c:v>
                </c:pt>
                <c:pt idx="44">
                  <c:v>142.81870000000001</c:v>
                </c:pt>
                <c:pt idx="45">
                  <c:v>142.73009999999999</c:v>
                </c:pt>
                <c:pt idx="46">
                  <c:v>143.14080000000001</c:v>
                </c:pt>
                <c:pt idx="47">
                  <c:v>140.3492</c:v>
                </c:pt>
                <c:pt idx="48">
                  <c:v>138.6002</c:v>
                </c:pt>
                <c:pt idx="49">
                  <c:v>139.41329999999999</c:v>
                </c:pt>
                <c:pt idx="50">
                  <c:v>138.85379999999998</c:v>
                </c:pt>
                <c:pt idx="51">
                  <c:v>141.5643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A-4D28-A489-A2CF4FEFA6D5}"/>
            </c:ext>
          </c:extLst>
        </c:ser>
        <c:ser>
          <c:idx val="1"/>
          <c:order val="1"/>
          <c:tx>
            <c:v>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'weekly model'!$P$160:$P$211</c:f>
              <c:numCache>
                <c:formatCode>_ * #,##0.000_ ;_ * \-#,##0.000_ ;_ * "-"??_ ;_ @_ </c:formatCode>
                <c:ptCount val="52"/>
                <c:pt idx="0">
                  <c:v>142.88159999999999</c:v>
                </c:pt>
                <c:pt idx="1">
                  <c:v>141.822</c:v>
                </c:pt>
                <c:pt idx="2">
                  <c:v>143.73500000000001</c:v>
                </c:pt>
                <c:pt idx="3">
                  <c:v>142.0575</c:v>
                </c:pt>
                <c:pt idx="4">
                  <c:v>139.72999999999999</c:v>
                </c:pt>
                <c:pt idx="5">
                  <c:v>#N/A</c:v>
                </c:pt>
                <c:pt idx="6">
                  <c:v>144.1421</c:v>
                </c:pt>
                <c:pt idx="7">
                  <c:v>145.76499999999999</c:v>
                </c:pt>
                <c:pt idx="8">
                  <c:v>146.87729999999999</c:v>
                </c:pt>
                <c:pt idx="9">
                  <c:v>147.45650000000001</c:v>
                </c:pt>
                <c:pt idx="10">
                  <c:v>147.69999999999999</c:v>
                </c:pt>
                <c:pt idx="11">
                  <c:v>147.88559999999998</c:v>
                </c:pt>
                <c:pt idx="12">
                  <c:v>147.02930000000001</c:v>
                </c:pt>
                <c:pt idx="13">
                  <c:v>148.43430000000001</c:v>
                </c:pt>
                <c:pt idx="14">
                  <c:v>141.8613</c:v>
                </c:pt>
                <c:pt idx="15">
                  <c:v>138.3629</c:v>
                </c:pt>
                <c:pt idx="16">
                  <c:v>134.26</c:v>
                </c:pt>
                <c:pt idx="17">
                  <c:v>134.37479999999999</c:v>
                </c:pt>
                <c:pt idx="18">
                  <c:v>133.3083</c:v>
                </c:pt>
                <c:pt idx="19">
                  <c:v>132.0692</c:v>
                </c:pt>
                <c:pt idx="20">
                  <c:v>127.6782</c:v>
                </c:pt>
                <c:pt idx="21">
                  <c:v>123.98100000000001</c:v>
                </c:pt>
                <c:pt idx="22">
                  <c:v>121.58</c:v>
                </c:pt>
                <c:pt idx="23">
                  <c:v>117.95729999999999</c:v>
                </c:pt>
                <c:pt idx="24">
                  <c:v>117.523</c:v>
                </c:pt>
                <c:pt idx="25">
                  <c:v>115.6503</c:v>
                </c:pt>
                <c:pt idx="26">
                  <c:v>114.9315</c:v>
                </c:pt>
                <c:pt idx="27">
                  <c:v>114.13510000000001</c:v>
                </c:pt>
                <c:pt idx="28">
                  <c:v>116.82089999999999</c:v>
                </c:pt>
                <c:pt idx="29">
                  <c:v>116.4181</c:v>
                </c:pt>
                <c:pt idx="30">
                  <c:v>118.69280000000001</c:v>
                </c:pt>
                <c:pt idx="31">
                  <c:v>118.50749999999999</c:v>
                </c:pt>
                <c:pt idx="32">
                  <c:v>116.0124</c:v>
                </c:pt>
                <c:pt idx="33">
                  <c:v>119.8433</c:v>
                </c:pt>
                <c:pt idx="34">
                  <c:v>121.31399999999999</c:v>
                </c:pt>
                <c:pt idx="35">
                  <c:v>120.9166</c:v>
                </c:pt>
                <c:pt idx="36">
                  <c:v>119.44</c:v>
                </c:pt>
                <c:pt idx="37">
                  <c:v>122.5429</c:v>
                </c:pt>
                <c:pt idx="38">
                  <c:v>120.33</c:v>
                </c:pt>
                <c:pt idx="39">
                  <c:v>#N/A</c:v>
                </c:pt>
                <c:pt idx="40">
                  <c:v>126.696</c:v>
                </c:pt>
                <c:pt idx="41">
                  <c:v>127.2403</c:v>
                </c:pt>
                <c:pt idx="42">
                  <c:v>128.36000000000001</c:v>
                </c:pt>
                <c:pt idx="43">
                  <c:v>126.485</c:v>
                </c:pt>
                <c:pt idx="44">
                  <c:v>125.85</c:v>
                </c:pt>
                <c:pt idx="45">
                  <c:v>123.7375</c:v>
                </c:pt>
                <c:pt idx="46">
                  <c:v>125.1725</c:v>
                </c:pt>
                <c:pt idx="47">
                  <c:v>123.83409999999999</c:v>
                </c:pt>
                <c:pt idx="48">
                  <c:v>123.43879999999999</c:v>
                </c:pt>
                <c:pt idx="49">
                  <c:v>123.0754</c:v>
                </c:pt>
                <c:pt idx="50">
                  <c:v>126.9251</c:v>
                </c:pt>
                <c:pt idx="51">
                  <c:v>126.95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A-4D28-A489-A2CF4FEFA6D5}"/>
            </c:ext>
          </c:extLst>
        </c:ser>
        <c:ser>
          <c:idx val="2"/>
          <c:order val="2"/>
          <c:tx>
            <c:v>2020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'weekly model'!$R$212:$R$263</c:f>
              <c:numCache>
                <c:formatCode>_ * #,##0.000_ ;_ * \-#,##0.000_ ;_ * "-"??_ ;_ @_ </c:formatCode>
                <c:ptCount val="52"/>
                <c:pt idx="0">
                  <c:v>125.134</c:v>
                </c:pt>
                <c:pt idx="1">
                  <c:v>123.37860000000001</c:v>
                </c:pt>
                <c:pt idx="2">
                  <c:v>125.58296554938612</c:v>
                </c:pt>
                <c:pt idx="3">
                  <c:v>123.52590000000001</c:v>
                </c:pt>
                <c:pt idx="4">
                  <c:v>124.54795</c:v>
                </c:pt>
                <c:pt idx="5">
                  <c:v>125.57</c:v>
                </c:pt>
                <c:pt idx="6">
                  <c:v>124.68959999999998</c:v>
                </c:pt>
                <c:pt idx="7">
                  <c:v>123.77884801637637</c:v>
                </c:pt>
                <c:pt idx="8">
                  <c:v>120.03025987488418</c:v>
                </c:pt>
                <c:pt idx="9">
                  <c:v>117.40853340052061</c:v>
                </c:pt>
                <c:pt idx="10">
                  <c:v>114.28926478712351</c:v>
                </c:pt>
                <c:pt idx="11">
                  <c:v>114.03827481745374</c:v>
                </c:pt>
                <c:pt idx="12">
                  <c:v>110.45206603125936</c:v>
                </c:pt>
                <c:pt idx="13">
                  <c:v>109.84317553084861</c:v>
                </c:pt>
                <c:pt idx="14">
                  <c:v>105.89493976090719</c:v>
                </c:pt>
                <c:pt idx="15">
                  <c:v>106.60781139521738</c:v>
                </c:pt>
                <c:pt idx="16">
                  <c:v>103.53158332906295</c:v>
                </c:pt>
                <c:pt idx="17">
                  <c:v>100.41796416291014</c:v>
                </c:pt>
                <c:pt idx="18">
                  <c:v>99.242146716678846</c:v>
                </c:pt>
                <c:pt idx="19">
                  <c:v>110.949</c:v>
                </c:pt>
                <c:pt idx="20">
                  <c:v>110.89615930504978</c:v>
                </c:pt>
                <c:pt idx="21">
                  <c:v>108.5362172589175</c:v>
                </c:pt>
                <c:pt idx="22">
                  <c:v>102.84518110361211</c:v>
                </c:pt>
                <c:pt idx="23">
                  <c:v>103.18890665181607</c:v>
                </c:pt>
                <c:pt idx="24">
                  <c:v>102.50704608000333</c:v>
                </c:pt>
                <c:pt idx="25">
                  <c:v>98.164954100032972</c:v>
                </c:pt>
                <c:pt idx="26">
                  <c:v>99.13170743872611</c:v>
                </c:pt>
                <c:pt idx="27">
                  <c:v>99.206882450861798</c:v>
                </c:pt>
                <c:pt idx="28">
                  <c:v>98.943253198116523</c:v>
                </c:pt>
                <c:pt idx="29">
                  <c:v>113.25129999999999</c:v>
                </c:pt>
                <c:pt idx="30">
                  <c:v>118.3070043097198</c:v>
                </c:pt>
                <c:pt idx="31">
                  <c:v>110.63632172734609</c:v>
                </c:pt>
                <c:pt idx="32">
                  <c:v>113.23049999999999</c:v>
                </c:pt>
                <c:pt idx="33">
                  <c:v>113.41997627459477</c:v>
                </c:pt>
                <c:pt idx="34">
                  <c:v>111.96585284878715</c:v>
                </c:pt>
                <c:pt idx="35">
                  <c:v>109.7315484151306</c:v>
                </c:pt>
                <c:pt idx="36">
                  <c:v>112.16468003677821</c:v>
                </c:pt>
                <c:pt idx="37">
                  <c:v>113.59756781337711</c:v>
                </c:pt>
                <c:pt idx="38">
                  <c:v>117.84958627433322</c:v>
                </c:pt>
                <c:pt idx="39">
                  <c:v>118.35848133314556</c:v>
                </c:pt>
                <c:pt idx="40">
                  <c:v>119.06639999999999</c:v>
                </c:pt>
                <c:pt idx="41">
                  <c:v>121.66916038429615</c:v>
                </c:pt>
                <c:pt idx="42">
                  <c:v>121.03854513862987</c:v>
                </c:pt>
                <c:pt idx="43">
                  <c:v>121.41563668759167</c:v>
                </c:pt>
                <c:pt idx="44">
                  <c:v>128.68542099078536</c:v>
                </c:pt>
                <c:pt idx="45">
                  <c:v>129.09075618072461</c:v>
                </c:pt>
                <c:pt idx="46">
                  <c:v>127.1421791453338</c:v>
                </c:pt>
                <c:pt idx="47">
                  <c:v>128.47016325288729</c:v>
                </c:pt>
                <c:pt idx="48">
                  <c:v>127.51250984213422</c:v>
                </c:pt>
                <c:pt idx="49">
                  <c:v>127.15903703846352</c:v>
                </c:pt>
                <c:pt idx="50">
                  <c:v>125.48343392999305</c:v>
                </c:pt>
                <c:pt idx="51">
                  <c:v>124.43570077933315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A-4D28-A489-A2CF4FEFA6D5}"/>
            </c:ext>
          </c:extLst>
        </c:ser>
        <c:ser>
          <c:idx val="3"/>
          <c:order val="3"/>
          <c:tx>
            <c:v>2021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'weekly model'!$R$264:$R$316</c:f>
              <c:numCache>
                <c:formatCode>_ * #,##0.000_ ;_ * \-#,##0.000_ ;_ * "-"??_ ;_ @_ </c:formatCode>
                <c:ptCount val="53"/>
                <c:pt idx="0">
                  <c:v>124.85699047121409</c:v>
                </c:pt>
                <c:pt idx="1">
                  <c:v>125.37866910650781</c:v>
                </c:pt>
                <c:pt idx="2">
                  <c:v>130.17329070678156</c:v>
                </c:pt>
                <c:pt idx="3">
                  <c:v>130.72997740770461</c:v>
                </c:pt>
                <c:pt idx="4">
                  <c:v>130.45530161569732</c:v>
                </c:pt>
                <c:pt idx="5">
                  <c:v>128.1660521615141</c:v>
                </c:pt>
                <c:pt idx="6">
                  <c:v>126.54199598526634</c:v>
                </c:pt>
                <c:pt idx="7">
                  <c:v>125.43018948986926</c:v>
                </c:pt>
                <c:pt idx="8">
                  <c:v>122.97939587676154</c:v>
                </c:pt>
                <c:pt idx="9">
                  <c:v>124.97540556851449</c:v>
                </c:pt>
                <c:pt idx="10">
                  <c:v>129.17742312900049</c:v>
                </c:pt>
                <c:pt idx="11">
                  <c:v>129.38140889908999</c:v>
                </c:pt>
                <c:pt idx="12">
                  <c:v>129.26399412556745</c:v>
                </c:pt>
                <c:pt idx="13">
                  <c:v>127.26345076774574</c:v>
                </c:pt>
                <c:pt idx="14">
                  <c:v>131.36180829501177</c:v>
                </c:pt>
                <c:pt idx="15">
                  <c:v>133.63663361225827</c:v>
                </c:pt>
                <c:pt idx="16">
                  <c:v>134.21328997758485</c:v>
                </c:pt>
                <c:pt idx="17">
                  <c:v>132.58971823226767</c:v>
                </c:pt>
                <c:pt idx="18">
                  <c:v>131.90964780627576</c:v>
                </c:pt>
                <c:pt idx="19">
                  <c:v>131.54736618846366</c:v>
                </c:pt>
                <c:pt idx="20">
                  <c:v>132.3657077168503</c:v>
                </c:pt>
                <c:pt idx="21">
                  <c:v>132.39473545037453</c:v>
                </c:pt>
                <c:pt idx="22">
                  <c:v>132.4351710461998</c:v>
                </c:pt>
                <c:pt idx="23">
                  <c:v>132.81343042279119</c:v>
                </c:pt>
                <c:pt idx="24">
                  <c:v>132.31445753997573</c:v>
                </c:pt>
                <c:pt idx="25">
                  <c:v>131.69707265468969</c:v>
                </c:pt>
                <c:pt idx="26">
                  <c:v>131.65921086131632</c:v>
                </c:pt>
                <c:pt idx="27">
                  <c:v>132.50503754943676</c:v>
                </c:pt>
                <c:pt idx="28">
                  <c:v>134.46369652582538</c:v>
                </c:pt>
                <c:pt idx="29">
                  <c:v>135.77704680250849</c:v>
                </c:pt>
                <c:pt idx="30">
                  <c:v>136.77169710641451</c:v>
                </c:pt>
                <c:pt idx="31">
                  <c:v>137.48089090257324</c:v>
                </c:pt>
                <c:pt idx="32">
                  <c:v>138.08225461431994</c:v>
                </c:pt>
                <c:pt idx="33">
                  <c:v>138.93093728236479</c:v>
                </c:pt>
                <c:pt idx="34">
                  <c:v>140.46692052270771</c:v>
                </c:pt>
                <c:pt idx="35">
                  <c:v>140.83430108738565</c:v>
                </c:pt>
                <c:pt idx="36">
                  <c:v>142.39195879109275</c:v>
                </c:pt>
                <c:pt idx="37">
                  <c:v>143.91581698808514</c:v>
                </c:pt>
                <c:pt idx="38">
                  <c:v>145.63500768300028</c:v>
                </c:pt>
                <c:pt idx="39">
                  <c:v>148.34303586028787</c:v>
                </c:pt>
                <c:pt idx="40">
                  <c:v>149.12354349426337</c:v>
                </c:pt>
                <c:pt idx="41">
                  <c:v>150.35598844358742</c:v>
                </c:pt>
                <c:pt idx="42">
                  <c:v>151.52098944494952</c:v>
                </c:pt>
                <c:pt idx="43">
                  <c:v>153.08729127049145</c:v>
                </c:pt>
                <c:pt idx="44">
                  <c:v>153.88686079205931</c:v>
                </c:pt>
                <c:pt idx="45">
                  <c:v>155.05038929615208</c:v>
                </c:pt>
                <c:pt idx="46">
                  <c:v>155.30242100574804</c:v>
                </c:pt>
                <c:pt idx="47">
                  <c:v>155.55479899977144</c:v>
                </c:pt>
                <c:pt idx="48">
                  <c:v>155.63648279732269</c:v>
                </c:pt>
                <c:pt idx="49">
                  <c:v>156.7178014497423</c:v>
                </c:pt>
                <c:pt idx="50">
                  <c:v>158.73322380891864</c:v>
                </c:pt>
                <c:pt idx="51">
                  <c:v>160.22299004073577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A-4D28-A489-A2CF4FEF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385792"/>
        <c:axId val="1100382184"/>
      </c:lineChart>
      <c:dateAx>
        <c:axId val="1100385792"/>
        <c:scaling>
          <c:orientation val="minMax"/>
        </c:scaling>
        <c:delete val="0"/>
        <c:axPos val="b"/>
        <c:numFmt formatCode="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0382184"/>
        <c:crosses val="autoZero"/>
        <c:auto val="1"/>
        <c:lblOffset val="100"/>
        <c:baseTimeUnit val="days"/>
        <c:majorUnit val="1"/>
        <c:majorTimeUnit val="months"/>
      </c:dateAx>
      <c:valAx>
        <c:axId val="110038218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0_ ;_ * \-#,##0.0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03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model'!$BP$2</c:f>
              <c:strCache>
                <c:ptCount val="1"/>
                <c:pt idx="0">
                  <c:v>Implied AUS+BZL shipment ratio rising to keep inventory flat (4wma)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1"/>
              <c:layout>
                <c:manualLayout>
                  <c:x val="-0.14790159526651084"/>
                  <c:y val="-0.167391290021286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33-45CE-AC46-8258FD494A99}"/>
                </c:ext>
              </c:extLst>
            </c:dLbl>
            <c:dLbl>
              <c:idx val="62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33-45CE-AC46-8258FD494A99}"/>
                </c:ext>
              </c:extLst>
            </c:dLbl>
            <c:dLbl>
              <c:idx val="76"/>
              <c:layout>
                <c:manualLayout>
                  <c:x val="-4.8625182005428216E-2"/>
                  <c:y val="0.1293478150164485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33-45CE-AC46-8258FD494A9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'weekly model'!$B$212:$B$315</c:f>
              <c:numCache>
                <c:formatCode>m/d/yyyy</c:formatCode>
                <c:ptCount val="104"/>
                <c:pt idx="0">
                  <c:v>43834</c:v>
                </c:pt>
                <c:pt idx="1">
                  <c:v>43841</c:v>
                </c:pt>
                <c:pt idx="2">
                  <c:v>43848</c:v>
                </c:pt>
                <c:pt idx="3">
                  <c:v>43855</c:v>
                </c:pt>
                <c:pt idx="4">
                  <c:v>43862</c:v>
                </c:pt>
                <c:pt idx="5">
                  <c:v>43869</c:v>
                </c:pt>
                <c:pt idx="6">
                  <c:v>43876</c:v>
                </c:pt>
                <c:pt idx="7">
                  <c:v>43883</c:v>
                </c:pt>
                <c:pt idx="8">
                  <c:v>43890</c:v>
                </c:pt>
                <c:pt idx="9">
                  <c:v>43897</c:v>
                </c:pt>
                <c:pt idx="10">
                  <c:v>43904</c:v>
                </c:pt>
                <c:pt idx="11">
                  <c:v>43911</c:v>
                </c:pt>
                <c:pt idx="12">
                  <c:v>43918</c:v>
                </c:pt>
                <c:pt idx="13">
                  <c:v>43925</c:v>
                </c:pt>
                <c:pt idx="14">
                  <c:v>43932</c:v>
                </c:pt>
                <c:pt idx="15">
                  <c:v>43939</c:v>
                </c:pt>
                <c:pt idx="16">
                  <c:v>43946</c:v>
                </c:pt>
                <c:pt idx="17">
                  <c:v>43953</c:v>
                </c:pt>
                <c:pt idx="18">
                  <c:v>43960</c:v>
                </c:pt>
                <c:pt idx="19">
                  <c:v>43967</c:v>
                </c:pt>
                <c:pt idx="20">
                  <c:v>43974</c:v>
                </c:pt>
                <c:pt idx="21">
                  <c:v>43981</c:v>
                </c:pt>
                <c:pt idx="22">
                  <c:v>43988</c:v>
                </c:pt>
                <c:pt idx="23">
                  <c:v>43995</c:v>
                </c:pt>
                <c:pt idx="24">
                  <c:v>44002</c:v>
                </c:pt>
                <c:pt idx="25">
                  <c:v>44009</c:v>
                </c:pt>
                <c:pt idx="26">
                  <c:v>44016</c:v>
                </c:pt>
                <c:pt idx="27">
                  <c:v>44023</c:v>
                </c:pt>
                <c:pt idx="28">
                  <c:v>44030</c:v>
                </c:pt>
                <c:pt idx="29">
                  <c:v>44037</c:v>
                </c:pt>
                <c:pt idx="30">
                  <c:v>44044</c:v>
                </c:pt>
                <c:pt idx="31">
                  <c:v>44051</c:v>
                </c:pt>
                <c:pt idx="32">
                  <c:v>44058</c:v>
                </c:pt>
                <c:pt idx="33">
                  <c:v>44065</c:v>
                </c:pt>
                <c:pt idx="34">
                  <c:v>44072</c:v>
                </c:pt>
                <c:pt idx="35">
                  <c:v>44079</c:v>
                </c:pt>
                <c:pt idx="36">
                  <c:v>44086</c:v>
                </c:pt>
                <c:pt idx="37">
                  <c:v>44093</c:v>
                </c:pt>
                <c:pt idx="38">
                  <c:v>44100</c:v>
                </c:pt>
                <c:pt idx="39">
                  <c:v>44107</c:v>
                </c:pt>
                <c:pt idx="40">
                  <c:v>44114</c:v>
                </c:pt>
                <c:pt idx="41">
                  <c:v>44121</c:v>
                </c:pt>
                <c:pt idx="42">
                  <c:v>44128</c:v>
                </c:pt>
                <c:pt idx="43">
                  <c:v>44135</c:v>
                </c:pt>
                <c:pt idx="44">
                  <c:v>44142</c:v>
                </c:pt>
                <c:pt idx="45">
                  <c:v>44149</c:v>
                </c:pt>
                <c:pt idx="46">
                  <c:v>44156</c:v>
                </c:pt>
                <c:pt idx="47">
                  <c:v>44163</c:v>
                </c:pt>
                <c:pt idx="48">
                  <c:v>44170</c:v>
                </c:pt>
                <c:pt idx="49">
                  <c:v>44177</c:v>
                </c:pt>
                <c:pt idx="50">
                  <c:v>44184</c:v>
                </c:pt>
                <c:pt idx="51">
                  <c:v>44191</c:v>
                </c:pt>
                <c:pt idx="52">
                  <c:v>44198</c:v>
                </c:pt>
                <c:pt idx="53">
                  <c:v>44205</c:v>
                </c:pt>
                <c:pt idx="54">
                  <c:v>44212</c:v>
                </c:pt>
                <c:pt idx="55">
                  <c:v>44219</c:v>
                </c:pt>
                <c:pt idx="56">
                  <c:v>44226</c:v>
                </c:pt>
                <c:pt idx="57">
                  <c:v>44233</c:v>
                </c:pt>
                <c:pt idx="58">
                  <c:v>44240</c:v>
                </c:pt>
                <c:pt idx="59">
                  <c:v>44247</c:v>
                </c:pt>
                <c:pt idx="60">
                  <c:v>44254</c:v>
                </c:pt>
                <c:pt idx="61">
                  <c:v>44261</c:v>
                </c:pt>
                <c:pt idx="62">
                  <c:v>44268</c:v>
                </c:pt>
                <c:pt idx="63">
                  <c:v>44275</c:v>
                </c:pt>
                <c:pt idx="64">
                  <c:v>44282</c:v>
                </c:pt>
                <c:pt idx="65">
                  <c:v>44289</c:v>
                </c:pt>
                <c:pt idx="66">
                  <c:v>44296</c:v>
                </c:pt>
                <c:pt idx="67">
                  <c:v>44303</c:v>
                </c:pt>
                <c:pt idx="68">
                  <c:v>44310</c:v>
                </c:pt>
                <c:pt idx="69">
                  <c:v>44317</c:v>
                </c:pt>
                <c:pt idx="70">
                  <c:v>44324</c:v>
                </c:pt>
                <c:pt idx="71">
                  <c:v>44331</c:v>
                </c:pt>
                <c:pt idx="72">
                  <c:v>44338</c:v>
                </c:pt>
                <c:pt idx="73">
                  <c:v>44345</c:v>
                </c:pt>
                <c:pt idx="74">
                  <c:v>44352</c:v>
                </c:pt>
                <c:pt idx="75">
                  <c:v>44359</c:v>
                </c:pt>
                <c:pt idx="76">
                  <c:v>44366</c:v>
                </c:pt>
                <c:pt idx="77">
                  <c:v>44373</c:v>
                </c:pt>
                <c:pt idx="78">
                  <c:v>44380</c:v>
                </c:pt>
                <c:pt idx="79">
                  <c:v>44387</c:v>
                </c:pt>
                <c:pt idx="80">
                  <c:v>44394</c:v>
                </c:pt>
                <c:pt idx="81">
                  <c:v>44401</c:v>
                </c:pt>
                <c:pt idx="82">
                  <c:v>44408</c:v>
                </c:pt>
                <c:pt idx="83">
                  <c:v>44415</c:v>
                </c:pt>
                <c:pt idx="84">
                  <c:v>44422</c:v>
                </c:pt>
                <c:pt idx="85">
                  <c:v>44429</c:v>
                </c:pt>
                <c:pt idx="86">
                  <c:v>44436</c:v>
                </c:pt>
                <c:pt idx="87">
                  <c:v>44443</c:v>
                </c:pt>
                <c:pt idx="88">
                  <c:v>44450</c:v>
                </c:pt>
                <c:pt idx="89">
                  <c:v>44457</c:v>
                </c:pt>
                <c:pt idx="90">
                  <c:v>44464</c:v>
                </c:pt>
                <c:pt idx="91">
                  <c:v>44471</c:v>
                </c:pt>
                <c:pt idx="92">
                  <c:v>44478</c:v>
                </c:pt>
                <c:pt idx="93">
                  <c:v>44485</c:v>
                </c:pt>
                <c:pt idx="94">
                  <c:v>44492</c:v>
                </c:pt>
                <c:pt idx="95">
                  <c:v>44499</c:v>
                </c:pt>
                <c:pt idx="96">
                  <c:v>44506</c:v>
                </c:pt>
                <c:pt idx="97">
                  <c:v>44513</c:v>
                </c:pt>
                <c:pt idx="98">
                  <c:v>44520</c:v>
                </c:pt>
                <c:pt idx="99">
                  <c:v>44527</c:v>
                </c:pt>
                <c:pt idx="100">
                  <c:v>44534</c:v>
                </c:pt>
                <c:pt idx="101">
                  <c:v>44541</c:v>
                </c:pt>
                <c:pt idx="102">
                  <c:v>44548</c:v>
                </c:pt>
                <c:pt idx="103">
                  <c:v>44555</c:v>
                </c:pt>
              </c:numCache>
            </c:numRef>
          </c:cat>
          <c:val>
            <c:numRef>
              <c:f>'weekly model'!$BP$212:$BP$315</c:f>
              <c:numCache>
                <c:formatCode>General</c:formatCode>
                <c:ptCount val="104"/>
                <c:pt idx="10" formatCode="0.00%">
                  <c:v>0.12290649229942939</c:v>
                </c:pt>
                <c:pt idx="11" formatCode="0.00%">
                  <c:v>0.12288225159593645</c:v>
                </c:pt>
                <c:pt idx="12" formatCode="0.00%">
                  <c:v>9.5437022712583863E-2</c:v>
                </c:pt>
                <c:pt idx="13" formatCode="0.00%">
                  <c:v>7.4185469905625884E-2</c:v>
                </c:pt>
                <c:pt idx="14" formatCode="0.00%">
                  <c:v>6.7817398892309866E-2</c:v>
                </c:pt>
                <c:pt idx="15" formatCode="0.00%">
                  <c:v>7.5877977364987359E-2</c:v>
                </c:pt>
                <c:pt idx="16" formatCode="0.00%">
                  <c:v>9.0276562996886425E-2</c:v>
                </c:pt>
                <c:pt idx="17" formatCode="0.00%">
                  <c:v>0.12148011678126508</c:v>
                </c:pt>
                <c:pt idx="18" formatCode="0.00%">
                  <c:v>0.12335300028906583</c:v>
                </c:pt>
                <c:pt idx="19" formatCode="0.00%">
                  <c:v>8.4483983923079889E-2</c:v>
                </c:pt>
                <c:pt idx="20" formatCode="0.00%">
                  <c:v>5.2894151886775556E-2</c:v>
                </c:pt>
                <c:pt idx="21" formatCode="0.00%">
                  <c:v>2.5666165554996342E-2</c:v>
                </c:pt>
                <c:pt idx="22" formatCode="0.00%">
                  <c:v>1.6247718754805313E-2</c:v>
                </c:pt>
                <c:pt idx="23" formatCode="0.00%">
                  <c:v>2.0960979729610869E-2</c:v>
                </c:pt>
                <c:pt idx="24" formatCode="0.00%">
                  <c:v>1.7294788915201056E-2</c:v>
                </c:pt>
                <c:pt idx="25" formatCode="0.00%">
                  <c:v>1.6335770564644369E-2</c:v>
                </c:pt>
                <c:pt idx="26" formatCode="0.00%">
                  <c:v>7.5895453584256395E-3</c:v>
                </c:pt>
                <c:pt idx="27" formatCode="0.00%">
                  <c:v>4.5785827681207002E-5</c:v>
                </c:pt>
                <c:pt idx="28" formatCode="0.00%">
                  <c:v>-1.5363459097255592E-2</c:v>
                </c:pt>
                <c:pt idx="29" formatCode="0.00%">
                  <c:v>-4.5890609347139927E-2</c:v>
                </c:pt>
                <c:pt idx="30" formatCode="0.00%">
                  <c:v>-4.7094625135644184E-2</c:v>
                </c:pt>
                <c:pt idx="31" formatCode="0.00%">
                  <c:v>-3.2681667761833705E-2</c:v>
                </c:pt>
                <c:pt idx="32" formatCode="0.00%">
                  <c:v>6.6563005440697237E-4</c:v>
                </c:pt>
                <c:pt idx="33" formatCode="0.00%">
                  <c:v>4.9650602914914008E-2</c:v>
                </c:pt>
                <c:pt idx="34" formatCode="0.00%">
                  <c:v>6.2668049399195833E-2</c:v>
                </c:pt>
                <c:pt idx="35" formatCode="0.00%">
                  <c:v>6.2901161784567852E-2</c:v>
                </c:pt>
                <c:pt idx="36" formatCode="0.00%">
                  <c:v>3.6123008083381258E-2</c:v>
                </c:pt>
                <c:pt idx="37" formatCode="0.00%">
                  <c:v>1.6327720625276987E-2</c:v>
                </c:pt>
                <c:pt idx="38" formatCode="0.00%">
                  <c:v>3.9984053412132599E-3</c:v>
                </c:pt>
                <c:pt idx="39" formatCode="0.00%">
                  <c:v>-1.9450970976098339E-2</c:v>
                </c:pt>
                <c:pt idx="40" formatCode="0.00%">
                  <c:v>-2.0357644570461107E-2</c:v>
                </c:pt>
                <c:pt idx="41" formatCode="0.00%">
                  <c:v>-2.1797661694042587E-2</c:v>
                </c:pt>
                <c:pt idx="42" formatCode="0.00%">
                  <c:v>-1.8819409741445692E-2</c:v>
                </c:pt>
                <c:pt idx="43" formatCode="0.00%">
                  <c:v>3.7802961118148237E-4</c:v>
                </c:pt>
                <c:pt idx="44" formatCode="0.00%">
                  <c:v>-5.7862617386431631E-3</c:v>
                </c:pt>
                <c:pt idx="45" formatCode="0.00%">
                  <c:v>-4.2721425358286103E-3</c:v>
                </c:pt>
                <c:pt idx="46" formatCode="0.00%">
                  <c:v>-4.4416063867214924E-3</c:v>
                </c:pt>
                <c:pt idx="47" formatCode="0.00%">
                  <c:v>9.3840012477128792E-3</c:v>
                </c:pt>
                <c:pt idx="48" formatCode="0.00%">
                  <c:v>3.8206691965834531E-2</c:v>
                </c:pt>
                <c:pt idx="49" formatCode="0.00%">
                  <c:v>4.5573228458816888E-2</c:v>
                </c:pt>
                <c:pt idx="50" formatCode="0.00%">
                  <c:v>4.1361575749129319E-2</c:v>
                </c:pt>
                <c:pt idx="51" formatCode="0.00%">
                  <c:v>3.1969859205478249E-2</c:v>
                </c:pt>
                <c:pt idx="52" formatCode="0.00%">
                  <c:v>1.3962452348521878E-2</c:v>
                </c:pt>
                <c:pt idx="53" formatCode="0.00%">
                  <c:v>-1.1479565781539861E-2</c:v>
                </c:pt>
                <c:pt idx="54" formatCode="0.00%">
                  <c:v>-5.1991180167887438E-2</c:v>
                </c:pt>
                <c:pt idx="55" formatCode="0.00%">
                  <c:v>-7.4502225527684332E-2</c:v>
                </c:pt>
                <c:pt idx="56" formatCode="0.00%">
                  <c:v>-7.3178551972239061E-2</c:v>
                </c:pt>
                <c:pt idx="57" formatCode="0.00%">
                  <c:v>-2.9493788274247836E-2</c:v>
                </c:pt>
                <c:pt idx="58" formatCode="0.00%">
                  <c:v>3.6997925366399828E-2</c:v>
                </c:pt>
                <c:pt idx="59" formatCode="0.00%">
                  <c:v>6.7420773698135428E-2</c:v>
                </c:pt>
                <c:pt idx="60" formatCode="0.00%">
                  <c:v>8.9419470147856214E-2</c:v>
                </c:pt>
                <c:pt idx="61" formatCode="0.00%">
                  <c:v>4.1364474067355689E-2</c:v>
                </c:pt>
                <c:pt idx="62" formatCode="0.00%">
                  <c:v>4.5284245536177381E-3</c:v>
                </c:pt>
                <c:pt idx="63" formatCode="0.00%">
                  <c:v>-1.0907324058839278E-2</c:v>
                </c:pt>
                <c:pt idx="64" formatCode="0.00%">
                  <c:v>-1.5771066427634643E-2</c:v>
                </c:pt>
                <c:pt idx="65" formatCode="0.00%">
                  <c:v>-4.6279724592744181E-3</c:v>
                </c:pt>
                <c:pt idx="66" formatCode="0.00%">
                  <c:v>-2.9532303110995722E-2</c:v>
                </c:pt>
                <c:pt idx="67" formatCode="0.00%">
                  <c:v>-4.9032732668667388E-2</c:v>
                </c:pt>
                <c:pt idx="68" formatCode="0.00%">
                  <c:v>-7.0235918179606519E-2</c:v>
                </c:pt>
                <c:pt idx="69" formatCode="0.00%">
                  <c:v>-4.9489194289809087E-2</c:v>
                </c:pt>
                <c:pt idx="70" formatCode="0.00%">
                  <c:v>-1.2004565173965269E-2</c:v>
                </c:pt>
                <c:pt idx="71" formatCode="0.00%">
                  <c:v>9.7136753896469724E-3</c:v>
                </c:pt>
                <c:pt idx="72" formatCode="0.00%">
                  <c:v>7.7699612583298459E-3</c:v>
                </c:pt>
                <c:pt idx="73" formatCode="0.00%">
                  <c:v>-2.9745900224620514E-3</c:v>
                </c:pt>
                <c:pt idx="74" formatCode="0.00%">
                  <c:v>-5.2513277595752595E-3</c:v>
                </c:pt>
                <c:pt idx="75" formatCode="0.00%">
                  <c:v>-1.7763918515713635E-2</c:v>
                </c:pt>
                <c:pt idx="76" formatCode="0.00%">
                  <c:v>-9.6063506385105722E-3</c:v>
                </c:pt>
                <c:pt idx="77" formatCode="0.00%">
                  <c:v>-3.0626220727021135E-3</c:v>
                </c:pt>
                <c:pt idx="78" formatCode="0.00%">
                  <c:v>-2.2856092950014071E-3</c:v>
                </c:pt>
                <c:pt idx="79" formatCode="0.00%">
                  <c:v>3.1887120821660116E-3</c:v>
                </c:pt>
                <c:pt idx="80" formatCode="0.00%">
                  <c:v>-1.1235725807180129E-2</c:v>
                </c:pt>
                <c:pt idx="81" formatCode="0.00%">
                  <c:v>-3.0486596995147511E-2</c:v>
                </c:pt>
                <c:pt idx="82" formatCode="0.00%">
                  <c:v>-4.0697031860084699E-2</c:v>
                </c:pt>
                <c:pt idx="83" formatCode="0.00%">
                  <c:v>-4.4139048221824795E-2</c:v>
                </c:pt>
                <c:pt idx="84" formatCode="0.00%">
                  <c:v>-3.5524821645040686E-2</c:v>
                </c:pt>
                <c:pt idx="85" formatCode="0.00%">
                  <c:v>-3.0742372243514893E-2</c:v>
                </c:pt>
                <c:pt idx="86" formatCode="0.00%">
                  <c:v>-3.5766168593932245E-2</c:v>
                </c:pt>
                <c:pt idx="87" formatCode="0.00%">
                  <c:v>-3.2425099605768615E-2</c:v>
                </c:pt>
                <c:pt idx="88" formatCode="0.00%">
                  <c:v>-4.1542665214845051E-2</c:v>
                </c:pt>
                <c:pt idx="89" formatCode="0.00%">
                  <c:v>-4.794228131098708E-2</c:v>
                </c:pt>
                <c:pt idx="90" formatCode="0.00%">
                  <c:v>-4.9562765614919228E-2</c:v>
                </c:pt>
                <c:pt idx="91" formatCode="0.00%">
                  <c:v>-7.1796903218209571E-2</c:v>
                </c:pt>
                <c:pt idx="92" formatCode="0.00%">
                  <c:v>-6.4282509989523576E-2</c:v>
                </c:pt>
                <c:pt idx="93" formatCode="0.00%">
                  <c:v>-6.1390855221875387E-2</c:v>
                </c:pt>
                <c:pt idx="94" formatCode="0.00%">
                  <c:v>-6.0740182456011066E-2</c:v>
                </c:pt>
                <c:pt idx="95" formatCode="0.00%">
                  <c:v>-4.9880667113659079E-2</c:v>
                </c:pt>
                <c:pt idx="96" formatCode="0.00%">
                  <c:v>-5.035173553857171E-2</c:v>
                </c:pt>
                <c:pt idx="97" formatCode="0.00%">
                  <c:v>-5.0117896808263632E-2</c:v>
                </c:pt>
                <c:pt idx="98" formatCode="0.00%">
                  <c:v>-3.6769793284788931E-2</c:v>
                </c:pt>
                <c:pt idx="99" formatCode="0.00%">
                  <c:v>-2.4363884860423828E-2</c:v>
                </c:pt>
                <c:pt idx="100" formatCode="0.00%">
                  <c:v>-2.1776177678006929E-2</c:v>
                </c:pt>
                <c:pt idx="101" formatCode="0.00%">
                  <c:v>-2.0153335485077313E-2</c:v>
                </c:pt>
                <c:pt idx="102" formatCode="0.00%">
                  <c:v>-3.605305463051249E-2</c:v>
                </c:pt>
                <c:pt idx="103" formatCode="0.00%">
                  <c:v>-5.6277159217261452E-2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3-45CE-AC46-8258FD49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561880"/>
        <c:axId val="1018563192"/>
      </c:lineChart>
      <c:dateAx>
        <c:axId val="1018561880"/>
        <c:scaling>
          <c:orientation val="minMax"/>
        </c:scaling>
        <c:delete val="0"/>
        <c:axPos val="b"/>
        <c:numFmt formatCode="yy/mm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8563192"/>
        <c:crosses val="autoZero"/>
        <c:auto val="1"/>
        <c:lblOffset val="100"/>
        <c:baseTimeUnit val="days"/>
        <c:majorUnit val="3"/>
        <c:majorTimeUnit val="months"/>
      </c:dateAx>
      <c:valAx>
        <c:axId val="101856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856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E</a:t>
            </a:r>
            <a:r>
              <a:rPr lang="en-US" altLang="zh-CN" sz="1200"/>
              <a:t>x AUS&amp;BZL supply to China  weekly</a:t>
            </a:r>
            <a:r>
              <a:rPr lang="en-US" altLang="zh-CN" sz="1200" baseline="0"/>
              <a:t> volume and gap between total removals &amp; arrivals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model'!$BN$2</c:f>
              <c:strCache>
                <c:ptCount val="1"/>
                <c:pt idx="0">
                  <c:v>Removals-Current arrivals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model'!$B$212:$B$315</c:f>
              <c:numCache>
                <c:formatCode>m/d/yyyy</c:formatCode>
                <c:ptCount val="104"/>
                <c:pt idx="0">
                  <c:v>43834</c:v>
                </c:pt>
                <c:pt idx="1">
                  <c:v>43841</c:v>
                </c:pt>
                <c:pt idx="2">
                  <c:v>43848</c:v>
                </c:pt>
                <c:pt idx="3">
                  <c:v>43855</c:v>
                </c:pt>
                <c:pt idx="4">
                  <c:v>43862</c:v>
                </c:pt>
                <c:pt idx="5">
                  <c:v>43869</c:v>
                </c:pt>
                <c:pt idx="6">
                  <c:v>43876</c:v>
                </c:pt>
                <c:pt idx="7">
                  <c:v>43883</c:v>
                </c:pt>
                <c:pt idx="8">
                  <c:v>43890</c:v>
                </c:pt>
                <c:pt idx="9">
                  <c:v>43897</c:v>
                </c:pt>
                <c:pt idx="10">
                  <c:v>43904</c:v>
                </c:pt>
                <c:pt idx="11">
                  <c:v>43911</c:v>
                </c:pt>
                <c:pt idx="12">
                  <c:v>43918</c:v>
                </c:pt>
                <c:pt idx="13">
                  <c:v>43925</c:v>
                </c:pt>
                <c:pt idx="14">
                  <c:v>43932</c:v>
                </c:pt>
                <c:pt idx="15">
                  <c:v>43939</c:v>
                </c:pt>
                <c:pt idx="16">
                  <c:v>43946</c:v>
                </c:pt>
                <c:pt idx="17">
                  <c:v>43953</c:v>
                </c:pt>
                <c:pt idx="18">
                  <c:v>43960</c:v>
                </c:pt>
                <c:pt idx="19">
                  <c:v>43967</c:v>
                </c:pt>
                <c:pt idx="20">
                  <c:v>43974</c:v>
                </c:pt>
                <c:pt idx="21">
                  <c:v>43981</c:v>
                </c:pt>
                <c:pt idx="22">
                  <c:v>43988</c:v>
                </c:pt>
                <c:pt idx="23">
                  <c:v>43995</c:v>
                </c:pt>
                <c:pt idx="24">
                  <c:v>44002</c:v>
                </c:pt>
                <c:pt idx="25">
                  <c:v>44009</c:v>
                </c:pt>
                <c:pt idx="26">
                  <c:v>44016</c:v>
                </c:pt>
                <c:pt idx="27">
                  <c:v>44023</c:v>
                </c:pt>
                <c:pt idx="28">
                  <c:v>44030</c:v>
                </c:pt>
                <c:pt idx="29">
                  <c:v>44037</c:v>
                </c:pt>
                <c:pt idx="30">
                  <c:v>44044</c:v>
                </c:pt>
                <c:pt idx="31">
                  <c:v>44051</c:v>
                </c:pt>
                <c:pt idx="32">
                  <c:v>44058</c:v>
                </c:pt>
                <c:pt idx="33">
                  <c:v>44065</c:v>
                </c:pt>
                <c:pt idx="34">
                  <c:v>44072</c:v>
                </c:pt>
                <c:pt idx="35">
                  <c:v>44079</c:v>
                </c:pt>
                <c:pt idx="36">
                  <c:v>44086</c:v>
                </c:pt>
                <c:pt idx="37">
                  <c:v>44093</c:v>
                </c:pt>
                <c:pt idx="38">
                  <c:v>44100</c:v>
                </c:pt>
                <c:pt idx="39">
                  <c:v>44107</c:v>
                </c:pt>
                <c:pt idx="40">
                  <c:v>44114</c:v>
                </c:pt>
                <c:pt idx="41">
                  <c:v>44121</c:v>
                </c:pt>
                <c:pt idx="42">
                  <c:v>44128</c:v>
                </c:pt>
                <c:pt idx="43">
                  <c:v>44135</c:v>
                </c:pt>
                <c:pt idx="44">
                  <c:v>44142</c:v>
                </c:pt>
                <c:pt idx="45">
                  <c:v>44149</c:v>
                </c:pt>
                <c:pt idx="46">
                  <c:v>44156</c:v>
                </c:pt>
                <c:pt idx="47">
                  <c:v>44163</c:v>
                </c:pt>
                <c:pt idx="48">
                  <c:v>44170</c:v>
                </c:pt>
                <c:pt idx="49">
                  <c:v>44177</c:v>
                </c:pt>
                <c:pt idx="50">
                  <c:v>44184</c:v>
                </c:pt>
                <c:pt idx="51">
                  <c:v>44191</c:v>
                </c:pt>
                <c:pt idx="52">
                  <c:v>44198</c:v>
                </c:pt>
                <c:pt idx="53">
                  <c:v>44205</c:v>
                </c:pt>
                <c:pt idx="54">
                  <c:v>44212</c:v>
                </c:pt>
                <c:pt idx="55">
                  <c:v>44219</c:v>
                </c:pt>
                <c:pt idx="56">
                  <c:v>44226</c:v>
                </c:pt>
                <c:pt idx="57">
                  <c:v>44233</c:v>
                </c:pt>
                <c:pt idx="58">
                  <c:v>44240</c:v>
                </c:pt>
                <c:pt idx="59">
                  <c:v>44247</c:v>
                </c:pt>
                <c:pt idx="60">
                  <c:v>44254</c:v>
                </c:pt>
                <c:pt idx="61">
                  <c:v>44261</c:v>
                </c:pt>
                <c:pt idx="62">
                  <c:v>44268</c:v>
                </c:pt>
                <c:pt idx="63">
                  <c:v>44275</c:v>
                </c:pt>
                <c:pt idx="64">
                  <c:v>44282</c:v>
                </c:pt>
                <c:pt idx="65">
                  <c:v>44289</c:v>
                </c:pt>
                <c:pt idx="66">
                  <c:v>44296</c:v>
                </c:pt>
                <c:pt idx="67">
                  <c:v>44303</c:v>
                </c:pt>
                <c:pt idx="68">
                  <c:v>44310</c:v>
                </c:pt>
                <c:pt idx="69">
                  <c:v>44317</c:v>
                </c:pt>
                <c:pt idx="70">
                  <c:v>44324</c:v>
                </c:pt>
                <c:pt idx="71">
                  <c:v>44331</c:v>
                </c:pt>
                <c:pt idx="72">
                  <c:v>44338</c:v>
                </c:pt>
                <c:pt idx="73">
                  <c:v>44345</c:v>
                </c:pt>
                <c:pt idx="74">
                  <c:v>44352</c:v>
                </c:pt>
                <c:pt idx="75">
                  <c:v>44359</c:v>
                </c:pt>
                <c:pt idx="76">
                  <c:v>44366</c:v>
                </c:pt>
                <c:pt idx="77">
                  <c:v>44373</c:v>
                </c:pt>
                <c:pt idx="78">
                  <c:v>44380</c:v>
                </c:pt>
                <c:pt idx="79">
                  <c:v>44387</c:v>
                </c:pt>
                <c:pt idx="80">
                  <c:v>44394</c:v>
                </c:pt>
                <c:pt idx="81">
                  <c:v>44401</c:v>
                </c:pt>
                <c:pt idx="82">
                  <c:v>44408</c:v>
                </c:pt>
                <c:pt idx="83">
                  <c:v>44415</c:v>
                </c:pt>
                <c:pt idx="84">
                  <c:v>44422</c:v>
                </c:pt>
                <c:pt idx="85">
                  <c:v>44429</c:v>
                </c:pt>
                <c:pt idx="86">
                  <c:v>44436</c:v>
                </c:pt>
                <c:pt idx="87">
                  <c:v>44443</c:v>
                </c:pt>
                <c:pt idx="88">
                  <c:v>44450</c:v>
                </c:pt>
                <c:pt idx="89">
                  <c:v>44457</c:v>
                </c:pt>
                <c:pt idx="90">
                  <c:v>44464</c:v>
                </c:pt>
                <c:pt idx="91">
                  <c:v>44471</c:v>
                </c:pt>
                <c:pt idx="92">
                  <c:v>44478</c:v>
                </c:pt>
                <c:pt idx="93">
                  <c:v>44485</c:v>
                </c:pt>
                <c:pt idx="94">
                  <c:v>44492</c:v>
                </c:pt>
                <c:pt idx="95">
                  <c:v>44499</c:v>
                </c:pt>
                <c:pt idx="96">
                  <c:v>44506</c:v>
                </c:pt>
                <c:pt idx="97">
                  <c:v>44513</c:v>
                </c:pt>
                <c:pt idx="98">
                  <c:v>44520</c:v>
                </c:pt>
                <c:pt idx="99">
                  <c:v>44527</c:v>
                </c:pt>
                <c:pt idx="100">
                  <c:v>44534</c:v>
                </c:pt>
                <c:pt idx="101">
                  <c:v>44541</c:v>
                </c:pt>
                <c:pt idx="102">
                  <c:v>44548</c:v>
                </c:pt>
                <c:pt idx="103">
                  <c:v>44555</c:v>
                </c:pt>
              </c:numCache>
            </c:numRef>
          </c:cat>
          <c:val>
            <c:numRef>
              <c:f>'weekly model'!$BN$212:$BN$315</c:f>
              <c:numCache>
                <c:formatCode>_ * #,##0.00_ ;_ * \-#,##0.00_ ;_ * "-"??_ ;_ @_ </c:formatCode>
                <c:ptCount val="104"/>
                <c:pt idx="7">
                  <c:v>2.6107519836236079</c:v>
                </c:pt>
                <c:pt idx="8">
                  <c:v>4.6985881414921913</c:v>
                </c:pt>
                <c:pt idx="9">
                  <c:v>1.7717264743635681</c:v>
                </c:pt>
                <c:pt idx="10">
                  <c:v>2.2692686133970916</c:v>
                </c:pt>
                <c:pt idx="11">
                  <c:v>2.4609899696697681</c:v>
                </c:pt>
                <c:pt idx="12">
                  <c:v>2.2262087861943769</c:v>
                </c:pt>
                <c:pt idx="13">
                  <c:v>-7.1109499589255165E-2</c:v>
                </c:pt>
                <c:pt idx="14">
                  <c:v>1.7382357699414221</c:v>
                </c:pt>
                <c:pt idx="15">
                  <c:v>3.5371283656898029</c:v>
                </c:pt>
                <c:pt idx="16">
                  <c:v>3.5862280661544261</c:v>
                </c:pt>
                <c:pt idx="17">
                  <c:v>2.9436191661528177</c:v>
                </c:pt>
                <c:pt idx="18">
                  <c:v>1.8558174462312884</c:v>
                </c:pt>
                <c:pt idx="19">
                  <c:v>-0.2742250602765246</c:v>
                </c:pt>
                <c:pt idx="20">
                  <c:v>0.56284069495021782</c:v>
                </c:pt>
                <c:pt idx="21">
                  <c:v>0.3199420461322795</c:v>
                </c:pt>
                <c:pt idx="22">
                  <c:v>1.2633188963879007</c:v>
                </c:pt>
                <c:pt idx="23">
                  <c:v>0.16627445179604194</c:v>
                </c:pt>
                <c:pt idx="24">
                  <c:v>0.17186057181273995</c:v>
                </c:pt>
                <c:pt idx="25">
                  <c:v>0.26209197997036071</c:v>
                </c:pt>
                <c:pt idx="26">
                  <c:v>0.22324666130685955</c:v>
                </c:pt>
                <c:pt idx="27">
                  <c:v>-0.5851750121356929</c:v>
                </c:pt>
                <c:pt idx="28">
                  <c:v>-1.2663707472547223</c:v>
                </c:pt>
                <c:pt idx="29">
                  <c:v>-2.9405534904551196</c:v>
                </c:pt>
                <c:pt idx="30">
                  <c:v>8.4295690280185909E-2</c:v>
                </c:pt>
                <c:pt idx="31">
                  <c:v>0.8306825823737114</c:v>
                </c:pt>
                <c:pt idx="32">
                  <c:v>1.892330237960131</c:v>
                </c:pt>
                <c:pt idx="33">
                  <c:v>2.3605237254052156</c:v>
                </c:pt>
                <c:pt idx="34">
                  <c:v>1.454123425807623</c:v>
                </c:pt>
                <c:pt idx="35">
                  <c:v>0.87430443365655108</c:v>
                </c:pt>
                <c:pt idx="36">
                  <c:v>-0.73313162164760115</c:v>
                </c:pt>
                <c:pt idx="37">
                  <c:v>9.7112223401090603E-2</c:v>
                </c:pt>
                <c:pt idx="38">
                  <c:v>0.16798153904389324</c:v>
                </c:pt>
                <c:pt idx="39">
                  <c:v>-1.6988950588123366</c:v>
                </c:pt>
                <c:pt idx="40">
                  <c:v>-0.83169670712103638</c:v>
                </c:pt>
                <c:pt idx="41">
                  <c:v>-5.276038429616392E-2</c:v>
                </c:pt>
                <c:pt idx="42">
                  <c:v>0.46061524566627909</c:v>
                </c:pt>
                <c:pt idx="43">
                  <c:v>0.472908451038208</c:v>
                </c:pt>
                <c:pt idx="44">
                  <c:v>-1.3929209907853526</c:v>
                </c:pt>
                <c:pt idx="45">
                  <c:v>0.10466481006074702</c:v>
                </c:pt>
                <c:pt idx="46">
                  <c:v>0.4185770353908147</c:v>
                </c:pt>
                <c:pt idx="47">
                  <c:v>1.7320158924465083</c:v>
                </c:pt>
                <c:pt idx="48">
                  <c:v>1.4676534107530728</c:v>
                </c:pt>
                <c:pt idx="49">
                  <c:v>0.69347280367070141</c:v>
                </c:pt>
                <c:pt idx="50">
                  <c:v>1.5603108470475746E-2</c:v>
                </c:pt>
                <c:pt idx="51">
                  <c:v>1.0477331506599086</c:v>
                </c:pt>
                <c:pt idx="52">
                  <c:v>-0.42128969188095056</c:v>
                </c:pt>
                <c:pt idx="53">
                  <c:v>-1.5216786352937284</c:v>
                </c:pt>
                <c:pt idx="54">
                  <c:v>-3.7946216002737536</c:v>
                </c:pt>
                <c:pt idx="55">
                  <c:v>-1.0566867009230663</c:v>
                </c:pt>
                <c:pt idx="56">
                  <c:v>-0.22532420799272401</c:v>
                </c:pt>
                <c:pt idx="57">
                  <c:v>1.7892494541832313</c:v>
                </c:pt>
                <c:pt idx="58">
                  <c:v>2.6240561762477697</c:v>
                </c:pt>
                <c:pt idx="59">
                  <c:v>1.6118064953970759</c:v>
                </c:pt>
                <c:pt idx="60">
                  <c:v>1.900793613107723</c:v>
                </c:pt>
                <c:pt idx="61">
                  <c:v>-1.9960096917529491</c:v>
                </c:pt>
                <c:pt idx="62">
                  <c:v>-0.97201756048599108</c:v>
                </c:pt>
                <c:pt idx="63">
                  <c:v>0.13601422991049716</c:v>
                </c:pt>
                <c:pt idx="64">
                  <c:v>1.6474147735225344</c:v>
                </c:pt>
                <c:pt idx="65">
                  <c:v>-1.0594566421782865</c:v>
                </c:pt>
                <c:pt idx="66">
                  <c:v>-3.0883575272660444</c:v>
                </c:pt>
                <c:pt idx="67">
                  <c:v>-1.7748253172464992</c:v>
                </c:pt>
                <c:pt idx="68">
                  <c:v>-0.57665636532659548</c:v>
                </c:pt>
                <c:pt idx="69">
                  <c:v>1.1235717453171894</c:v>
                </c:pt>
                <c:pt idx="70">
                  <c:v>0.18007042599191436</c:v>
                </c:pt>
                <c:pt idx="71">
                  <c:v>0.36228161781211199</c:v>
                </c:pt>
                <c:pt idx="72">
                  <c:v>-0.81834152838664309</c:v>
                </c:pt>
                <c:pt idx="73">
                  <c:v>-2.9027733524241484E-2</c:v>
                </c:pt>
                <c:pt idx="74">
                  <c:v>-4.0435595825286441E-2</c:v>
                </c:pt>
                <c:pt idx="75">
                  <c:v>-0.87825937659139086</c:v>
                </c:pt>
                <c:pt idx="76">
                  <c:v>-1.0271171845559479E-3</c:v>
                </c:pt>
                <c:pt idx="77">
                  <c:v>0.61738488528603597</c:v>
                </c:pt>
                <c:pt idx="78">
                  <c:v>3.7861793373355823E-2</c:v>
                </c:pt>
                <c:pt idx="79">
                  <c:v>-0.34582668812043948</c:v>
                </c:pt>
                <c:pt idx="80">
                  <c:v>-1.458658976388616</c:v>
                </c:pt>
                <c:pt idx="81">
                  <c:v>-1.31335027668311</c:v>
                </c:pt>
                <c:pt idx="82">
                  <c:v>-0.99465030390601328</c:v>
                </c:pt>
                <c:pt idx="83">
                  <c:v>-0.70919379615873623</c:v>
                </c:pt>
                <c:pt idx="84">
                  <c:v>-0.60136371174671055</c:v>
                </c:pt>
                <c:pt idx="85">
                  <c:v>-0.8486826680448516</c:v>
                </c:pt>
                <c:pt idx="86">
                  <c:v>-1.5359832403429046</c:v>
                </c:pt>
                <c:pt idx="87">
                  <c:v>-0.36738056467794422</c:v>
                </c:pt>
                <c:pt idx="88">
                  <c:v>-1.5576577037070933</c:v>
                </c:pt>
                <c:pt idx="89">
                  <c:v>-1.5238581969923857</c:v>
                </c:pt>
                <c:pt idx="90">
                  <c:v>-1.7191906949151345</c:v>
                </c:pt>
                <c:pt idx="91">
                  <c:v>-2.7080281772875878</c:v>
                </c:pt>
                <c:pt idx="92">
                  <c:v>-0.78050763397550327</c:v>
                </c:pt>
                <c:pt idx="93">
                  <c:v>-1.2324449493240444</c:v>
                </c:pt>
                <c:pt idx="94">
                  <c:v>-1.6650010013621035</c:v>
                </c:pt>
                <c:pt idx="95">
                  <c:v>-1.5663018255419203</c:v>
                </c:pt>
                <c:pt idx="96">
                  <c:v>-0.79956952156787153</c:v>
                </c:pt>
                <c:pt idx="97">
                  <c:v>-1.1635285040927599</c:v>
                </c:pt>
                <c:pt idx="98">
                  <c:v>-0.25203170959598253</c:v>
                </c:pt>
                <c:pt idx="99">
                  <c:v>-0.25237799402339789</c:v>
                </c:pt>
                <c:pt idx="100">
                  <c:v>-0.58168379755124633</c:v>
                </c:pt>
                <c:pt idx="101">
                  <c:v>-1.0813186524196006</c:v>
                </c:pt>
                <c:pt idx="102">
                  <c:v>-2.0154223591763483</c:v>
                </c:pt>
                <c:pt idx="103">
                  <c:v>-2.4897662318171356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9-495A-BF7C-31CBC816441A}"/>
            </c:ext>
          </c:extLst>
        </c:ser>
        <c:ser>
          <c:idx val="1"/>
          <c:order val="1"/>
          <c:tx>
            <c:strRef>
              <c:f>'weekly model'!$I$2</c:f>
              <c:strCache>
                <c:ptCount val="1"/>
                <c:pt idx="0">
                  <c:v>Others to China from SnD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model'!$B$212:$B$315</c:f>
              <c:numCache>
                <c:formatCode>m/d/yyyy</c:formatCode>
                <c:ptCount val="104"/>
                <c:pt idx="0">
                  <c:v>43834</c:v>
                </c:pt>
                <c:pt idx="1">
                  <c:v>43841</c:v>
                </c:pt>
                <c:pt idx="2">
                  <c:v>43848</c:v>
                </c:pt>
                <c:pt idx="3">
                  <c:v>43855</c:v>
                </c:pt>
                <c:pt idx="4">
                  <c:v>43862</c:v>
                </c:pt>
                <c:pt idx="5">
                  <c:v>43869</c:v>
                </c:pt>
                <c:pt idx="6">
                  <c:v>43876</c:v>
                </c:pt>
                <c:pt idx="7">
                  <c:v>43883</c:v>
                </c:pt>
                <c:pt idx="8">
                  <c:v>43890</c:v>
                </c:pt>
                <c:pt idx="9">
                  <c:v>43897</c:v>
                </c:pt>
                <c:pt idx="10">
                  <c:v>43904</c:v>
                </c:pt>
                <c:pt idx="11">
                  <c:v>43911</c:v>
                </c:pt>
                <c:pt idx="12">
                  <c:v>43918</c:v>
                </c:pt>
                <c:pt idx="13">
                  <c:v>43925</c:v>
                </c:pt>
                <c:pt idx="14">
                  <c:v>43932</c:v>
                </c:pt>
                <c:pt idx="15">
                  <c:v>43939</c:v>
                </c:pt>
                <c:pt idx="16">
                  <c:v>43946</c:v>
                </c:pt>
                <c:pt idx="17">
                  <c:v>43953</c:v>
                </c:pt>
                <c:pt idx="18">
                  <c:v>43960</c:v>
                </c:pt>
                <c:pt idx="19">
                  <c:v>43967</c:v>
                </c:pt>
                <c:pt idx="20">
                  <c:v>43974</c:v>
                </c:pt>
                <c:pt idx="21">
                  <c:v>43981</c:v>
                </c:pt>
                <c:pt idx="22">
                  <c:v>43988</c:v>
                </c:pt>
                <c:pt idx="23">
                  <c:v>43995</c:v>
                </c:pt>
                <c:pt idx="24">
                  <c:v>44002</c:v>
                </c:pt>
                <c:pt idx="25">
                  <c:v>44009</c:v>
                </c:pt>
                <c:pt idx="26">
                  <c:v>44016</c:v>
                </c:pt>
                <c:pt idx="27">
                  <c:v>44023</c:v>
                </c:pt>
                <c:pt idx="28">
                  <c:v>44030</c:v>
                </c:pt>
                <c:pt idx="29">
                  <c:v>44037</c:v>
                </c:pt>
                <c:pt idx="30">
                  <c:v>44044</c:v>
                </c:pt>
                <c:pt idx="31">
                  <c:v>44051</c:v>
                </c:pt>
                <c:pt idx="32">
                  <c:v>44058</c:v>
                </c:pt>
                <c:pt idx="33">
                  <c:v>44065</c:v>
                </c:pt>
                <c:pt idx="34">
                  <c:v>44072</c:v>
                </c:pt>
                <c:pt idx="35">
                  <c:v>44079</c:v>
                </c:pt>
                <c:pt idx="36">
                  <c:v>44086</c:v>
                </c:pt>
                <c:pt idx="37">
                  <c:v>44093</c:v>
                </c:pt>
                <c:pt idx="38">
                  <c:v>44100</c:v>
                </c:pt>
                <c:pt idx="39">
                  <c:v>44107</c:v>
                </c:pt>
                <c:pt idx="40">
                  <c:v>44114</c:v>
                </c:pt>
                <c:pt idx="41">
                  <c:v>44121</c:v>
                </c:pt>
                <c:pt idx="42">
                  <c:v>44128</c:v>
                </c:pt>
                <c:pt idx="43">
                  <c:v>44135</c:v>
                </c:pt>
                <c:pt idx="44">
                  <c:v>44142</c:v>
                </c:pt>
                <c:pt idx="45">
                  <c:v>44149</c:v>
                </c:pt>
                <c:pt idx="46">
                  <c:v>44156</c:v>
                </c:pt>
                <c:pt idx="47">
                  <c:v>44163</c:v>
                </c:pt>
                <c:pt idx="48">
                  <c:v>44170</c:v>
                </c:pt>
                <c:pt idx="49">
                  <c:v>44177</c:v>
                </c:pt>
                <c:pt idx="50">
                  <c:v>44184</c:v>
                </c:pt>
                <c:pt idx="51">
                  <c:v>44191</c:v>
                </c:pt>
                <c:pt idx="52">
                  <c:v>44198</c:v>
                </c:pt>
                <c:pt idx="53">
                  <c:v>44205</c:v>
                </c:pt>
                <c:pt idx="54">
                  <c:v>44212</c:v>
                </c:pt>
                <c:pt idx="55">
                  <c:v>44219</c:v>
                </c:pt>
                <c:pt idx="56">
                  <c:v>44226</c:v>
                </c:pt>
                <c:pt idx="57">
                  <c:v>44233</c:v>
                </c:pt>
                <c:pt idx="58">
                  <c:v>44240</c:v>
                </c:pt>
                <c:pt idx="59">
                  <c:v>44247</c:v>
                </c:pt>
                <c:pt idx="60">
                  <c:v>44254</c:v>
                </c:pt>
                <c:pt idx="61">
                  <c:v>44261</c:v>
                </c:pt>
                <c:pt idx="62">
                  <c:v>44268</c:v>
                </c:pt>
                <c:pt idx="63">
                  <c:v>44275</c:v>
                </c:pt>
                <c:pt idx="64">
                  <c:v>44282</c:v>
                </c:pt>
                <c:pt idx="65">
                  <c:v>44289</c:v>
                </c:pt>
                <c:pt idx="66">
                  <c:v>44296</c:v>
                </c:pt>
                <c:pt idx="67">
                  <c:v>44303</c:v>
                </c:pt>
                <c:pt idx="68">
                  <c:v>44310</c:v>
                </c:pt>
                <c:pt idx="69">
                  <c:v>44317</c:v>
                </c:pt>
                <c:pt idx="70">
                  <c:v>44324</c:v>
                </c:pt>
                <c:pt idx="71">
                  <c:v>44331</c:v>
                </c:pt>
                <c:pt idx="72">
                  <c:v>44338</c:v>
                </c:pt>
                <c:pt idx="73">
                  <c:v>44345</c:v>
                </c:pt>
                <c:pt idx="74">
                  <c:v>44352</c:v>
                </c:pt>
                <c:pt idx="75">
                  <c:v>44359</c:v>
                </c:pt>
                <c:pt idx="76">
                  <c:v>44366</c:v>
                </c:pt>
                <c:pt idx="77">
                  <c:v>44373</c:v>
                </c:pt>
                <c:pt idx="78">
                  <c:v>44380</c:v>
                </c:pt>
                <c:pt idx="79">
                  <c:v>44387</c:v>
                </c:pt>
                <c:pt idx="80">
                  <c:v>44394</c:v>
                </c:pt>
                <c:pt idx="81">
                  <c:v>44401</c:v>
                </c:pt>
                <c:pt idx="82">
                  <c:v>44408</c:v>
                </c:pt>
                <c:pt idx="83">
                  <c:v>44415</c:v>
                </c:pt>
                <c:pt idx="84">
                  <c:v>44422</c:v>
                </c:pt>
                <c:pt idx="85">
                  <c:v>44429</c:v>
                </c:pt>
                <c:pt idx="86">
                  <c:v>44436</c:v>
                </c:pt>
                <c:pt idx="87">
                  <c:v>44443</c:v>
                </c:pt>
                <c:pt idx="88">
                  <c:v>44450</c:v>
                </c:pt>
                <c:pt idx="89">
                  <c:v>44457</c:v>
                </c:pt>
                <c:pt idx="90">
                  <c:v>44464</c:v>
                </c:pt>
                <c:pt idx="91">
                  <c:v>44471</c:v>
                </c:pt>
                <c:pt idx="92">
                  <c:v>44478</c:v>
                </c:pt>
                <c:pt idx="93">
                  <c:v>44485</c:v>
                </c:pt>
                <c:pt idx="94">
                  <c:v>44492</c:v>
                </c:pt>
                <c:pt idx="95">
                  <c:v>44499</c:v>
                </c:pt>
                <c:pt idx="96">
                  <c:v>44506</c:v>
                </c:pt>
                <c:pt idx="97">
                  <c:v>44513</c:v>
                </c:pt>
                <c:pt idx="98">
                  <c:v>44520</c:v>
                </c:pt>
                <c:pt idx="99">
                  <c:v>44527</c:v>
                </c:pt>
                <c:pt idx="100">
                  <c:v>44534</c:v>
                </c:pt>
                <c:pt idx="101">
                  <c:v>44541</c:v>
                </c:pt>
                <c:pt idx="102">
                  <c:v>44548</c:v>
                </c:pt>
                <c:pt idx="103">
                  <c:v>44555</c:v>
                </c:pt>
              </c:numCache>
            </c:numRef>
          </c:cat>
          <c:val>
            <c:numRef>
              <c:f>'weekly model'!$I$212:$I$315</c:f>
              <c:numCache>
                <c:formatCode>_ * #,##0.00_ ;_ * \-#,##0.00_ ;_ * "-"??_ ;_ @_ </c:formatCode>
                <c:ptCount val="104"/>
                <c:pt idx="0">
                  <c:v>1.7433224043575166</c:v>
                </c:pt>
                <c:pt idx="1">
                  <c:v>2.0807796548145796</c:v>
                </c:pt>
                <c:pt idx="2">
                  <c:v>2.1413688543624412</c:v>
                </c:pt>
                <c:pt idx="3">
                  <c:v>2.1554244673478542</c:v>
                </c:pt>
                <c:pt idx="4">
                  <c:v>2.2394042908100142</c:v>
                </c:pt>
                <c:pt idx="5">
                  <c:v>2.3725457656958517</c:v>
                </c:pt>
                <c:pt idx="6">
                  <c:v>2.2727175103459327</c:v>
                </c:pt>
                <c:pt idx="7">
                  <c:v>1.8930841002053524</c:v>
                </c:pt>
                <c:pt idx="8">
                  <c:v>1.4593299644382918</c:v>
                </c:pt>
                <c:pt idx="9">
                  <c:v>1.5630619289595673</c:v>
                </c:pt>
                <c:pt idx="10">
                  <c:v>1.8678396532780472</c:v>
                </c:pt>
                <c:pt idx="11">
                  <c:v>1.6530374805010408</c:v>
                </c:pt>
                <c:pt idx="12">
                  <c:v>1.724380346635537</c:v>
                </c:pt>
                <c:pt idx="13">
                  <c:v>2.0496518945865385</c:v>
                </c:pt>
                <c:pt idx="14">
                  <c:v>2.0395970579209197</c:v>
                </c:pt>
                <c:pt idx="15">
                  <c:v>1.8982820703527892</c:v>
                </c:pt>
                <c:pt idx="16">
                  <c:v>1.7935058209244228</c:v>
                </c:pt>
                <c:pt idx="17">
                  <c:v>1.5161719122522814</c:v>
                </c:pt>
                <c:pt idx="18">
                  <c:v>1.6206898261388618</c:v>
                </c:pt>
                <c:pt idx="19">
                  <c:v>2.0887907113597595</c:v>
                </c:pt>
                <c:pt idx="20">
                  <c:v>2.1753543200387466</c:v>
                </c:pt>
                <c:pt idx="21">
                  <c:v>2.196180956985661</c:v>
                </c:pt>
                <c:pt idx="22">
                  <c:v>2.1842708863224551</c:v>
                </c:pt>
                <c:pt idx="23">
                  <c:v>2.3550813248803442</c:v>
                </c:pt>
                <c:pt idx="24">
                  <c:v>2.4746788947070373</c:v>
                </c:pt>
                <c:pt idx="25">
                  <c:v>2.3561071397468756</c:v>
                </c:pt>
                <c:pt idx="26">
                  <c:v>2.1812927092723746</c:v>
                </c:pt>
                <c:pt idx="27">
                  <c:v>2.6747510998350905</c:v>
                </c:pt>
                <c:pt idx="28">
                  <c:v>3.0784948477266165</c:v>
                </c:pt>
                <c:pt idx="29">
                  <c:v>2.8651978174976667</c:v>
                </c:pt>
                <c:pt idx="30">
                  <c:v>2.8724544761805917</c:v>
                </c:pt>
                <c:pt idx="31">
                  <c:v>2.6884894635873513</c:v>
                </c:pt>
                <c:pt idx="32">
                  <c:v>2.9670961192683154</c:v>
                </c:pt>
                <c:pt idx="33">
                  <c:v>3.0436856369828185</c:v>
                </c:pt>
                <c:pt idx="34">
                  <c:v>2.3779314288084104</c:v>
                </c:pt>
                <c:pt idx="35">
                  <c:v>2.171286292407268</c:v>
                </c:pt>
                <c:pt idx="36">
                  <c:v>3.0238809268551847</c:v>
                </c:pt>
                <c:pt idx="37">
                  <c:v>3.0201956358387121</c:v>
                </c:pt>
                <c:pt idx="38">
                  <c:v>2.3831111248105961</c:v>
                </c:pt>
                <c:pt idx="39">
                  <c:v>2.5726106589125526</c:v>
                </c:pt>
                <c:pt idx="40">
                  <c:v>2.8881482426484806</c:v>
                </c:pt>
                <c:pt idx="41">
                  <c:v>2.4500642975212252</c:v>
                </c:pt>
                <c:pt idx="42">
                  <c:v>2.2974454118710228</c:v>
                </c:pt>
                <c:pt idx="43">
                  <c:v>2.7444008940570055</c:v>
                </c:pt>
                <c:pt idx="44">
                  <c:v>2.7102539507971595</c:v>
                </c:pt>
                <c:pt idx="45">
                  <c:v>2.7909642370711993</c:v>
                </c:pt>
                <c:pt idx="46">
                  <c:v>2.5893987661278124</c:v>
                </c:pt>
                <c:pt idx="47">
                  <c:v>2.5371759988833937</c:v>
                </c:pt>
                <c:pt idx="48">
                  <c:v>2.7288681867874538</c:v>
                </c:pt>
                <c:pt idx="49">
                  <c:v>2.6159820617608576</c:v>
                </c:pt>
                <c:pt idx="50">
                  <c:v>2.2668308821369982</c:v>
                </c:pt>
                <c:pt idx="51">
                  <c:v>2.3442843449929343</c:v>
                </c:pt>
                <c:pt idx="52">
                  <c:v>2.4668765853857582</c:v>
                </c:pt>
                <c:pt idx="53">
                  <c:v>2.7395451086335845</c:v>
                </c:pt>
                <c:pt idx="54">
                  <c:v>3.0620183498815678</c:v>
                </c:pt>
                <c:pt idx="55">
                  <c:v>2.9882292222074356</c:v>
                </c:pt>
                <c:pt idx="56">
                  <c:v>2.6583298865489651</c:v>
                </c:pt>
                <c:pt idx="57">
                  <c:v>3.0678817822136226</c:v>
                </c:pt>
                <c:pt idx="58">
                  <c:v>3.416606558091202</c:v>
                </c:pt>
                <c:pt idx="59">
                  <c:v>3.2311795103878249</c:v>
                </c:pt>
                <c:pt idx="60">
                  <c:v>2.8279846851722641</c:v>
                </c:pt>
                <c:pt idx="61">
                  <c:v>2.316710236343936</c:v>
                </c:pt>
                <c:pt idx="62">
                  <c:v>2.2137764611438797</c:v>
                </c:pt>
                <c:pt idx="63">
                  <c:v>2.6529405935582462</c:v>
                </c:pt>
                <c:pt idx="64">
                  <c:v>2.9364619157394776</c:v>
                </c:pt>
                <c:pt idx="65">
                  <c:v>2.6905057704005557</c:v>
                </c:pt>
                <c:pt idx="66">
                  <c:v>3.1788659793356282</c:v>
                </c:pt>
                <c:pt idx="67">
                  <c:v>3.4231160926236006</c:v>
                </c:pt>
                <c:pt idx="68">
                  <c:v>2.6362380639309997</c:v>
                </c:pt>
                <c:pt idx="69">
                  <c:v>2.7231574343025668</c:v>
                </c:pt>
                <c:pt idx="70">
                  <c:v>3.1241749746119765</c:v>
                </c:pt>
                <c:pt idx="71">
                  <c:v>2.6965889856861511</c:v>
                </c:pt>
                <c:pt idx="72">
                  <c:v>2.4852017607309072</c:v>
                </c:pt>
                <c:pt idx="73">
                  <c:v>2.5671904847530667</c:v>
                </c:pt>
                <c:pt idx="74">
                  <c:v>2.4835511146777645</c:v>
                </c:pt>
                <c:pt idx="75">
                  <c:v>2.7494237602721769</c:v>
                </c:pt>
                <c:pt idx="76">
                  <c:v>2.7848726036084401</c:v>
                </c:pt>
                <c:pt idx="77">
                  <c:v>2.4101811681602365</c:v>
                </c:pt>
                <c:pt idx="78">
                  <c:v>2.3008497233927261</c:v>
                </c:pt>
                <c:pt idx="79">
                  <c:v>2.8349628575091779</c:v>
                </c:pt>
                <c:pt idx="80">
                  <c:v>3.253092077920035</c:v>
                </c:pt>
                <c:pt idx="81">
                  <c:v>2.9612624554049884</c:v>
                </c:pt>
                <c:pt idx="82">
                  <c:v>2.6742194424221117</c:v>
                </c:pt>
                <c:pt idx="83">
                  <c:v>2.4294175768441049</c:v>
                </c:pt>
                <c:pt idx="84">
                  <c:v>2.9810697423137675</c:v>
                </c:pt>
                <c:pt idx="85">
                  <c:v>3.0843018727377669</c:v>
                </c:pt>
                <c:pt idx="86">
                  <c:v>2.5204539444876635</c:v>
                </c:pt>
                <c:pt idx="87">
                  <c:v>2.3867964897257354</c:v>
                </c:pt>
                <c:pt idx="88">
                  <c:v>2.7603512341391325</c:v>
                </c:pt>
                <c:pt idx="89">
                  <c:v>2.950958593653938</c:v>
                </c:pt>
                <c:pt idx="90">
                  <c:v>2.9798155240933184</c:v>
                </c:pt>
                <c:pt idx="91">
                  <c:v>2.7284333293487033</c:v>
                </c:pt>
                <c:pt idx="92">
                  <c:v>2.598993333202205</c:v>
                </c:pt>
                <c:pt idx="93">
                  <c:v>2.4367917387999589</c:v>
                </c:pt>
                <c:pt idx="94">
                  <c:v>2.5969763815277758</c:v>
                </c:pt>
                <c:pt idx="95">
                  <c:v>2.805424363130494</c:v>
                </c:pt>
                <c:pt idx="96">
                  <c:v>2.6230535605729255</c:v>
                </c:pt>
                <c:pt idx="97">
                  <c:v>2.8098007041642039</c:v>
                </c:pt>
                <c:pt idx="98">
                  <c:v>2.6740974205869938</c:v>
                </c:pt>
                <c:pt idx="99">
                  <c:v>2.6046726716782462</c:v>
                </c:pt>
                <c:pt idx="100">
                  <c:v>2.8041812494310472</c:v>
                </c:pt>
                <c:pt idx="101">
                  <c:v>2.5582026501675874</c:v>
                </c:pt>
                <c:pt idx="102">
                  <c:v>2.1011705641556016</c:v>
                </c:pt>
                <c:pt idx="103">
                  <c:v>2.1240585285944604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B9-495A-BF7C-31CBC8164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561880"/>
        <c:axId val="1018563192"/>
      </c:lineChart>
      <c:dateAx>
        <c:axId val="1018561880"/>
        <c:scaling>
          <c:orientation val="minMax"/>
        </c:scaling>
        <c:delete val="0"/>
        <c:axPos val="b"/>
        <c:numFmt formatCode="yy/mm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8563192"/>
        <c:crosses val="autoZero"/>
        <c:auto val="1"/>
        <c:lblOffset val="100"/>
        <c:baseTimeUnit val="days"/>
        <c:majorUnit val="3"/>
        <c:majorTimeUnit val="months"/>
      </c:dateAx>
      <c:valAx>
        <c:axId val="101856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856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Port Inventory Evolution</a:t>
            </a:r>
          </a:p>
        </c:rich>
      </c:tx>
      <c:layout>
        <c:manualLayout>
          <c:xMode val="edge"/>
          <c:yMode val="edge"/>
          <c:x val="0.40174419116145188"/>
          <c:y val="1.517203912653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inventory evolution summa'!$B$3</c:f>
              <c:strCache>
                <c:ptCount val="1"/>
                <c:pt idx="0">
                  <c:v>Actual port inventory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summa'!$A$4:$A$68</c:f>
              <c:numCache>
                <c:formatCode>m/d/yyyy</c:formatCode>
                <c:ptCount val="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</c:numCache>
            </c:numRef>
          </c:cat>
          <c:val>
            <c:numRef>
              <c:f>'Port inventory evolution summa'!$B$4:$B$68</c:f>
              <c:numCache>
                <c:formatCode>_ * #,##0.0_ ;_ * \-#,##0.0_ ;_ * "-"??_ ;_ @_ </c:formatCode>
                <c:ptCount val="65"/>
                <c:pt idx="0">
                  <c:v>115.363</c:v>
                </c:pt>
                <c:pt idx="1">
                  <c:v>116.09350000000001</c:v>
                </c:pt>
                <c:pt idx="2">
                  <c:v>116.35780000000001</c:v>
                </c:pt>
                <c:pt idx="3">
                  <c:v>115.8536</c:v>
                </c:pt>
                <c:pt idx="4">
                  <c:v>113.9803</c:v>
                </c:pt>
                <c:pt idx="5">
                  <c:v>111.88959999999999</c:v>
                </c:pt>
                <c:pt idx="6">
                  <c:v>110.949</c:v>
                </c:pt>
                <c:pt idx="7">
                  <c:v>109.2608</c:v>
                </c:pt>
                <c:pt idx="8">
                  <c:v>107.8485</c:v>
                </c:pt>
                <c:pt idx="9">
                  <c:v>107.53700000000001</c:v>
                </c:pt>
                <c:pt idx="10">
                  <c:v>106.977</c:v>
                </c:pt>
                <c:pt idx="11">
                  <c:v>106.1716</c:v>
                </c:pt>
                <c:pt idx="12">
                  <c:v>107.81100000000001</c:v>
                </c:pt>
                <c:pt idx="13">
                  <c:v>108.08750000000001</c:v>
                </c:pt>
                <c:pt idx="14">
                  <c:v>108.7808</c:v>
                </c:pt>
                <c:pt idx="15">
                  <c:v>110.4744</c:v>
                </c:pt>
                <c:pt idx="16">
                  <c:v>113.25129999999999</c:v>
                </c:pt>
                <c:pt idx="17">
                  <c:v>114.02719999999999</c:v>
                </c:pt>
                <c:pt idx="18">
                  <c:v>113.4576</c:v>
                </c:pt>
                <c:pt idx="19">
                  <c:v>113.23049999999999</c:v>
                </c:pt>
                <c:pt idx="20">
                  <c:v>112.41719999999999</c:v>
                </c:pt>
                <c:pt idx="21">
                  <c:v>113.1048</c:v>
                </c:pt>
                <c:pt idx="22">
                  <c:v>113.73989999999999</c:v>
                </c:pt>
                <c:pt idx="23">
                  <c:v>114.56450000000001</c:v>
                </c:pt>
                <c:pt idx="24">
                  <c:v>114.9281</c:v>
                </c:pt>
                <c:pt idx="25">
                  <c:v>116.1605</c:v>
                </c:pt>
                <c:pt idx="26">
                  <c:v>119.06639999999999</c:v>
                </c:pt>
                <c:pt idx="27">
                  <c:v>120.60899999999999</c:v>
                </c:pt>
                <c:pt idx="28">
                  <c:v>122.3852</c:v>
                </c:pt>
                <c:pt idx="29">
                  <c:v>124.1558</c:v>
                </c:pt>
                <c:pt idx="30">
                  <c:v>127.63249999999999</c:v>
                </c:pt>
                <c:pt idx="31">
                  <c:v>128.11500000000001</c:v>
                </c:pt>
                <c:pt idx="32">
                  <c:v>127.777</c:v>
                </c:pt>
                <c:pt idx="33">
                  <c:v>127.514</c:v>
                </c:pt>
                <c:pt idx="34">
                  <c:v>126.054</c:v>
                </c:pt>
                <c:pt idx="35">
                  <c:v>124.46600000000001</c:v>
                </c:pt>
                <c:pt idx="36">
                  <c:v>122.03200000000001</c:v>
                </c:pt>
                <c:pt idx="37">
                  <c:v>124.04450000000001</c:v>
                </c:pt>
                <c:pt idx="38">
                  <c:v>124.0868</c:v>
                </c:pt>
                <c:pt idx="39">
                  <c:v>124.15950000000001</c:v>
                </c:pt>
                <c:pt idx="40">
                  <c:v>122.67200000000001</c:v>
                </c:pt>
                <c:pt idx="41">
                  <c:v>124.1187</c:v>
                </c:pt>
                <c:pt idx="42">
                  <c:v>124.38200000000001</c:v>
                </c:pt>
                <c:pt idx="43">
                  <c:v>125.00709999999999</c:v>
                </c:pt>
                <c:pt idx="44">
                  <c:v>125.194</c:v>
                </c:pt>
                <c:pt idx="45">
                  <c:v>126</c:v>
                </c:pt>
                <c:pt idx="46">
                  <c:v>127.069</c:v>
                </c:pt>
                <c:pt idx="47">
                  <c:v>126.4473</c:v>
                </c:pt>
                <c:pt idx="48">
                  <c:v>127.89200000000001</c:v>
                </c:pt>
                <c:pt idx="49">
                  <c:v>128.82399999999998</c:v>
                </c:pt>
                <c:pt idx="50">
                  <c:v>130.21100000000001</c:v>
                </c:pt>
                <c:pt idx="51">
                  <c:v>130.661</c:v>
                </c:pt>
                <c:pt idx="52">
                  <c:v>131.32900000000001</c:v>
                </c:pt>
                <c:pt idx="53">
                  <c:v>130.98820000000001</c:v>
                </c:pt>
                <c:pt idx="54">
                  <c:v>133.15370000000001</c:v>
                </c:pt>
                <c:pt idx="55">
                  <c:v>133.202</c:v>
                </c:pt>
                <c:pt idx="56">
                  <c:v>130.26689999999999</c:v>
                </c:pt>
                <c:pt idx="57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9-404D-BD24-1AC898FCE8C1}"/>
            </c:ext>
          </c:extLst>
        </c:ser>
        <c:ser>
          <c:idx val="2"/>
          <c:order val="2"/>
          <c:tx>
            <c:strRef>
              <c:f>'Port inventory evolution summa'!$L$3</c:f>
              <c:strCache>
                <c:ptCount val="1"/>
                <c:pt idx="0">
                  <c:v>bullish removals+ bullish ex-China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summa'!$A$4:$A$68</c:f>
              <c:numCache>
                <c:formatCode>m/d/yyyy</c:formatCode>
                <c:ptCount val="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</c:numCache>
            </c:numRef>
          </c:cat>
          <c:val>
            <c:numRef>
              <c:f>'Port inventory evolution summa'!$L$4:$L$68</c:f>
              <c:numCache>
                <c:formatCode>_ * #,##0.0_ ;_ * \-#,##0.0_ ;_ * "-"??_ ;_ @_ </c:formatCode>
                <c:ptCount val="65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100.16796416291014</c:v>
                </c:pt>
                <c:pt idx="5">
                  <c:v>98.742146716678846</c:v>
                </c:pt>
                <c:pt idx="6">
                  <c:v>110.949</c:v>
                </c:pt>
                <c:pt idx="7">
                  <c:v>110.64615930504978</c:v>
                </c:pt>
                <c:pt idx="8">
                  <c:v>106.65085795386773</c:v>
                </c:pt>
                <c:pt idx="9">
                  <c:v>101.39753905747983</c:v>
                </c:pt>
                <c:pt idx="10">
                  <c:v>101.4912646056838</c:v>
                </c:pt>
                <c:pt idx="11">
                  <c:v>100.55940403387106</c:v>
                </c:pt>
                <c:pt idx="12">
                  <c:v>95.967312053900699</c:v>
                </c:pt>
                <c:pt idx="13">
                  <c:v>96.684065392593837</c:v>
                </c:pt>
                <c:pt idx="14">
                  <c:v>107.91267501213569</c:v>
                </c:pt>
                <c:pt idx="15">
                  <c:v>108.26717074725472</c:v>
                </c:pt>
                <c:pt idx="16">
                  <c:v>113.84495349045513</c:v>
                </c:pt>
                <c:pt idx="17">
                  <c:v>118.0570043097198</c:v>
                </c:pt>
                <c:pt idx="18">
                  <c:v>106.10651741762628</c:v>
                </c:pt>
                <c:pt idx="19">
                  <c:v>108.34526976203986</c:v>
                </c:pt>
                <c:pt idx="20">
                  <c:v>112.91997627459477</c:v>
                </c:pt>
                <c:pt idx="21">
                  <c:v>110.46307657419237</c:v>
                </c:pt>
                <c:pt idx="22">
                  <c:v>110.37049556634345</c:v>
                </c:pt>
                <c:pt idx="23">
                  <c:v>115.6730316216476</c:v>
                </c:pt>
                <c:pt idx="24">
                  <c:v>115.49738777659891</c:v>
                </c:pt>
                <c:pt idx="25">
                  <c:v>118.68011846095611</c:v>
                </c:pt>
                <c:pt idx="26">
                  <c:v>116.16939505881234</c:v>
                </c:pt>
                <c:pt idx="27">
                  <c:v>119.06639999999999</c:v>
                </c:pt>
                <c:pt idx="28">
                  <c:v>123.21176038429616</c:v>
                </c:pt>
                <c:pt idx="29">
                  <c:v>121.75458475433372</c:v>
                </c:pt>
                <c:pt idx="30">
                  <c:v>124.5328915489618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127.97016325288729</c:v>
                </c:pt>
                <c:pt idx="35">
                  <c:v>126.51250984213422</c:v>
                </c:pt>
                <c:pt idx="36">
                  <c:v>125.65903703846352</c:v>
                </c:pt>
                <c:pt idx="37">
                  <c:v>123.48343392999305</c:v>
                </c:pt>
                <c:pt idx="38">
                  <c:v>121.93570077933315</c:v>
                </c:pt>
                <c:pt idx="39">
                  <c:v>121.85699047121409</c:v>
                </c:pt>
                <c:pt idx="40">
                  <c:v>121.87866910650781</c:v>
                </c:pt>
                <c:pt idx="41">
                  <c:v>126.17329070678157</c:v>
                </c:pt>
                <c:pt idx="42">
                  <c:v>126.22997740770464</c:v>
                </c:pt>
                <c:pt idx="43">
                  <c:v>125.45530161569737</c:v>
                </c:pt>
                <c:pt idx="44">
                  <c:v>122.66605216151413</c:v>
                </c:pt>
                <c:pt idx="45">
                  <c:v>120.54199598526637</c:v>
                </c:pt>
                <c:pt idx="46">
                  <c:v>124.93018948986926</c:v>
                </c:pt>
                <c:pt idx="47">
                  <c:v>121.97939587676154</c:v>
                </c:pt>
                <c:pt idx="48">
                  <c:v>123.47540556851449</c:v>
                </c:pt>
                <c:pt idx="49">
                  <c:v>127.17742312900049</c:v>
                </c:pt>
                <c:pt idx="50">
                  <c:v>126.88140889908999</c:v>
                </c:pt>
                <c:pt idx="51">
                  <c:v>126.26399412556745</c:v>
                </c:pt>
                <c:pt idx="52">
                  <c:v>123.76345076774574</c:v>
                </c:pt>
                <c:pt idx="53">
                  <c:v>127.36180829501178</c:v>
                </c:pt>
                <c:pt idx="54">
                  <c:v>129.13663361225829</c:v>
                </c:pt>
                <c:pt idx="55">
                  <c:v>129.21328997758488</c:v>
                </c:pt>
                <c:pt idx="56">
                  <c:v>127.08971823226769</c:v>
                </c:pt>
                <c:pt idx="57">
                  <c:v>125.90964780627577</c:v>
                </c:pt>
                <c:pt idx="58">
                  <c:v>125.04736618846366</c:v>
                </c:pt>
                <c:pt idx="59">
                  <c:v>125.3657077168503</c:v>
                </c:pt>
                <c:pt idx="60">
                  <c:v>124.89473545037454</c:v>
                </c:pt>
                <c:pt idx="61">
                  <c:v>124.43517104619983</c:v>
                </c:pt>
                <c:pt idx="62">
                  <c:v>124.31343042279121</c:v>
                </c:pt>
                <c:pt idx="63">
                  <c:v>123.31445753997576</c:v>
                </c:pt>
                <c:pt idx="64">
                  <c:v>122.19707265468972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9-404D-BD24-1AC898FCE8C1}"/>
            </c:ext>
          </c:extLst>
        </c:ser>
        <c:ser>
          <c:idx val="3"/>
          <c:order val="3"/>
          <c:tx>
            <c:strRef>
              <c:f>'Port inventory evolution summa'!$E$3</c:f>
              <c:strCache>
                <c:ptCount val="1"/>
                <c:pt idx="0">
                  <c:v>ex-China demand base case+ bear case removals+ 310Mt Vale guidance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summa'!$A$4:$A$68</c:f>
              <c:numCache>
                <c:formatCode>m/d/yyyy</c:formatCode>
                <c:ptCount val="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</c:numCache>
            </c:numRef>
          </c:cat>
          <c:val>
            <c:numRef>
              <c:f>'Port inventory evolution summa'!$E$4:$E$68</c:f>
              <c:numCache>
                <c:formatCode>_ * #,##0.0_ ;_ * \-#,##0.0_ ;_ * "-"??_ ;_ @_ </c:formatCode>
                <c:ptCount val="65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101.16796416291014</c:v>
                </c:pt>
                <c:pt idx="5">
                  <c:v>99.242146716678846</c:v>
                </c:pt>
                <c:pt idx="6">
                  <c:v>110.949</c:v>
                </c:pt>
                <c:pt idx="7">
                  <c:v>110.89615930504978</c:v>
                </c:pt>
                <c:pt idx="8">
                  <c:v>108.5362172589175</c:v>
                </c:pt>
                <c:pt idx="9">
                  <c:v>102.84518110361211</c:v>
                </c:pt>
                <c:pt idx="10">
                  <c:v>103.18890665181607</c:v>
                </c:pt>
                <c:pt idx="11">
                  <c:v>102.50704608000333</c:v>
                </c:pt>
                <c:pt idx="12">
                  <c:v>98.164954100032972</c:v>
                </c:pt>
                <c:pt idx="13">
                  <c:v>99.13170743872611</c:v>
                </c:pt>
                <c:pt idx="14">
                  <c:v>99.206882450861798</c:v>
                </c:pt>
                <c:pt idx="15">
                  <c:v>99.693253198116523</c:v>
                </c:pt>
                <c:pt idx="16">
                  <c:v>103.31380668857165</c:v>
                </c:pt>
                <c:pt idx="17">
                  <c:v>119.3070043097198</c:v>
                </c:pt>
                <c:pt idx="18">
                  <c:v>111.63632172734609</c:v>
                </c:pt>
                <c:pt idx="19">
                  <c:v>114.23049999999999</c:v>
                </c:pt>
                <c:pt idx="20">
                  <c:v>114.91997627459477</c:v>
                </c:pt>
                <c:pt idx="21">
                  <c:v>113.96585284878715</c:v>
                </c:pt>
                <c:pt idx="22">
                  <c:v>111.37049556634345</c:v>
                </c:pt>
                <c:pt idx="23">
                  <c:v>116.6730316216476</c:v>
                </c:pt>
                <c:pt idx="24">
                  <c:v>116.49738777659891</c:v>
                </c:pt>
                <c:pt idx="25">
                  <c:v>119.68011846095611</c:v>
                </c:pt>
                <c:pt idx="26">
                  <c:v>117.66939505881234</c:v>
                </c:pt>
                <c:pt idx="27">
                  <c:v>118.68809670712102</c:v>
                </c:pt>
                <c:pt idx="28">
                  <c:v>124.71176038429616</c:v>
                </c:pt>
                <c:pt idx="29">
                  <c:v>123.25458475433372</c:v>
                </c:pt>
                <c:pt idx="30">
                  <c:v>126.0328915489618</c:v>
                </c:pt>
                <c:pt idx="31">
                  <c:v>130.18542099078536</c:v>
                </c:pt>
                <c:pt idx="32">
                  <c:v>129.52033518993926</c:v>
                </c:pt>
                <c:pt idx="33">
                  <c:v>126.82842296460919</c:v>
                </c:pt>
                <c:pt idx="34">
                  <c:v>129.34198410755349</c:v>
                </c:pt>
                <c:pt idx="35">
                  <c:v>125.59634658924693</c:v>
                </c:pt>
                <c:pt idx="36">
                  <c:v>125.74287378557624</c:v>
                </c:pt>
                <c:pt idx="37">
                  <c:v>124.56727067710577</c:v>
                </c:pt>
                <c:pt idx="38">
                  <c:v>124.01953752644586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9-404D-BD24-1AC898FCE8C1}"/>
            </c:ext>
          </c:extLst>
        </c:ser>
        <c:ser>
          <c:idx val="4"/>
          <c:order val="4"/>
          <c:tx>
            <c:strRef>
              <c:f>'Port inventory evolution summa'!$F$3</c:f>
              <c:strCache>
                <c:ptCount val="1"/>
                <c:pt idx="0">
                  <c:v>Original base case which did not consider strict EP from 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8"/>
              <c:layout>
                <c:manualLayout>
                  <c:x val="-1.509433962264151E-2"/>
                  <c:y val="2.94035342585130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D-4647-9AAB-D456B5318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'Port inventory evolution summa'!$A$4:$A$68</c:f>
              <c:numCache>
                <c:formatCode>m/d/yyyy</c:formatCode>
                <c:ptCount val="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</c:numCache>
            </c:numRef>
          </c:cat>
          <c:val>
            <c:numRef>
              <c:f>'Port inventory evolution summa'!$F$4:$F$68</c:f>
              <c:numCache>
                <c:formatCode>_ * #,##0.0_ ;_ * \-#,##0.0_ ;_ * "-"??_ ;_ @_ </c:formatCode>
                <c:ptCount val="65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100.41796416291014</c:v>
                </c:pt>
                <c:pt idx="5">
                  <c:v>99.242146716678846</c:v>
                </c:pt>
                <c:pt idx="6">
                  <c:v>110.949</c:v>
                </c:pt>
                <c:pt idx="7">
                  <c:v>110.89615930504978</c:v>
                </c:pt>
                <c:pt idx="8">
                  <c:v>108.5362172589175</c:v>
                </c:pt>
                <c:pt idx="9">
                  <c:v>102.84518110361211</c:v>
                </c:pt>
                <c:pt idx="10">
                  <c:v>103.18890665181607</c:v>
                </c:pt>
                <c:pt idx="11">
                  <c:v>102.50704608000333</c:v>
                </c:pt>
                <c:pt idx="12">
                  <c:v>98.164954100032972</c:v>
                </c:pt>
                <c:pt idx="13">
                  <c:v>99.13170743872611</c:v>
                </c:pt>
                <c:pt idx="14">
                  <c:v>99.206882450861798</c:v>
                </c:pt>
                <c:pt idx="15">
                  <c:v>98.943253198116523</c:v>
                </c:pt>
                <c:pt idx="16">
                  <c:v>113.25129999999999</c:v>
                </c:pt>
                <c:pt idx="17">
                  <c:v>118.3070043097198</c:v>
                </c:pt>
                <c:pt idx="18">
                  <c:v>110.63632172734609</c:v>
                </c:pt>
                <c:pt idx="19">
                  <c:v>113.23049999999999</c:v>
                </c:pt>
                <c:pt idx="20">
                  <c:v>113.41997627459477</c:v>
                </c:pt>
                <c:pt idx="21">
                  <c:v>111.96585284878715</c:v>
                </c:pt>
                <c:pt idx="22">
                  <c:v>109.7315484151306</c:v>
                </c:pt>
                <c:pt idx="23">
                  <c:v>112.16468003677821</c:v>
                </c:pt>
                <c:pt idx="24">
                  <c:v>113.59756781337711</c:v>
                </c:pt>
                <c:pt idx="25">
                  <c:v>117.84958627433322</c:v>
                </c:pt>
                <c:pt idx="26">
                  <c:v>118.35848133314556</c:v>
                </c:pt>
                <c:pt idx="27">
                  <c:v>119.06639999999999</c:v>
                </c:pt>
                <c:pt idx="28">
                  <c:v>121.66916038429615</c:v>
                </c:pt>
                <c:pt idx="29">
                  <c:v>121.03854513862987</c:v>
                </c:pt>
                <c:pt idx="30">
                  <c:v>121.41563668759167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128.47016325288729</c:v>
                </c:pt>
                <c:pt idx="35">
                  <c:v>127.51250984213422</c:v>
                </c:pt>
                <c:pt idx="36">
                  <c:v>127.15903703846352</c:v>
                </c:pt>
                <c:pt idx="37">
                  <c:v>125.48343392999305</c:v>
                </c:pt>
                <c:pt idx="38">
                  <c:v>124.43570077933315</c:v>
                </c:pt>
                <c:pt idx="39">
                  <c:v>124.85699047121409</c:v>
                </c:pt>
                <c:pt idx="40">
                  <c:v>125.37866910650781</c:v>
                </c:pt>
                <c:pt idx="41">
                  <c:v>130.17329070678156</c:v>
                </c:pt>
                <c:pt idx="42">
                  <c:v>130.72997740770461</c:v>
                </c:pt>
                <c:pt idx="43">
                  <c:v>130.45530161569732</c:v>
                </c:pt>
                <c:pt idx="44">
                  <c:v>128.1660521615141</c:v>
                </c:pt>
                <c:pt idx="45">
                  <c:v>126.54199598526634</c:v>
                </c:pt>
                <c:pt idx="46">
                  <c:v>125.43018948986926</c:v>
                </c:pt>
                <c:pt idx="47">
                  <c:v>122.97939587676154</c:v>
                </c:pt>
                <c:pt idx="48">
                  <c:v>124.97540556851449</c:v>
                </c:pt>
                <c:pt idx="49">
                  <c:v>129.17742312900049</c:v>
                </c:pt>
                <c:pt idx="50">
                  <c:v>129.38140889908999</c:v>
                </c:pt>
                <c:pt idx="51">
                  <c:v>129.26399412556745</c:v>
                </c:pt>
                <c:pt idx="52">
                  <c:v>127.26345076774574</c:v>
                </c:pt>
                <c:pt idx="53">
                  <c:v>131.36180829501177</c:v>
                </c:pt>
                <c:pt idx="54">
                  <c:v>133.63663361225827</c:v>
                </c:pt>
                <c:pt idx="55">
                  <c:v>134.21328997758485</c:v>
                </c:pt>
                <c:pt idx="56">
                  <c:v>132.58971823226767</c:v>
                </c:pt>
                <c:pt idx="57">
                  <c:v>131.90964780627576</c:v>
                </c:pt>
                <c:pt idx="58">
                  <c:v>131.54736618846366</c:v>
                </c:pt>
                <c:pt idx="59">
                  <c:v>132.3657077168503</c:v>
                </c:pt>
                <c:pt idx="60">
                  <c:v>132.39473545037453</c:v>
                </c:pt>
                <c:pt idx="61">
                  <c:v>132.4351710461998</c:v>
                </c:pt>
                <c:pt idx="62">
                  <c:v>132.81343042279119</c:v>
                </c:pt>
                <c:pt idx="63">
                  <c:v>132.31445753997573</c:v>
                </c:pt>
                <c:pt idx="64">
                  <c:v>131.69707265468969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9-404D-BD24-1AC898FCE8C1}"/>
            </c:ext>
          </c:extLst>
        </c:ser>
        <c:ser>
          <c:idx val="6"/>
          <c:order val="6"/>
          <c:tx>
            <c:strRef>
              <c:f>'Port inventory evolution summa'!$H$3</c:f>
              <c:strCache>
                <c:ptCount val="1"/>
                <c:pt idx="0">
                  <c:v>bear case remvoals+300Mt Vale guidance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summa'!$A$4:$A$68</c:f>
              <c:numCache>
                <c:formatCode>m/d/yyyy</c:formatCode>
                <c:ptCount val="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</c:numCache>
            </c:numRef>
          </c:cat>
          <c:val>
            <c:numRef>
              <c:f>'Port inventory evolution summa'!$H$4:$H$68</c:f>
              <c:numCache>
                <c:formatCode>_ * #,##0.0_ ;_ * \-#,##0.0_ ;_ * "-"??_ ;_ @_ </c:formatCode>
                <c:ptCount val="65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100.41796416291014</c:v>
                </c:pt>
                <c:pt idx="5">
                  <c:v>99.242146716678846</c:v>
                </c:pt>
                <c:pt idx="6">
                  <c:v>110.949</c:v>
                </c:pt>
                <c:pt idx="7">
                  <c:v>110.89615930504978</c:v>
                </c:pt>
                <c:pt idx="8">
                  <c:v>108.5362172589175</c:v>
                </c:pt>
                <c:pt idx="9">
                  <c:v>102.84518110361211</c:v>
                </c:pt>
                <c:pt idx="10">
                  <c:v>103.18890665181607</c:v>
                </c:pt>
                <c:pt idx="11">
                  <c:v>102.50704608000333</c:v>
                </c:pt>
                <c:pt idx="12">
                  <c:v>98.164954100032972</c:v>
                </c:pt>
                <c:pt idx="13">
                  <c:v>99.13170743872611</c:v>
                </c:pt>
                <c:pt idx="14">
                  <c:v>99.206882450861798</c:v>
                </c:pt>
                <c:pt idx="15">
                  <c:v>98.943253198116523</c:v>
                </c:pt>
                <c:pt idx="16">
                  <c:v>113.25129999999999</c:v>
                </c:pt>
                <c:pt idx="17">
                  <c:v>118.3070043097198</c:v>
                </c:pt>
                <c:pt idx="18">
                  <c:v>110.63632172734609</c:v>
                </c:pt>
                <c:pt idx="19">
                  <c:v>113.23049999999999</c:v>
                </c:pt>
                <c:pt idx="20">
                  <c:v>113.41997627459477</c:v>
                </c:pt>
                <c:pt idx="21">
                  <c:v>111.96585284878715</c:v>
                </c:pt>
                <c:pt idx="22">
                  <c:v>109.7315484151306</c:v>
                </c:pt>
                <c:pt idx="23">
                  <c:v>112.16468003677821</c:v>
                </c:pt>
                <c:pt idx="24">
                  <c:v>113.59756781337711</c:v>
                </c:pt>
                <c:pt idx="25">
                  <c:v>117.84958627433322</c:v>
                </c:pt>
                <c:pt idx="26">
                  <c:v>118.35848133314556</c:v>
                </c:pt>
                <c:pt idx="27">
                  <c:v>119.06639999999999</c:v>
                </c:pt>
                <c:pt idx="28">
                  <c:v>121.66916038429615</c:v>
                </c:pt>
                <c:pt idx="29">
                  <c:v>121.03854513862987</c:v>
                </c:pt>
                <c:pt idx="30">
                  <c:v>121.41563668759167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128.47016325288729</c:v>
                </c:pt>
                <c:pt idx="35">
                  <c:v>127.51250984213422</c:v>
                </c:pt>
                <c:pt idx="36">
                  <c:v>127.15903703846352</c:v>
                </c:pt>
                <c:pt idx="37">
                  <c:v>125.48343392999305</c:v>
                </c:pt>
                <c:pt idx="38">
                  <c:v>124.43570077933315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19-404D-BD24-1AC898FCE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0943"/>
        <c:axId val="1238770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'Port inventory evolution summa'!$C$3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'Port inventory evolution summa'!$A$4:$A$68</c15:sqref>
                        </c15:formulaRef>
                      </c:ext>
                    </c:extLst>
                    <c:numCache>
                      <c:formatCode>m/d/yyyy</c:formatCode>
                      <c:ptCount val="65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'Port inventory evolution summa'!$C$4:$C$42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B19-404D-BD24-1AC898FCE8C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summa'!$G$3</c15:sqref>
                        </c15:formulaRef>
                      </c:ext>
                    </c:extLst>
                    <c:strCache>
                      <c:ptCount val="1"/>
                      <c:pt idx="0">
                        <c:v>ex-China demand bull case+base case removals+300M Vale guidance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summa'!$A$4:$A$68</c15:sqref>
                        </c15:formulaRef>
                      </c:ext>
                    </c:extLst>
                    <c:numCache>
                      <c:formatCode>m/d/yyyy</c:formatCode>
                      <c:ptCount val="65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summa'!$G$4:$G$42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B19-404D-BD24-1AC898FCE8C1}"/>
                  </c:ext>
                </c:extLst>
              </c15:ser>
            </c15:filteredLineSeries>
          </c:ext>
        </c:extLst>
      </c:lineChart>
      <c:dateAx>
        <c:axId val="123880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77007"/>
        <c:crosses val="autoZero"/>
        <c:auto val="1"/>
        <c:lblOffset val="100"/>
        <c:baseTimeUnit val="days"/>
        <c:majorUnit val="1"/>
        <c:majorTimeUnit val="months"/>
      </c:dateAx>
      <c:valAx>
        <c:axId val="123877007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Port Inventory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inventory evolution summa'!$B$3</c:f>
              <c:strCache>
                <c:ptCount val="1"/>
                <c:pt idx="0">
                  <c:v>Actual port inventory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summa'!$A$4:$A$42</c:f>
              <c:numCache>
                <c:formatCode>m/d/yyyy</c:formatCode>
                <c:ptCount val="3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</c:numCache>
            </c:numRef>
          </c:cat>
          <c:val>
            <c:numRef>
              <c:f>'Port inventory evolution summa'!$B$4:$B$42</c:f>
              <c:numCache>
                <c:formatCode>_ * #,##0.0_ ;_ * \-#,##0.0_ ;_ * "-"??_ ;_ @_ </c:formatCode>
                <c:ptCount val="39"/>
                <c:pt idx="0">
                  <c:v>115.363</c:v>
                </c:pt>
                <c:pt idx="1">
                  <c:v>116.09350000000001</c:v>
                </c:pt>
                <c:pt idx="2">
                  <c:v>116.35780000000001</c:v>
                </c:pt>
                <c:pt idx="3">
                  <c:v>115.8536</c:v>
                </c:pt>
                <c:pt idx="4">
                  <c:v>113.9803</c:v>
                </c:pt>
                <c:pt idx="5">
                  <c:v>111.88959999999999</c:v>
                </c:pt>
                <c:pt idx="6">
                  <c:v>110.949</c:v>
                </c:pt>
                <c:pt idx="7">
                  <c:v>109.2608</c:v>
                </c:pt>
                <c:pt idx="8">
                  <c:v>107.8485</c:v>
                </c:pt>
                <c:pt idx="9">
                  <c:v>107.53700000000001</c:v>
                </c:pt>
                <c:pt idx="10">
                  <c:v>106.977</c:v>
                </c:pt>
                <c:pt idx="11">
                  <c:v>106.1716</c:v>
                </c:pt>
                <c:pt idx="12">
                  <c:v>107.81100000000001</c:v>
                </c:pt>
                <c:pt idx="13">
                  <c:v>108.08750000000001</c:v>
                </c:pt>
                <c:pt idx="14">
                  <c:v>108.7808</c:v>
                </c:pt>
                <c:pt idx="15">
                  <c:v>110.4744</c:v>
                </c:pt>
                <c:pt idx="16">
                  <c:v>113.25129999999999</c:v>
                </c:pt>
                <c:pt idx="17">
                  <c:v>114.02719999999999</c:v>
                </c:pt>
                <c:pt idx="18">
                  <c:v>113.4576</c:v>
                </c:pt>
                <c:pt idx="19">
                  <c:v>113.23049999999999</c:v>
                </c:pt>
                <c:pt idx="20">
                  <c:v>112.41719999999999</c:v>
                </c:pt>
                <c:pt idx="21">
                  <c:v>113.1048</c:v>
                </c:pt>
                <c:pt idx="22">
                  <c:v>113.73989999999999</c:v>
                </c:pt>
                <c:pt idx="23">
                  <c:v>114.56450000000001</c:v>
                </c:pt>
                <c:pt idx="24">
                  <c:v>114.9281</c:v>
                </c:pt>
                <c:pt idx="25">
                  <c:v>116.1605</c:v>
                </c:pt>
                <c:pt idx="26">
                  <c:v>119.06639999999999</c:v>
                </c:pt>
                <c:pt idx="27">
                  <c:v>120.60899999999999</c:v>
                </c:pt>
                <c:pt idx="28">
                  <c:v>122.3852</c:v>
                </c:pt>
                <c:pt idx="29">
                  <c:v>124.1558</c:v>
                </c:pt>
                <c:pt idx="30">
                  <c:v>127.63249999999999</c:v>
                </c:pt>
                <c:pt idx="31">
                  <c:v>128.11500000000001</c:v>
                </c:pt>
                <c:pt idx="32">
                  <c:v>127.777</c:v>
                </c:pt>
                <c:pt idx="33">
                  <c:v>127.514</c:v>
                </c:pt>
                <c:pt idx="34">
                  <c:v>126.054</c:v>
                </c:pt>
                <c:pt idx="35">
                  <c:v>124.46600000000001</c:v>
                </c:pt>
                <c:pt idx="36">
                  <c:v>122.03200000000001</c:v>
                </c:pt>
                <c:pt idx="37">
                  <c:v>124.04450000000001</c:v>
                </c:pt>
                <c:pt idx="38">
                  <c:v>124.0868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C-480E-B712-F3220302B72E}"/>
            </c:ext>
          </c:extLst>
        </c:ser>
        <c:ser>
          <c:idx val="2"/>
          <c:order val="2"/>
          <c:tx>
            <c:strRef>
              <c:f>'Port inventory evolution summa'!$L$3</c:f>
              <c:strCache>
                <c:ptCount val="1"/>
                <c:pt idx="0">
                  <c:v>bullish removals+ bullish ex-China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summa'!$A$4:$A$42</c:f>
              <c:numCache>
                <c:formatCode>m/d/yyyy</c:formatCode>
                <c:ptCount val="3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</c:numCache>
            </c:numRef>
          </c:cat>
          <c:val>
            <c:numRef>
              <c:f>'Port inventory evolution summa'!$L$4:$L$42</c:f>
              <c:numCache>
                <c:formatCode>_ * #,##0.0_ ;_ * \-#,##0.0_ ;_ * "-"??_ ;_ @_ </c:formatCode>
                <c:ptCount val="39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100.16796416291014</c:v>
                </c:pt>
                <c:pt idx="5">
                  <c:v>98.742146716678846</c:v>
                </c:pt>
                <c:pt idx="6">
                  <c:v>110.949</c:v>
                </c:pt>
                <c:pt idx="7">
                  <c:v>110.64615930504978</c:v>
                </c:pt>
                <c:pt idx="8">
                  <c:v>106.65085795386773</c:v>
                </c:pt>
                <c:pt idx="9">
                  <c:v>101.39753905747983</c:v>
                </c:pt>
                <c:pt idx="10">
                  <c:v>101.4912646056838</c:v>
                </c:pt>
                <c:pt idx="11">
                  <c:v>100.55940403387106</c:v>
                </c:pt>
                <c:pt idx="12">
                  <c:v>95.967312053900699</c:v>
                </c:pt>
                <c:pt idx="13">
                  <c:v>96.684065392593837</c:v>
                </c:pt>
                <c:pt idx="14">
                  <c:v>107.91267501213569</c:v>
                </c:pt>
                <c:pt idx="15">
                  <c:v>108.26717074725472</c:v>
                </c:pt>
                <c:pt idx="16">
                  <c:v>113.84495349045513</c:v>
                </c:pt>
                <c:pt idx="17">
                  <c:v>118.0570043097198</c:v>
                </c:pt>
                <c:pt idx="18">
                  <c:v>106.10651741762628</c:v>
                </c:pt>
                <c:pt idx="19">
                  <c:v>108.34526976203986</c:v>
                </c:pt>
                <c:pt idx="20">
                  <c:v>112.91997627459477</c:v>
                </c:pt>
                <c:pt idx="21">
                  <c:v>110.46307657419237</c:v>
                </c:pt>
                <c:pt idx="22">
                  <c:v>110.37049556634345</c:v>
                </c:pt>
                <c:pt idx="23">
                  <c:v>115.6730316216476</c:v>
                </c:pt>
                <c:pt idx="24">
                  <c:v>115.49738777659891</c:v>
                </c:pt>
                <c:pt idx="25">
                  <c:v>118.68011846095611</c:v>
                </c:pt>
                <c:pt idx="26">
                  <c:v>116.16939505881234</c:v>
                </c:pt>
                <c:pt idx="27">
                  <c:v>119.06639999999999</c:v>
                </c:pt>
                <c:pt idx="28">
                  <c:v>123.21176038429616</c:v>
                </c:pt>
                <c:pt idx="29">
                  <c:v>121.75458475433372</c:v>
                </c:pt>
                <c:pt idx="30">
                  <c:v>124.5328915489618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127.97016325288729</c:v>
                </c:pt>
                <c:pt idx="35">
                  <c:v>126.51250984213422</c:v>
                </c:pt>
                <c:pt idx="36">
                  <c:v>125.65903703846352</c:v>
                </c:pt>
                <c:pt idx="37">
                  <c:v>123.48343392999305</c:v>
                </c:pt>
                <c:pt idx="38">
                  <c:v>121.93570077933315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C-480E-B712-F3220302B72E}"/>
            </c:ext>
          </c:extLst>
        </c:ser>
        <c:ser>
          <c:idx val="3"/>
          <c:order val="3"/>
          <c:tx>
            <c:strRef>
              <c:f>'Port inventory evolution summa'!$E$3</c:f>
              <c:strCache>
                <c:ptCount val="1"/>
                <c:pt idx="0">
                  <c:v>ex-China demand base case+ bear case removals+ 310Mt Vale guidance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summa'!$A$4:$A$42</c:f>
              <c:numCache>
                <c:formatCode>m/d/yyyy</c:formatCode>
                <c:ptCount val="3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</c:numCache>
            </c:numRef>
          </c:cat>
          <c:val>
            <c:numRef>
              <c:f>'Port inventory evolution summa'!$E$4:$E$42</c:f>
              <c:numCache>
                <c:formatCode>_ * #,##0.0_ ;_ * \-#,##0.0_ ;_ * "-"??_ ;_ @_ </c:formatCode>
                <c:ptCount val="39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101.16796416291014</c:v>
                </c:pt>
                <c:pt idx="5">
                  <c:v>99.242146716678846</c:v>
                </c:pt>
                <c:pt idx="6">
                  <c:v>110.949</c:v>
                </c:pt>
                <c:pt idx="7">
                  <c:v>110.89615930504978</c:v>
                </c:pt>
                <c:pt idx="8">
                  <c:v>108.5362172589175</c:v>
                </c:pt>
                <c:pt idx="9">
                  <c:v>102.84518110361211</c:v>
                </c:pt>
                <c:pt idx="10">
                  <c:v>103.18890665181607</c:v>
                </c:pt>
                <c:pt idx="11">
                  <c:v>102.50704608000333</c:v>
                </c:pt>
                <c:pt idx="12">
                  <c:v>98.164954100032972</c:v>
                </c:pt>
                <c:pt idx="13">
                  <c:v>99.13170743872611</c:v>
                </c:pt>
                <c:pt idx="14">
                  <c:v>99.206882450861798</c:v>
                </c:pt>
                <c:pt idx="15">
                  <c:v>99.693253198116523</c:v>
                </c:pt>
                <c:pt idx="16">
                  <c:v>103.31380668857165</c:v>
                </c:pt>
                <c:pt idx="17">
                  <c:v>119.3070043097198</c:v>
                </c:pt>
                <c:pt idx="18">
                  <c:v>111.63632172734609</c:v>
                </c:pt>
                <c:pt idx="19">
                  <c:v>114.23049999999999</c:v>
                </c:pt>
                <c:pt idx="20">
                  <c:v>114.91997627459477</c:v>
                </c:pt>
                <c:pt idx="21">
                  <c:v>113.96585284878715</c:v>
                </c:pt>
                <c:pt idx="22">
                  <c:v>111.37049556634345</c:v>
                </c:pt>
                <c:pt idx="23">
                  <c:v>116.6730316216476</c:v>
                </c:pt>
                <c:pt idx="24">
                  <c:v>116.49738777659891</c:v>
                </c:pt>
                <c:pt idx="25">
                  <c:v>119.68011846095611</c:v>
                </c:pt>
                <c:pt idx="26">
                  <c:v>117.66939505881234</c:v>
                </c:pt>
                <c:pt idx="27">
                  <c:v>118.68809670712102</c:v>
                </c:pt>
                <c:pt idx="28">
                  <c:v>124.71176038429616</c:v>
                </c:pt>
                <c:pt idx="29">
                  <c:v>123.25458475433372</c:v>
                </c:pt>
                <c:pt idx="30">
                  <c:v>126.0328915489618</c:v>
                </c:pt>
                <c:pt idx="31">
                  <c:v>130.18542099078536</c:v>
                </c:pt>
                <c:pt idx="32">
                  <c:v>129.52033518993926</c:v>
                </c:pt>
                <c:pt idx="33">
                  <c:v>126.82842296460919</c:v>
                </c:pt>
                <c:pt idx="34">
                  <c:v>129.34198410755349</c:v>
                </c:pt>
                <c:pt idx="35">
                  <c:v>125.59634658924693</c:v>
                </c:pt>
                <c:pt idx="36">
                  <c:v>125.74287378557624</c:v>
                </c:pt>
                <c:pt idx="37">
                  <c:v>124.56727067710577</c:v>
                </c:pt>
                <c:pt idx="38">
                  <c:v>124.01953752644586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C-480E-B712-F3220302B72E}"/>
            </c:ext>
          </c:extLst>
        </c:ser>
        <c:ser>
          <c:idx val="4"/>
          <c:order val="4"/>
          <c:tx>
            <c:strRef>
              <c:f>'Port inventory evolution summa'!$F$3</c:f>
              <c:strCache>
                <c:ptCount val="1"/>
                <c:pt idx="0">
                  <c:v>Original base case which did not consider strict EP from 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summa'!$A$4:$A$42</c:f>
              <c:numCache>
                <c:formatCode>m/d/yyyy</c:formatCode>
                <c:ptCount val="3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</c:numCache>
            </c:numRef>
          </c:cat>
          <c:val>
            <c:numRef>
              <c:f>'Port inventory evolution summa'!$F$4:$F$42</c:f>
              <c:numCache>
                <c:formatCode>_ * #,##0.0_ ;_ * \-#,##0.0_ ;_ * "-"??_ ;_ @_ </c:formatCode>
                <c:ptCount val="39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100.41796416291014</c:v>
                </c:pt>
                <c:pt idx="5">
                  <c:v>99.242146716678846</c:v>
                </c:pt>
                <c:pt idx="6">
                  <c:v>110.949</c:v>
                </c:pt>
                <c:pt idx="7">
                  <c:v>110.89615930504978</c:v>
                </c:pt>
                <c:pt idx="8">
                  <c:v>108.5362172589175</c:v>
                </c:pt>
                <c:pt idx="9">
                  <c:v>102.84518110361211</c:v>
                </c:pt>
                <c:pt idx="10">
                  <c:v>103.18890665181607</c:v>
                </c:pt>
                <c:pt idx="11">
                  <c:v>102.50704608000333</c:v>
                </c:pt>
                <c:pt idx="12">
                  <c:v>98.164954100032972</c:v>
                </c:pt>
                <c:pt idx="13">
                  <c:v>99.13170743872611</c:v>
                </c:pt>
                <c:pt idx="14">
                  <c:v>99.206882450861798</c:v>
                </c:pt>
                <c:pt idx="15">
                  <c:v>98.943253198116523</c:v>
                </c:pt>
                <c:pt idx="16">
                  <c:v>113.25129999999999</c:v>
                </c:pt>
                <c:pt idx="17">
                  <c:v>118.3070043097198</c:v>
                </c:pt>
                <c:pt idx="18">
                  <c:v>110.63632172734609</c:v>
                </c:pt>
                <c:pt idx="19">
                  <c:v>113.23049999999999</c:v>
                </c:pt>
                <c:pt idx="20">
                  <c:v>113.41997627459477</c:v>
                </c:pt>
                <c:pt idx="21">
                  <c:v>111.96585284878715</c:v>
                </c:pt>
                <c:pt idx="22">
                  <c:v>109.7315484151306</c:v>
                </c:pt>
                <c:pt idx="23">
                  <c:v>112.16468003677821</c:v>
                </c:pt>
                <c:pt idx="24">
                  <c:v>113.59756781337711</c:v>
                </c:pt>
                <c:pt idx="25">
                  <c:v>117.84958627433322</c:v>
                </c:pt>
                <c:pt idx="26">
                  <c:v>118.35848133314556</c:v>
                </c:pt>
                <c:pt idx="27">
                  <c:v>119.06639999999999</c:v>
                </c:pt>
                <c:pt idx="28">
                  <c:v>121.66916038429615</c:v>
                </c:pt>
                <c:pt idx="29">
                  <c:v>121.03854513862987</c:v>
                </c:pt>
                <c:pt idx="30">
                  <c:v>121.41563668759167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128.47016325288729</c:v>
                </c:pt>
                <c:pt idx="35">
                  <c:v>127.51250984213422</c:v>
                </c:pt>
                <c:pt idx="36">
                  <c:v>127.15903703846352</c:v>
                </c:pt>
                <c:pt idx="37">
                  <c:v>125.48343392999305</c:v>
                </c:pt>
                <c:pt idx="38">
                  <c:v>124.43570077933315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1C-480E-B712-F3220302B72E}"/>
            </c:ext>
          </c:extLst>
        </c:ser>
        <c:ser>
          <c:idx val="6"/>
          <c:order val="5"/>
          <c:tx>
            <c:strRef>
              <c:f>'Port inventory evolution summa'!$H$3</c:f>
              <c:strCache>
                <c:ptCount val="1"/>
                <c:pt idx="0">
                  <c:v>bear case remvoals+300Mt Vale guidance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summa'!$A$4:$A$42</c:f>
              <c:numCache>
                <c:formatCode>m/d/yyyy</c:formatCode>
                <c:ptCount val="3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</c:numCache>
            </c:numRef>
          </c:cat>
          <c:val>
            <c:numRef>
              <c:f>'Port inventory evolution summa'!$H$4:$H$42</c:f>
              <c:numCache>
                <c:formatCode>_ * #,##0.0_ ;_ * \-#,##0.0_ ;_ * "-"??_ ;_ @_ </c:formatCode>
                <c:ptCount val="39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100.41796416291014</c:v>
                </c:pt>
                <c:pt idx="5">
                  <c:v>99.242146716678846</c:v>
                </c:pt>
                <c:pt idx="6">
                  <c:v>110.949</c:v>
                </c:pt>
                <c:pt idx="7">
                  <c:v>110.89615930504978</c:v>
                </c:pt>
                <c:pt idx="8">
                  <c:v>108.5362172589175</c:v>
                </c:pt>
                <c:pt idx="9">
                  <c:v>102.84518110361211</c:v>
                </c:pt>
                <c:pt idx="10">
                  <c:v>103.18890665181607</c:v>
                </c:pt>
                <c:pt idx="11">
                  <c:v>102.50704608000333</c:v>
                </c:pt>
                <c:pt idx="12">
                  <c:v>98.164954100032972</c:v>
                </c:pt>
                <c:pt idx="13">
                  <c:v>99.13170743872611</c:v>
                </c:pt>
                <c:pt idx="14">
                  <c:v>99.206882450861798</c:v>
                </c:pt>
                <c:pt idx="15">
                  <c:v>98.943253198116523</c:v>
                </c:pt>
                <c:pt idx="16">
                  <c:v>113.25129999999999</c:v>
                </c:pt>
                <c:pt idx="17">
                  <c:v>118.3070043097198</c:v>
                </c:pt>
                <c:pt idx="18">
                  <c:v>110.63632172734609</c:v>
                </c:pt>
                <c:pt idx="19">
                  <c:v>113.23049999999999</c:v>
                </c:pt>
                <c:pt idx="20">
                  <c:v>113.41997627459477</c:v>
                </c:pt>
                <c:pt idx="21">
                  <c:v>111.96585284878715</c:v>
                </c:pt>
                <c:pt idx="22">
                  <c:v>109.7315484151306</c:v>
                </c:pt>
                <c:pt idx="23">
                  <c:v>112.16468003677821</c:v>
                </c:pt>
                <c:pt idx="24">
                  <c:v>113.59756781337711</c:v>
                </c:pt>
                <c:pt idx="25">
                  <c:v>117.84958627433322</c:v>
                </c:pt>
                <c:pt idx="26">
                  <c:v>118.35848133314556</c:v>
                </c:pt>
                <c:pt idx="27">
                  <c:v>119.06639999999999</c:v>
                </c:pt>
                <c:pt idx="28">
                  <c:v>121.66916038429615</c:v>
                </c:pt>
                <c:pt idx="29">
                  <c:v>121.03854513862987</c:v>
                </c:pt>
                <c:pt idx="30">
                  <c:v>121.41563668759167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128.47016325288729</c:v>
                </c:pt>
                <c:pt idx="35">
                  <c:v>127.51250984213422</c:v>
                </c:pt>
                <c:pt idx="36">
                  <c:v>127.15903703846352</c:v>
                </c:pt>
                <c:pt idx="37">
                  <c:v>125.48343392999305</c:v>
                </c:pt>
                <c:pt idx="38">
                  <c:v>124.43570077933315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1C-480E-B712-F3220302B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0943"/>
        <c:axId val="1238770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'Port inventory evolution summa'!$C$3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'Port inventory evolution summa'!$A$4:$A$42</c15:sqref>
                        </c15:formulaRef>
                      </c:ext>
                    </c:extLst>
                    <c:numCache>
                      <c:formatCode>m/d/yyyy</c:formatCode>
                      <c:ptCount val="39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'Port inventory evolution summa'!$C$4:$C$42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51C-480E-B712-F3220302B72E}"/>
                  </c:ext>
                </c:extLst>
              </c15:ser>
            </c15:filteredLineSeries>
          </c:ext>
        </c:extLst>
      </c:lineChart>
      <c:dateAx>
        <c:axId val="123880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77007"/>
        <c:crosses val="autoZero"/>
        <c:auto val="1"/>
        <c:lblOffset val="100"/>
        <c:baseTimeUnit val="days"/>
        <c:majorUnit val="1"/>
        <c:majorTimeUnit val="months"/>
      </c:dateAx>
      <c:valAx>
        <c:axId val="123877007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Port Inventory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inventory evolution summa'!$B$3</c:f>
              <c:strCache>
                <c:ptCount val="1"/>
                <c:pt idx="0">
                  <c:v>Actual port inventory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summa'!$A$4:$A$42</c:f>
              <c:numCache>
                <c:formatCode>m/d/yyyy</c:formatCode>
                <c:ptCount val="3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</c:numCache>
            </c:numRef>
          </c:cat>
          <c:val>
            <c:numRef>
              <c:f>'Port inventory evolution summa'!$B$4:$B$32</c:f>
              <c:numCache>
                <c:formatCode>_ * #,##0.0_ ;_ * \-#,##0.0_ ;_ * "-"??_ ;_ @_ </c:formatCode>
                <c:ptCount val="29"/>
                <c:pt idx="0">
                  <c:v>115.363</c:v>
                </c:pt>
                <c:pt idx="1">
                  <c:v>116.09350000000001</c:v>
                </c:pt>
                <c:pt idx="2">
                  <c:v>116.35780000000001</c:v>
                </c:pt>
                <c:pt idx="3">
                  <c:v>115.8536</c:v>
                </c:pt>
                <c:pt idx="4">
                  <c:v>113.9803</c:v>
                </c:pt>
                <c:pt idx="5">
                  <c:v>111.88959999999999</c:v>
                </c:pt>
                <c:pt idx="6">
                  <c:v>110.949</c:v>
                </c:pt>
                <c:pt idx="7">
                  <c:v>109.2608</c:v>
                </c:pt>
                <c:pt idx="8">
                  <c:v>107.8485</c:v>
                </c:pt>
                <c:pt idx="9">
                  <c:v>107.53700000000001</c:v>
                </c:pt>
                <c:pt idx="10">
                  <c:v>106.977</c:v>
                </c:pt>
                <c:pt idx="11">
                  <c:v>106.1716</c:v>
                </c:pt>
                <c:pt idx="12">
                  <c:v>107.81100000000001</c:v>
                </c:pt>
                <c:pt idx="13">
                  <c:v>108.08750000000001</c:v>
                </c:pt>
                <c:pt idx="14">
                  <c:v>108.7808</c:v>
                </c:pt>
                <c:pt idx="15">
                  <c:v>110.4744</c:v>
                </c:pt>
                <c:pt idx="16">
                  <c:v>113.25129999999999</c:v>
                </c:pt>
                <c:pt idx="17">
                  <c:v>114.02719999999999</c:v>
                </c:pt>
                <c:pt idx="18">
                  <c:v>113.4576</c:v>
                </c:pt>
                <c:pt idx="19">
                  <c:v>113.23049999999999</c:v>
                </c:pt>
                <c:pt idx="20">
                  <c:v>112.41719999999999</c:v>
                </c:pt>
                <c:pt idx="21">
                  <c:v>113.1048</c:v>
                </c:pt>
                <c:pt idx="22">
                  <c:v>113.73989999999999</c:v>
                </c:pt>
                <c:pt idx="23">
                  <c:v>114.56450000000001</c:v>
                </c:pt>
                <c:pt idx="24">
                  <c:v>114.9281</c:v>
                </c:pt>
                <c:pt idx="25">
                  <c:v>116.1605</c:v>
                </c:pt>
                <c:pt idx="26">
                  <c:v>119.06639999999999</c:v>
                </c:pt>
                <c:pt idx="27">
                  <c:v>120.60899999999999</c:v>
                </c:pt>
                <c:pt idx="28">
                  <c:v>122.3852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3-4385-A0D3-E7F14A5631F8}"/>
            </c:ext>
          </c:extLst>
        </c:ser>
        <c:ser>
          <c:idx val="2"/>
          <c:order val="2"/>
          <c:tx>
            <c:strRef>
              <c:f>'Port inventory evolution summa'!$L$3</c:f>
              <c:strCache>
                <c:ptCount val="1"/>
                <c:pt idx="0">
                  <c:v>bullish removals+ bullish ex-China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summa'!$A$4:$A$42</c:f>
              <c:numCache>
                <c:formatCode>m/d/yyyy</c:formatCode>
                <c:ptCount val="3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</c:numCache>
            </c:numRef>
          </c:cat>
          <c:val>
            <c:numRef>
              <c:f>'Port inventory evolution summa'!$L$4:$L$42</c:f>
              <c:numCache>
                <c:formatCode>_ * #,##0.0_ ;_ * \-#,##0.0_ ;_ * "-"??_ ;_ @_ </c:formatCode>
                <c:ptCount val="39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100.16796416291014</c:v>
                </c:pt>
                <c:pt idx="5">
                  <c:v>98.742146716678846</c:v>
                </c:pt>
                <c:pt idx="6">
                  <c:v>110.949</c:v>
                </c:pt>
                <c:pt idx="7">
                  <c:v>110.64615930504978</c:v>
                </c:pt>
                <c:pt idx="8">
                  <c:v>106.65085795386773</c:v>
                </c:pt>
                <c:pt idx="9">
                  <c:v>101.39753905747983</c:v>
                </c:pt>
                <c:pt idx="10">
                  <c:v>101.4912646056838</c:v>
                </c:pt>
                <c:pt idx="11">
                  <c:v>100.55940403387106</c:v>
                </c:pt>
                <c:pt idx="12">
                  <c:v>95.967312053900699</c:v>
                </c:pt>
                <c:pt idx="13">
                  <c:v>96.684065392593837</c:v>
                </c:pt>
                <c:pt idx="14">
                  <c:v>107.91267501213569</c:v>
                </c:pt>
                <c:pt idx="15">
                  <c:v>108.26717074725472</c:v>
                </c:pt>
                <c:pt idx="16">
                  <c:v>113.84495349045513</c:v>
                </c:pt>
                <c:pt idx="17">
                  <c:v>118.0570043097198</c:v>
                </c:pt>
                <c:pt idx="18">
                  <c:v>106.10651741762628</c:v>
                </c:pt>
                <c:pt idx="19">
                  <c:v>108.34526976203986</c:v>
                </c:pt>
                <c:pt idx="20">
                  <c:v>112.91997627459477</c:v>
                </c:pt>
                <c:pt idx="21">
                  <c:v>110.46307657419237</c:v>
                </c:pt>
                <c:pt idx="22">
                  <c:v>110.37049556634345</c:v>
                </c:pt>
                <c:pt idx="23">
                  <c:v>115.6730316216476</c:v>
                </c:pt>
                <c:pt idx="24">
                  <c:v>115.49738777659891</c:v>
                </c:pt>
                <c:pt idx="25">
                  <c:v>118.68011846095611</c:v>
                </c:pt>
                <c:pt idx="26">
                  <c:v>116.16939505881234</c:v>
                </c:pt>
                <c:pt idx="27">
                  <c:v>119.06639999999999</c:v>
                </c:pt>
                <c:pt idx="28">
                  <c:v>123.21176038429616</c:v>
                </c:pt>
                <c:pt idx="29">
                  <c:v>121.75458475433372</c:v>
                </c:pt>
                <c:pt idx="30">
                  <c:v>124.5328915489618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127.97016325288729</c:v>
                </c:pt>
                <c:pt idx="35">
                  <c:v>126.51250984213422</c:v>
                </c:pt>
                <c:pt idx="36">
                  <c:v>125.65903703846352</c:v>
                </c:pt>
                <c:pt idx="37">
                  <c:v>123.48343392999305</c:v>
                </c:pt>
                <c:pt idx="38">
                  <c:v>121.93570077933315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3-4385-A0D3-E7F14A5631F8}"/>
            </c:ext>
          </c:extLst>
        </c:ser>
        <c:ser>
          <c:idx val="3"/>
          <c:order val="3"/>
          <c:tx>
            <c:strRef>
              <c:f>'Port inventory evolution summa'!$E$3</c:f>
              <c:strCache>
                <c:ptCount val="1"/>
                <c:pt idx="0">
                  <c:v>ex-China demand base case+ bear case removals+ 310Mt Vale guidance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summa'!$A$4:$A$42</c:f>
              <c:numCache>
                <c:formatCode>m/d/yyyy</c:formatCode>
                <c:ptCount val="3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</c:numCache>
            </c:numRef>
          </c:cat>
          <c:val>
            <c:numRef>
              <c:f>'Port inventory evolution summa'!$I$4:$I$42</c:f>
              <c:numCache>
                <c:formatCode>_ * #,##0.0_ ;_ * \-#,##0.0_ ;_ * "-"??_ ;_ @_ </c:formatCode>
                <c:ptCount val="39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100.41796416291014</c:v>
                </c:pt>
                <c:pt idx="5">
                  <c:v>99.242146716678846</c:v>
                </c:pt>
                <c:pt idx="6">
                  <c:v>110.949</c:v>
                </c:pt>
                <c:pt idx="7">
                  <c:v>110.89615930504978</c:v>
                </c:pt>
                <c:pt idx="8">
                  <c:v>108.5362172589175</c:v>
                </c:pt>
                <c:pt idx="9">
                  <c:v>102.84518110361211</c:v>
                </c:pt>
                <c:pt idx="10">
                  <c:v>103.18890665181607</c:v>
                </c:pt>
                <c:pt idx="11">
                  <c:v>102.50704608000333</c:v>
                </c:pt>
                <c:pt idx="12">
                  <c:v>98.164954100032972</c:v>
                </c:pt>
                <c:pt idx="13">
                  <c:v>99.13170743872611</c:v>
                </c:pt>
                <c:pt idx="14">
                  <c:v>99.206882450861798</c:v>
                </c:pt>
                <c:pt idx="15">
                  <c:v>98.943253198116523</c:v>
                </c:pt>
                <c:pt idx="16">
                  <c:v>113.25129999999999</c:v>
                </c:pt>
                <c:pt idx="17">
                  <c:v>118.3070043097198</c:v>
                </c:pt>
                <c:pt idx="18">
                  <c:v>110.63632172734609</c:v>
                </c:pt>
                <c:pt idx="19">
                  <c:v>113.5705</c:v>
                </c:pt>
                <c:pt idx="20">
                  <c:v>114.09997627459478</c:v>
                </c:pt>
                <c:pt idx="21">
                  <c:v>112.98585284878715</c:v>
                </c:pt>
                <c:pt idx="22">
                  <c:v>111.0915484151306</c:v>
                </c:pt>
                <c:pt idx="23">
                  <c:v>113.86468003677821</c:v>
                </c:pt>
                <c:pt idx="24">
                  <c:v>115.63756781337712</c:v>
                </c:pt>
                <c:pt idx="25">
                  <c:v>120.22958627433322</c:v>
                </c:pt>
                <c:pt idx="26">
                  <c:v>121.07848133314556</c:v>
                </c:pt>
                <c:pt idx="27">
                  <c:v>122.12639999999999</c:v>
                </c:pt>
                <c:pt idx="28">
                  <c:v>125.06916038429615</c:v>
                </c:pt>
                <c:pt idx="29">
                  <c:v>124.89854513862987</c:v>
                </c:pt>
                <c:pt idx="30">
                  <c:v>125.73563668759166</c:v>
                </c:pt>
                <c:pt idx="31">
                  <c:v>133.46542099078536</c:v>
                </c:pt>
                <c:pt idx="32">
                  <c:v>134.33075618072462</c:v>
                </c:pt>
                <c:pt idx="33">
                  <c:v>132.8421791453338</c:v>
                </c:pt>
                <c:pt idx="34">
                  <c:v>134.63016325288729</c:v>
                </c:pt>
                <c:pt idx="35">
                  <c:v>134.13250984213423</c:v>
                </c:pt>
                <c:pt idx="36">
                  <c:v>134.23903703846352</c:v>
                </c:pt>
                <c:pt idx="37">
                  <c:v>133.02343392999305</c:v>
                </c:pt>
                <c:pt idx="38">
                  <c:v>132.43570077933313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F3-4385-A0D3-E7F14A5631F8}"/>
            </c:ext>
          </c:extLst>
        </c:ser>
        <c:ser>
          <c:idx val="4"/>
          <c:order val="4"/>
          <c:tx>
            <c:strRef>
              <c:f>'Port inventory evolution summa'!$F$3</c:f>
              <c:strCache>
                <c:ptCount val="1"/>
                <c:pt idx="0">
                  <c:v>Original base case which did not consider strict EP from 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8"/>
              <c:layout>
                <c:manualLayout>
                  <c:x val="-1.2578616352201259E-2"/>
                  <c:y val="-2.54830630240446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F3-4385-A0D3-E7F14A5631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'Port inventory evolution summa'!$A$4:$A$42</c:f>
              <c:numCache>
                <c:formatCode>m/d/yyyy</c:formatCode>
                <c:ptCount val="3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</c:numCache>
            </c:numRef>
          </c:cat>
          <c:val>
            <c:numRef>
              <c:f>'Port inventory evolution summa'!$D$4:$D$42</c:f>
              <c:numCache>
                <c:formatCode>_ * #,##0.0_ ;_ * \-#,##0.0_ ;_ * "-"??_ ;_ @_ </c:formatCode>
                <c:ptCount val="39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100.16796416291014</c:v>
                </c:pt>
                <c:pt idx="5">
                  <c:v>98.742146716678846</c:v>
                </c:pt>
                <c:pt idx="6">
                  <c:v>110.949</c:v>
                </c:pt>
                <c:pt idx="7">
                  <c:v>110.64615930504978</c:v>
                </c:pt>
                <c:pt idx="8">
                  <c:v>106.65085795386773</c:v>
                </c:pt>
                <c:pt idx="9">
                  <c:v>101.39753905747983</c:v>
                </c:pt>
                <c:pt idx="10">
                  <c:v>101.4912646056838</c:v>
                </c:pt>
                <c:pt idx="11">
                  <c:v>100.55940403387106</c:v>
                </c:pt>
                <c:pt idx="12">
                  <c:v>95.967312053900699</c:v>
                </c:pt>
                <c:pt idx="13">
                  <c:v>96.684065392593837</c:v>
                </c:pt>
                <c:pt idx="14">
                  <c:v>107.91267501213569</c:v>
                </c:pt>
                <c:pt idx="15">
                  <c:v>108.26717074725472</c:v>
                </c:pt>
                <c:pt idx="16">
                  <c:v>113.84495349045513</c:v>
                </c:pt>
                <c:pt idx="17">
                  <c:v>118.0570043097198</c:v>
                </c:pt>
                <c:pt idx="18">
                  <c:v>106.10651741762628</c:v>
                </c:pt>
                <c:pt idx="19">
                  <c:v>108.34526976203986</c:v>
                </c:pt>
                <c:pt idx="20">
                  <c:v>112.91997627459477</c:v>
                </c:pt>
                <c:pt idx="21">
                  <c:v>110.46307657419237</c:v>
                </c:pt>
                <c:pt idx="22">
                  <c:v>110.37049556634345</c:v>
                </c:pt>
                <c:pt idx="23">
                  <c:v>115.6730316216476</c:v>
                </c:pt>
                <c:pt idx="24">
                  <c:v>115.49738777659891</c:v>
                </c:pt>
                <c:pt idx="25">
                  <c:v>118.68011846095611</c:v>
                </c:pt>
                <c:pt idx="26">
                  <c:v>116.16939505881234</c:v>
                </c:pt>
                <c:pt idx="27">
                  <c:v>119.06639999999999</c:v>
                </c:pt>
                <c:pt idx="28">
                  <c:v>123.21176038429616</c:v>
                </c:pt>
                <c:pt idx="29">
                  <c:v>121.75458475433372</c:v>
                </c:pt>
                <c:pt idx="30">
                  <c:v>124.5328915489618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127.97016325288729</c:v>
                </c:pt>
                <c:pt idx="35">
                  <c:v>126.51250984213422</c:v>
                </c:pt>
                <c:pt idx="36">
                  <c:v>125.65903703846352</c:v>
                </c:pt>
                <c:pt idx="37">
                  <c:v>123.48343392999305</c:v>
                </c:pt>
                <c:pt idx="38">
                  <c:v>121.93570077933315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F3-4385-A0D3-E7F14A5631F8}"/>
            </c:ext>
          </c:extLst>
        </c:ser>
        <c:ser>
          <c:idx val="6"/>
          <c:order val="6"/>
          <c:tx>
            <c:strRef>
              <c:f>'Port inventory evolution summa'!$H$3</c:f>
              <c:strCache>
                <c:ptCount val="1"/>
                <c:pt idx="0">
                  <c:v>bear case remvoals+300Mt Vale guidance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summa'!$A$4:$A$42</c:f>
              <c:numCache>
                <c:formatCode>m/d/yyyy</c:formatCode>
                <c:ptCount val="3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</c:numCache>
            </c:numRef>
          </c:cat>
          <c:val>
            <c:numRef>
              <c:f>'Port inventory evolution summa'!$H$4:$H$42</c:f>
              <c:numCache>
                <c:formatCode>_ * #,##0.0_ ;_ * \-#,##0.0_ ;_ * "-"??_ ;_ @_ </c:formatCode>
                <c:ptCount val="39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100.41796416291014</c:v>
                </c:pt>
                <c:pt idx="5">
                  <c:v>99.242146716678846</c:v>
                </c:pt>
                <c:pt idx="6">
                  <c:v>110.949</c:v>
                </c:pt>
                <c:pt idx="7">
                  <c:v>110.89615930504978</c:v>
                </c:pt>
                <c:pt idx="8">
                  <c:v>108.5362172589175</c:v>
                </c:pt>
                <c:pt idx="9">
                  <c:v>102.84518110361211</c:v>
                </c:pt>
                <c:pt idx="10">
                  <c:v>103.18890665181607</c:v>
                </c:pt>
                <c:pt idx="11">
                  <c:v>102.50704608000333</c:v>
                </c:pt>
                <c:pt idx="12">
                  <c:v>98.164954100032972</c:v>
                </c:pt>
                <c:pt idx="13">
                  <c:v>99.13170743872611</c:v>
                </c:pt>
                <c:pt idx="14">
                  <c:v>99.206882450861798</c:v>
                </c:pt>
                <c:pt idx="15">
                  <c:v>98.943253198116523</c:v>
                </c:pt>
                <c:pt idx="16">
                  <c:v>113.25129999999999</c:v>
                </c:pt>
                <c:pt idx="17">
                  <c:v>118.3070043097198</c:v>
                </c:pt>
                <c:pt idx="18">
                  <c:v>110.63632172734609</c:v>
                </c:pt>
                <c:pt idx="19">
                  <c:v>113.23049999999999</c:v>
                </c:pt>
                <c:pt idx="20">
                  <c:v>113.41997627459477</c:v>
                </c:pt>
                <c:pt idx="21">
                  <c:v>111.96585284878715</c:v>
                </c:pt>
                <c:pt idx="22">
                  <c:v>109.7315484151306</c:v>
                </c:pt>
                <c:pt idx="23">
                  <c:v>112.16468003677821</c:v>
                </c:pt>
                <c:pt idx="24">
                  <c:v>113.59756781337711</c:v>
                </c:pt>
                <c:pt idx="25">
                  <c:v>117.84958627433322</c:v>
                </c:pt>
                <c:pt idx="26">
                  <c:v>118.35848133314556</c:v>
                </c:pt>
                <c:pt idx="27">
                  <c:v>119.06639999999999</c:v>
                </c:pt>
                <c:pt idx="28">
                  <c:v>121.66916038429615</c:v>
                </c:pt>
                <c:pt idx="29">
                  <c:v>121.03854513862987</c:v>
                </c:pt>
                <c:pt idx="30">
                  <c:v>121.41563668759167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128.47016325288729</c:v>
                </c:pt>
                <c:pt idx="35">
                  <c:v>127.51250984213422</c:v>
                </c:pt>
                <c:pt idx="36">
                  <c:v>127.15903703846352</c:v>
                </c:pt>
                <c:pt idx="37">
                  <c:v>125.48343392999305</c:v>
                </c:pt>
                <c:pt idx="38">
                  <c:v>124.43570077933315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F3-4385-A0D3-E7F14A563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0943"/>
        <c:axId val="1238770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'Port inventory evolution summa'!$C$3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'Port inventory evolution summa'!$A$4:$A$42</c15:sqref>
                        </c15:formulaRef>
                      </c:ext>
                    </c:extLst>
                    <c:numCache>
                      <c:formatCode>m/d/yyyy</c:formatCode>
                      <c:ptCount val="39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'Port inventory evolution summa'!$C$4:$C$42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6F3-4385-A0D3-E7F14A5631F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summa'!$G$3</c15:sqref>
                        </c15:formulaRef>
                      </c:ext>
                    </c:extLst>
                    <c:strCache>
                      <c:ptCount val="1"/>
                      <c:pt idx="0">
                        <c:v>ex-China demand bull case+base case removals+300M Vale guidance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summa'!$A$4:$A$42</c15:sqref>
                        </c15:formulaRef>
                      </c:ext>
                    </c:extLst>
                    <c:numCache>
                      <c:formatCode>m/d/yyyy</c:formatCode>
                      <c:ptCount val="39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summa'!$G$4:$G$42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6F3-4385-A0D3-E7F14A5631F8}"/>
                  </c:ext>
                </c:extLst>
              </c15:ser>
            </c15:filteredLineSeries>
          </c:ext>
        </c:extLst>
      </c:lineChart>
      <c:dateAx>
        <c:axId val="123880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77007"/>
        <c:crosses val="autoZero"/>
        <c:auto val="1"/>
        <c:lblOffset val="100"/>
        <c:baseTimeUnit val="days"/>
        <c:majorUnit val="1"/>
        <c:majorTimeUnit val="months"/>
      </c:dateAx>
      <c:valAx>
        <c:axId val="123877007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Port Inventory Evolution</a:t>
            </a:r>
          </a:p>
        </c:rich>
      </c:tx>
      <c:layout>
        <c:manualLayout>
          <c:xMode val="edge"/>
          <c:yMode val="edge"/>
          <c:x val="0.40174419116145188"/>
          <c:y val="1.517203912653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inventory evolution summa'!$B$3</c:f>
              <c:strCache>
                <c:ptCount val="1"/>
                <c:pt idx="0">
                  <c:v>Actual port inventory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summa'!$A$4:$A$68</c:f>
              <c:numCache>
                <c:formatCode>m/d/yyyy</c:formatCode>
                <c:ptCount val="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</c:numCache>
            </c:numRef>
          </c:cat>
          <c:val>
            <c:numRef>
              <c:f>'Port inventory evolution summa'!$B$4:$B$68</c:f>
              <c:numCache>
                <c:formatCode>_ * #,##0.0_ ;_ * \-#,##0.0_ ;_ * "-"??_ ;_ @_ </c:formatCode>
                <c:ptCount val="65"/>
                <c:pt idx="0">
                  <c:v>115.363</c:v>
                </c:pt>
                <c:pt idx="1">
                  <c:v>116.09350000000001</c:v>
                </c:pt>
                <c:pt idx="2">
                  <c:v>116.35780000000001</c:v>
                </c:pt>
                <c:pt idx="3">
                  <c:v>115.8536</c:v>
                </c:pt>
                <c:pt idx="4">
                  <c:v>113.9803</c:v>
                </c:pt>
                <c:pt idx="5">
                  <c:v>111.88959999999999</c:v>
                </c:pt>
                <c:pt idx="6">
                  <c:v>110.949</c:v>
                </c:pt>
                <c:pt idx="7">
                  <c:v>109.2608</c:v>
                </c:pt>
                <c:pt idx="8">
                  <c:v>107.8485</c:v>
                </c:pt>
                <c:pt idx="9">
                  <c:v>107.53700000000001</c:v>
                </c:pt>
                <c:pt idx="10">
                  <c:v>106.977</c:v>
                </c:pt>
                <c:pt idx="11">
                  <c:v>106.1716</c:v>
                </c:pt>
                <c:pt idx="12">
                  <c:v>107.81100000000001</c:v>
                </c:pt>
                <c:pt idx="13">
                  <c:v>108.08750000000001</c:v>
                </c:pt>
                <c:pt idx="14">
                  <c:v>108.7808</c:v>
                </c:pt>
                <c:pt idx="15">
                  <c:v>110.4744</c:v>
                </c:pt>
                <c:pt idx="16">
                  <c:v>113.25129999999999</c:v>
                </c:pt>
                <c:pt idx="17">
                  <c:v>114.02719999999999</c:v>
                </c:pt>
                <c:pt idx="18">
                  <c:v>113.4576</c:v>
                </c:pt>
                <c:pt idx="19">
                  <c:v>113.23049999999999</c:v>
                </c:pt>
                <c:pt idx="20">
                  <c:v>112.41719999999999</c:v>
                </c:pt>
                <c:pt idx="21">
                  <c:v>113.1048</c:v>
                </c:pt>
                <c:pt idx="22">
                  <c:v>113.73989999999999</c:v>
                </c:pt>
                <c:pt idx="23">
                  <c:v>114.56450000000001</c:v>
                </c:pt>
                <c:pt idx="24">
                  <c:v>114.9281</c:v>
                </c:pt>
                <c:pt idx="25">
                  <c:v>116.1605</c:v>
                </c:pt>
                <c:pt idx="26">
                  <c:v>119.06639999999999</c:v>
                </c:pt>
                <c:pt idx="27">
                  <c:v>120.60899999999999</c:v>
                </c:pt>
                <c:pt idx="28">
                  <c:v>122.3852</c:v>
                </c:pt>
                <c:pt idx="29">
                  <c:v>124.1558</c:v>
                </c:pt>
                <c:pt idx="30">
                  <c:v>127.63249999999999</c:v>
                </c:pt>
                <c:pt idx="31">
                  <c:v>128.11500000000001</c:v>
                </c:pt>
                <c:pt idx="32">
                  <c:v>127.777</c:v>
                </c:pt>
                <c:pt idx="33">
                  <c:v>127.514</c:v>
                </c:pt>
                <c:pt idx="34">
                  <c:v>126.054</c:v>
                </c:pt>
                <c:pt idx="35">
                  <c:v>124.46600000000001</c:v>
                </c:pt>
                <c:pt idx="36">
                  <c:v>122.03200000000001</c:v>
                </c:pt>
                <c:pt idx="37">
                  <c:v>124.04450000000001</c:v>
                </c:pt>
                <c:pt idx="38">
                  <c:v>124.0868</c:v>
                </c:pt>
                <c:pt idx="39">
                  <c:v>124.15950000000001</c:v>
                </c:pt>
                <c:pt idx="40">
                  <c:v>122.67200000000001</c:v>
                </c:pt>
                <c:pt idx="41">
                  <c:v>124.1187</c:v>
                </c:pt>
                <c:pt idx="42">
                  <c:v>124.38200000000001</c:v>
                </c:pt>
                <c:pt idx="43">
                  <c:v>125.00709999999999</c:v>
                </c:pt>
                <c:pt idx="44">
                  <c:v>125.194</c:v>
                </c:pt>
                <c:pt idx="45">
                  <c:v>126</c:v>
                </c:pt>
                <c:pt idx="46">
                  <c:v>127.069</c:v>
                </c:pt>
                <c:pt idx="47">
                  <c:v>126.4473</c:v>
                </c:pt>
                <c:pt idx="48">
                  <c:v>127.89200000000001</c:v>
                </c:pt>
                <c:pt idx="49">
                  <c:v>128.82399999999998</c:v>
                </c:pt>
                <c:pt idx="50">
                  <c:v>130.21100000000001</c:v>
                </c:pt>
                <c:pt idx="51">
                  <c:v>130.661</c:v>
                </c:pt>
                <c:pt idx="52">
                  <c:v>131.32900000000001</c:v>
                </c:pt>
                <c:pt idx="53">
                  <c:v>130.98820000000001</c:v>
                </c:pt>
                <c:pt idx="54">
                  <c:v>133.15370000000001</c:v>
                </c:pt>
                <c:pt idx="55">
                  <c:v>133.202</c:v>
                </c:pt>
                <c:pt idx="56">
                  <c:v>130.26689999999999</c:v>
                </c:pt>
                <c:pt idx="57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7-4C47-BA68-F645942C4E4E}"/>
            </c:ext>
          </c:extLst>
        </c:ser>
        <c:ser>
          <c:idx val="2"/>
          <c:order val="2"/>
          <c:tx>
            <c:strRef>
              <c:f>'Port inventory evolution summa'!$V$3</c:f>
              <c:strCache>
                <c:ptCount val="1"/>
                <c:pt idx="0">
                  <c:v>Bull case (considering ex-China bull case demand)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summa'!$A$4:$A$68</c:f>
              <c:numCache>
                <c:formatCode>m/d/yyyy</c:formatCode>
                <c:ptCount val="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</c:numCache>
            </c:numRef>
          </c:cat>
          <c:val>
            <c:numRef>
              <c:f>'Port inventory evolution summa'!$V$4:$V$68</c:f>
              <c:numCache>
                <c:formatCode>0%</c:formatCode>
                <c:ptCount val="65"/>
                <c:pt idx="26" formatCode="_ * #,##0.00_ ;_ * \-#,##0.00_ ;_ * &quot;-&quot;??_ ;_ @_ ">
                  <c:v>118.35848133314556</c:v>
                </c:pt>
                <c:pt idx="27" formatCode="_ * #,##0.00_ ;_ * \-#,##0.00_ ;_ * &quot;-&quot;??_ ;_ @_ ">
                  <c:v>119.06639999999999</c:v>
                </c:pt>
                <c:pt idx="28" formatCode="_ * #,##0.00_ ;_ * \-#,##0.00_ ;_ * &quot;-&quot;??_ ;_ @_ ">
                  <c:v>121.66916038429615</c:v>
                </c:pt>
                <c:pt idx="29" formatCode="_ * #,##0.00_ ;_ * \-#,##0.00_ ;_ * &quot;-&quot;??_ ;_ @_ ">
                  <c:v>121.03854513862987</c:v>
                </c:pt>
                <c:pt idx="30" formatCode="_ * #,##0.00_ ;_ * \-#,##0.00_ ;_ * &quot;-&quot;??_ ;_ @_ ">
                  <c:v>121.41563668759167</c:v>
                </c:pt>
                <c:pt idx="31" formatCode="_ * #,##0.00_ ;_ * \-#,##0.00_ ;_ * &quot;-&quot;??_ ;_ @_ ">
                  <c:v>128.68542099078536</c:v>
                </c:pt>
                <c:pt idx="32" formatCode="_ * #,##0.00_ ;_ * \-#,##0.00_ ;_ * &quot;-&quot;??_ ;_ @_ ">
                  <c:v>129.09075618072461</c:v>
                </c:pt>
                <c:pt idx="33" formatCode="_ * #,##0.00_ ;_ * \-#,##0.00_ ;_ * &quot;-&quot;??_ ;_ @_ ">
                  <c:v>127.1421791453338</c:v>
                </c:pt>
                <c:pt idx="34" formatCode="_ * #,##0.00_ ;_ * \-#,##0.00_ ;_ * &quot;-&quot;??_ ;_ @_ ">
                  <c:v>128.47016325288729</c:v>
                </c:pt>
                <c:pt idx="35" formatCode="_ * #,##0.00_ ;_ * \-#,##0.00_ ;_ * &quot;-&quot;??_ ;_ @_ ">
                  <c:v>127.51250984213422</c:v>
                </c:pt>
                <c:pt idx="36" formatCode="_ * #,##0.00_ ;_ * \-#,##0.00_ ;_ * &quot;-&quot;??_ ;_ @_ ">
                  <c:v>127.15903703846352</c:v>
                </c:pt>
                <c:pt idx="37" formatCode="_ * #,##0.00_ ;_ * \-#,##0.00_ ;_ * &quot;-&quot;??_ ;_ @_ ">
                  <c:v>125.48343392999305</c:v>
                </c:pt>
                <c:pt idx="38" formatCode="_ * #,##0.00_ ;_ * \-#,##0.00_ ;_ * &quot;-&quot;??_ ;_ @_ ">
                  <c:v>124.43570077933315</c:v>
                </c:pt>
                <c:pt idx="39" formatCode="_ * #,##0.00_ ;_ * \-#,##0.00_ ;_ * &quot;-&quot;??_ ;_ @_ ">
                  <c:v>124.85699047121409</c:v>
                </c:pt>
                <c:pt idx="40" formatCode="_ * #,##0.00_ ;_ * \-#,##0.00_ ;_ * &quot;-&quot;??_ ;_ @_ ">
                  <c:v>125.37866910650781</c:v>
                </c:pt>
                <c:pt idx="41" formatCode="_ * #,##0.00_ ;_ * \-#,##0.00_ ;_ * &quot;-&quot;??_ ;_ @_ ">
                  <c:v>130.17329070678156</c:v>
                </c:pt>
                <c:pt idx="42" formatCode="_ * #,##0.00_ ;_ * \-#,##0.00_ ;_ * &quot;-&quot;??_ ;_ @_ ">
                  <c:v>130.72997740770461</c:v>
                </c:pt>
                <c:pt idx="43" formatCode="_ * #,##0.00_ ;_ * \-#,##0.00_ ;_ * &quot;-&quot;??_ ;_ @_ ">
                  <c:v>130.45530161569732</c:v>
                </c:pt>
                <c:pt idx="44" formatCode="_ * #,##0.00_ ;_ * \-#,##0.00_ ;_ * &quot;-&quot;??_ ;_ @_ ">
                  <c:v>128.1660521615141</c:v>
                </c:pt>
                <c:pt idx="45" formatCode="_ * #,##0.00_ ;_ * \-#,##0.00_ ;_ * &quot;-&quot;??_ ;_ @_ ">
                  <c:v>126.54199598526634</c:v>
                </c:pt>
                <c:pt idx="46" formatCode="_ * #,##0.00_ ;_ * \-#,##0.00_ ;_ * &quot;-&quot;??_ ;_ @_ ">
                  <c:v>125.43018948986926</c:v>
                </c:pt>
                <c:pt idx="47" formatCode="_ * #,##0.00_ ;_ * \-#,##0.00_ ;_ * &quot;-&quot;??_ ;_ @_ ">
                  <c:v>122.97939587676154</c:v>
                </c:pt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125.82399412556745</c:v>
                </c:pt>
                <c:pt idx="52" formatCode="_ * #,##0.00_ ;_ * \-#,##0.00_ ;_ * &quot;-&quot;??_ ;_ @_ ">
                  <c:v>122.70345076774574</c:v>
                </c:pt>
                <c:pt idx="53" formatCode="_ * #,##0.00_ ;_ * \-#,##0.00_ ;_ * &quot;-&quot;??_ ;_ @_ ">
                  <c:v>125.68180829501176</c:v>
                </c:pt>
                <c:pt idx="54" formatCode="_ * #,##0.00_ ;_ * \-#,##0.00_ ;_ * &quot;-&quot;??_ ;_ @_ ">
                  <c:v>126.83663361225825</c:v>
                </c:pt>
                <c:pt idx="55" formatCode="_ * #,##0.00_ ;_ * \-#,##0.00_ ;_ * &quot;-&quot;??_ ;_ @_ ">
                  <c:v>126.29328997758483</c:v>
                </c:pt>
                <c:pt idx="56" formatCode="_ * #,##0.00_ ;_ * \-#,##0.00_ ;_ * &quot;-&quot;??_ ;_ @_ ">
                  <c:v>123.54971823226767</c:v>
                </c:pt>
                <c:pt idx="57" formatCode="_ * #,##0.00_ ;_ * \-#,##0.00_ ;_ * &quot;-&quot;??_ ;_ @_ ">
                  <c:v>121.74964780627576</c:v>
                </c:pt>
                <c:pt idx="58" formatCode="_ * #,##0.00_ ;_ * \-#,##0.00_ ;_ * &quot;-&quot;??_ ;_ @_ ">
                  <c:v>120.26736618846365</c:v>
                </c:pt>
                <c:pt idx="59" formatCode="_ * #,##0.00_ ;_ * \-#,##0.00_ ;_ * &quot;-&quot;??_ ;_ @_ ">
                  <c:v>119.96570771685029</c:v>
                </c:pt>
                <c:pt idx="60" formatCode="_ * #,##0.00_ ;_ * \-#,##0.00_ ;_ * &quot;-&quot;??_ ;_ @_ ">
                  <c:v>118.87473545037453</c:v>
                </c:pt>
                <c:pt idx="61" formatCode="_ * #,##0.00_ ;_ * \-#,##0.00_ ;_ * &quot;-&quot;??_ ;_ @_ ">
                  <c:v>117.7951710461998</c:v>
                </c:pt>
                <c:pt idx="62" formatCode="_ * #,##0.00_ ;_ * \-#,##0.00_ ;_ * &quot;-&quot;??_ ;_ @_ ">
                  <c:v>117.05343042279118</c:v>
                </c:pt>
                <c:pt idx="63" formatCode="_ * #,##0.00_ ;_ * \-#,##0.00_ ;_ * &quot;-&quot;??_ ;_ @_ ">
                  <c:v>115.43445753997574</c:v>
                </c:pt>
                <c:pt idx="64" formatCode="_ * #,##0.00_ ;_ * \-#,##0.00_ ;_ * &quot;-&quot;??_ ;_ @_ ">
                  <c:v>113.69707265468969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7-4C47-BA68-F645942C4E4E}"/>
            </c:ext>
          </c:extLst>
        </c:ser>
        <c:ser>
          <c:idx val="3"/>
          <c:order val="3"/>
          <c:tx>
            <c:strRef>
              <c:f>'Port inventory evolution summa'!$T$3</c:f>
              <c:strCache>
                <c:ptCount val="1"/>
                <c:pt idx="0">
                  <c:v>Bear case (no increment from demand wise)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summa'!$A$4:$A$68</c:f>
              <c:numCache>
                <c:formatCode>m/d/yyyy</c:formatCode>
                <c:ptCount val="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</c:numCache>
            </c:numRef>
          </c:cat>
          <c:val>
            <c:numRef>
              <c:f>'Port inventory evolution summa'!$T$4:$T$68</c:f>
              <c:numCache>
                <c:formatCode>General</c:formatCode>
                <c:ptCount val="65"/>
                <c:pt idx="26" formatCode="_ * #,##0.00_ ;_ * \-#,##0.00_ ;_ * &quot;-&quot;??_ ;_ @_ ">
                  <c:v>118.35848133314556</c:v>
                </c:pt>
                <c:pt idx="27" formatCode="_ * #,##0.00_ ;_ * \-#,##0.00_ ;_ * &quot;-&quot;??_ ;_ @_ ">
                  <c:v>119.06639999999999</c:v>
                </c:pt>
                <c:pt idx="28" formatCode="_ * #,##0.00_ ;_ * \-#,##0.00_ ;_ * &quot;-&quot;??_ ;_ @_ ">
                  <c:v>121.66916038429615</c:v>
                </c:pt>
                <c:pt idx="29" formatCode="_ * #,##0.00_ ;_ * \-#,##0.00_ ;_ * &quot;-&quot;??_ ;_ @_ ">
                  <c:v>121.03854513862987</c:v>
                </c:pt>
                <c:pt idx="30" formatCode="_ * #,##0.00_ ;_ * \-#,##0.00_ ;_ * &quot;-&quot;??_ ;_ @_ ">
                  <c:v>121.41563668759167</c:v>
                </c:pt>
                <c:pt idx="31" formatCode="_ * #,##0.00_ ;_ * \-#,##0.00_ ;_ * &quot;-&quot;??_ ;_ @_ ">
                  <c:v>128.68542099078536</c:v>
                </c:pt>
                <c:pt idx="32" formatCode="_ * #,##0.00_ ;_ * \-#,##0.00_ ;_ * &quot;-&quot;??_ ;_ @_ ">
                  <c:v>129.09075618072461</c:v>
                </c:pt>
                <c:pt idx="33" formatCode="_ * #,##0.00_ ;_ * \-#,##0.00_ ;_ * &quot;-&quot;??_ ;_ @_ ">
                  <c:v>127.1421791453338</c:v>
                </c:pt>
                <c:pt idx="34" formatCode="_ * #,##0.00_ ;_ * \-#,##0.00_ ;_ * &quot;-&quot;??_ ;_ @_ ">
                  <c:v>128.47016325288729</c:v>
                </c:pt>
                <c:pt idx="35" formatCode="_ * #,##0.00_ ;_ * \-#,##0.00_ ;_ * &quot;-&quot;??_ ;_ @_ ">
                  <c:v>127.51250984213422</c:v>
                </c:pt>
                <c:pt idx="36" formatCode="_ * #,##0.00_ ;_ * \-#,##0.00_ ;_ * &quot;-&quot;??_ ;_ @_ ">
                  <c:v>127.15903703846352</c:v>
                </c:pt>
                <c:pt idx="37" formatCode="_ * #,##0.00_ ;_ * \-#,##0.00_ ;_ * &quot;-&quot;??_ ;_ @_ ">
                  <c:v>125.48343392999305</c:v>
                </c:pt>
                <c:pt idx="38" formatCode="_ * #,##0.00_ ;_ * \-#,##0.00_ ;_ * &quot;-&quot;??_ ;_ @_ ">
                  <c:v>124.43570077933315</c:v>
                </c:pt>
                <c:pt idx="39" formatCode="_ * #,##0.00_ ;_ * \-#,##0.00_ ;_ * &quot;-&quot;??_ ;_ @_ ">
                  <c:v>124.85699047121409</c:v>
                </c:pt>
                <c:pt idx="40" formatCode="_ * #,##0.00_ ;_ * \-#,##0.00_ ;_ * &quot;-&quot;??_ ;_ @_ ">
                  <c:v>125.37866910650781</c:v>
                </c:pt>
                <c:pt idx="41" formatCode="_ * #,##0.00_ ;_ * \-#,##0.00_ ;_ * &quot;-&quot;??_ ;_ @_ ">
                  <c:v>130.17329070678156</c:v>
                </c:pt>
                <c:pt idx="42" formatCode="_ * #,##0.00_ ;_ * \-#,##0.00_ ;_ * &quot;-&quot;??_ ;_ @_ ">
                  <c:v>130.72997740770461</c:v>
                </c:pt>
                <c:pt idx="43" formatCode="_ * #,##0.00_ ;_ * \-#,##0.00_ ;_ * &quot;-&quot;??_ ;_ @_ ">
                  <c:v>130.45530161569732</c:v>
                </c:pt>
                <c:pt idx="44" formatCode="_ * #,##0.00_ ;_ * \-#,##0.00_ ;_ * &quot;-&quot;??_ ;_ @_ ">
                  <c:v>128.1660521615141</c:v>
                </c:pt>
                <c:pt idx="45" formatCode="_ * #,##0.00_ ;_ * \-#,##0.00_ ;_ * &quot;-&quot;??_ ;_ @_ ">
                  <c:v>126.54199598526634</c:v>
                </c:pt>
                <c:pt idx="46" formatCode="_ * #,##0.00_ ;_ * \-#,##0.00_ ;_ * &quot;-&quot;??_ ;_ @_ ">
                  <c:v>125.43018948986926</c:v>
                </c:pt>
                <c:pt idx="47" formatCode="_ * #,##0.00_ ;_ * \-#,##0.00_ ;_ * &quot;-&quot;??_ ;_ @_ ">
                  <c:v>122.97939587676154</c:v>
                </c:pt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130.90738366754698</c:v>
                </c:pt>
                <c:pt idx="52" formatCode="_ * #,##0.00_ ;_ * \-#,##0.00_ ;_ * &quot;-&quot;??_ ;_ @_ ">
                  <c:v>129.70234689237981</c:v>
                </c:pt>
                <c:pt idx="53" formatCode="_ * #,##0.00_ ;_ * \-#,##0.00_ ;_ * &quot;-&quot;??_ ;_ @_ ">
                  <c:v>134.59571042148568</c:v>
                </c:pt>
                <c:pt idx="54" formatCode="_ * #,##0.00_ ;_ * \-#,##0.00_ ;_ * &quot;-&quot;??_ ;_ @_ ">
                  <c:v>137.68809222233449</c:v>
                </c:pt>
                <c:pt idx="55" formatCode="_ * #,##0.00_ ;_ * \-#,##0.00_ ;_ * &quot;-&quot;??_ ;_ @_ ">
                  <c:v>139.29299459374758</c:v>
                </c:pt>
                <c:pt idx="56" formatCode="_ * #,##0.00_ ;_ * \-#,##0.00_ ;_ * &quot;-&quot;??_ ;_ @_ ">
                  <c:v>138.47385045537015</c:v>
                </c:pt>
                <c:pt idx="57" formatCode="_ * #,##0.00_ ;_ * \-#,##0.00_ ;_ * &quot;-&quot;??_ ;_ @_ ">
                  <c:v>138.59361604412027</c:v>
                </c:pt>
                <c:pt idx="58" formatCode="_ * #,##0.00_ ;_ * \-#,##0.00_ ;_ * &quot;-&quot;??_ ;_ @_ ">
                  <c:v>139.03227655439358</c:v>
                </c:pt>
                <c:pt idx="59" formatCode="_ * #,##0.00_ ;_ * \-#,##0.00_ ;_ * &quot;-&quot;??_ ;_ @_ ">
                  <c:v>140.65635969905287</c:v>
                </c:pt>
                <c:pt idx="60" formatCode="_ * #,##0.00_ ;_ * \-#,##0.00_ ;_ * &quot;-&quot;??_ ;_ @_ ">
                  <c:v>141.4905959338555</c:v>
                </c:pt>
                <c:pt idx="61" formatCode="_ * #,##0.00_ ;_ * \-#,##0.00_ ;_ * &quot;-&quot;??_ ;_ @_ ">
                  <c:v>142.33988245459921</c:v>
                </c:pt>
                <c:pt idx="62" formatCode="_ * #,##0.00_ ;_ * \-#,##0.00_ ;_ * &quot;-&quot;??_ ;_ @_ ">
                  <c:v>143.52155861227419</c:v>
                </c:pt>
                <c:pt idx="63" formatCode="_ * #,##0.00_ ;_ * \-#,##0.00_ ;_ * &quot;-&quot;??_ ;_ @_ ">
                  <c:v>143.82420088162797</c:v>
                </c:pt>
                <c:pt idx="64" formatCode="_ * #,##0.00_ ;_ * \-#,##0.00_ ;_ * &quot;-&quot;??_ ;_ @_ ">
                  <c:v>144.01611111516016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7-4C47-BA68-F645942C4E4E}"/>
            </c:ext>
          </c:extLst>
        </c:ser>
        <c:ser>
          <c:idx val="4"/>
          <c:order val="4"/>
          <c:tx>
            <c:strRef>
              <c:f>'Port inventory evolution summa'!$F$3</c:f>
              <c:strCache>
                <c:ptCount val="1"/>
                <c:pt idx="0">
                  <c:v>Original base case which did not consider strict EP from 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summa'!$A$4:$A$68</c:f>
              <c:numCache>
                <c:formatCode>m/d/yyyy</c:formatCode>
                <c:ptCount val="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</c:numCache>
            </c:numRef>
          </c:cat>
          <c:val>
            <c:numRef>
              <c:f>'Port inventory evolution summa'!$F$4:$F$68</c:f>
              <c:numCache>
                <c:formatCode>_ * #,##0.0_ ;_ * \-#,##0.0_ ;_ * "-"??_ ;_ @_ </c:formatCode>
                <c:ptCount val="65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100.41796416291014</c:v>
                </c:pt>
                <c:pt idx="5">
                  <c:v>99.242146716678846</c:v>
                </c:pt>
                <c:pt idx="6">
                  <c:v>110.949</c:v>
                </c:pt>
                <c:pt idx="7">
                  <c:v>110.89615930504978</c:v>
                </c:pt>
                <c:pt idx="8">
                  <c:v>108.5362172589175</c:v>
                </c:pt>
                <c:pt idx="9">
                  <c:v>102.84518110361211</c:v>
                </c:pt>
                <c:pt idx="10">
                  <c:v>103.18890665181607</c:v>
                </c:pt>
                <c:pt idx="11">
                  <c:v>102.50704608000333</c:v>
                </c:pt>
                <c:pt idx="12">
                  <c:v>98.164954100032972</c:v>
                </c:pt>
                <c:pt idx="13">
                  <c:v>99.13170743872611</c:v>
                </c:pt>
                <c:pt idx="14">
                  <c:v>99.206882450861798</c:v>
                </c:pt>
                <c:pt idx="15">
                  <c:v>98.943253198116523</c:v>
                </c:pt>
                <c:pt idx="16">
                  <c:v>113.25129999999999</c:v>
                </c:pt>
                <c:pt idx="17">
                  <c:v>118.3070043097198</c:v>
                </c:pt>
                <c:pt idx="18">
                  <c:v>110.63632172734609</c:v>
                </c:pt>
                <c:pt idx="19">
                  <c:v>113.23049999999999</c:v>
                </c:pt>
                <c:pt idx="20">
                  <c:v>113.41997627459477</c:v>
                </c:pt>
                <c:pt idx="21">
                  <c:v>111.96585284878715</c:v>
                </c:pt>
                <c:pt idx="22">
                  <c:v>109.7315484151306</c:v>
                </c:pt>
                <c:pt idx="23">
                  <c:v>112.16468003677821</c:v>
                </c:pt>
                <c:pt idx="24">
                  <c:v>113.59756781337711</c:v>
                </c:pt>
                <c:pt idx="25">
                  <c:v>117.84958627433322</c:v>
                </c:pt>
                <c:pt idx="26">
                  <c:v>118.35848133314556</c:v>
                </c:pt>
                <c:pt idx="27">
                  <c:v>119.06639999999999</c:v>
                </c:pt>
                <c:pt idx="28">
                  <c:v>121.66916038429615</c:v>
                </c:pt>
                <c:pt idx="29">
                  <c:v>121.03854513862987</c:v>
                </c:pt>
                <c:pt idx="30">
                  <c:v>121.41563668759167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128.47016325288729</c:v>
                </c:pt>
                <c:pt idx="35">
                  <c:v>127.51250984213422</c:v>
                </c:pt>
                <c:pt idx="36">
                  <c:v>127.15903703846352</c:v>
                </c:pt>
                <c:pt idx="37">
                  <c:v>125.48343392999305</c:v>
                </c:pt>
                <c:pt idx="38">
                  <c:v>124.43570077933315</c:v>
                </c:pt>
                <c:pt idx="39">
                  <c:v>124.85699047121409</c:v>
                </c:pt>
                <c:pt idx="40">
                  <c:v>125.37866910650781</c:v>
                </c:pt>
                <c:pt idx="41">
                  <c:v>130.17329070678156</c:v>
                </c:pt>
                <c:pt idx="42">
                  <c:v>130.72997740770461</c:v>
                </c:pt>
                <c:pt idx="43">
                  <c:v>130.45530161569732</c:v>
                </c:pt>
                <c:pt idx="44">
                  <c:v>128.1660521615141</c:v>
                </c:pt>
                <c:pt idx="45">
                  <c:v>126.54199598526634</c:v>
                </c:pt>
                <c:pt idx="46">
                  <c:v>125.43018948986926</c:v>
                </c:pt>
                <c:pt idx="47">
                  <c:v>122.97939587676154</c:v>
                </c:pt>
                <c:pt idx="48">
                  <c:v>124.97540556851449</c:v>
                </c:pt>
                <c:pt idx="49">
                  <c:v>129.17742312900049</c:v>
                </c:pt>
                <c:pt idx="50">
                  <c:v>129.38140889908999</c:v>
                </c:pt>
                <c:pt idx="51">
                  <c:v>129.26399412556745</c:v>
                </c:pt>
                <c:pt idx="52">
                  <c:v>127.26345076774574</c:v>
                </c:pt>
                <c:pt idx="53">
                  <c:v>131.36180829501177</c:v>
                </c:pt>
                <c:pt idx="54">
                  <c:v>133.63663361225827</c:v>
                </c:pt>
                <c:pt idx="55">
                  <c:v>134.21328997758485</c:v>
                </c:pt>
                <c:pt idx="56">
                  <c:v>132.58971823226767</c:v>
                </c:pt>
                <c:pt idx="57">
                  <c:v>131.90964780627576</c:v>
                </c:pt>
                <c:pt idx="58">
                  <c:v>131.54736618846366</c:v>
                </c:pt>
                <c:pt idx="59">
                  <c:v>132.3657077168503</c:v>
                </c:pt>
                <c:pt idx="60">
                  <c:v>132.39473545037453</c:v>
                </c:pt>
                <c:pt idx="61">
                  <c:v>132.4351710461998</c:v>
                </c:pt>
                <c:pt idx="62">
                  <c:v>132.81343042279119</c:v>
                </c:pt>
                <c:pt idx="63">
                  <c:v>132.31445753997573</c:v>
                </c:pt>
                <c:pt idx="64">
                  <c:v>131.69707265468969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57-4C47-BA68-F645942C4E4E}"/>
            </c:ext>
          </c:extLst>
        </c:ser>
        <c:ser>
          <c:idx val="6"/>
          <c:order val="6"/>
          <c:tx>
            <c:strRef>
              <c:f>'Port inventory evolution summa'!$U$3</c:f>
              <c:strCache>
                <c:ptCount val="1"/>
                <c:pt idx="0">
                  <c:v>Bull case (potential demand increment from ex-China)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summa'!$A$4:$A$68</c:f>
              <c:numCache>
                <c:formatCode>m/d/yyyy</c:formatCode>
                <c:ptCount val="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</c:numCache>
            </c:numRef>
          </c:cat>
          <c:val>
            <c:numRef>
              <c:f>'Port inventory evolution summa'!$U$4:$U$68</c:f>
              <c:numCache>
                <c:formatCode>0%</c:formatCode>
                <c:ptCount val="65"/>
                <c:pt idx="26" formatCode="_ * #,##0.00_ ;_ * \-#,##0.00_ ;_ * &quot;-&quot;??_ ;_ @_ ">
                  <c:v>118.35848133314556</c:v>
                </c:pt>
                <c:pt idx="27" formatCode="_ * #,##0.00_ ;_ * \-#,##0.00_ ;_ * &quot;-&quot;??_ ;_ @_ ">
                  <c:v>119.06639999999999</c:v>
                </c:pt>
                <c:pt idx="28" formatCode="_ * #,##0.00_ ;_ * \-#,##0.00_ ;_ * &quot;-&quot;??_ ;_ @_ ">
                  <c:v>121.66916038429615</c:v>
                </c:pt>
                <c:pt idx="29" formatCode="_ * #,##0.00_ ;_ * \-#,##0.00_ ;_ * &quot;-&quot;??_ ;_ @_ ">
                  <c:v>121.03854513862987</c:v>
                </c:pt>
                <c:pt idx="30" formatCode="_ * #,##0.00_ ;_ * \-#,##0.00_ ;_ * &quot;-&quot;??_ ;_ @_ ">
                  <c:v>121.41563668759167</c:v>
                </c:pt>
                <c:pt idx="31" formatCode="_ * #,##0.00_ ;_ * \-#,##0.00_ ;_ * &quot;-&quot;??_ ;_ @_ ">
                  <c:v>128.68542099078536</c:v>
                </c:pt>
                <c:pt idx="32" formatCode="_ * #,##0.00_ ;_ * \-#,##0.00_ ;_ * &quot;-&quot;??_ ;_ @_ ">
                  <c:v>129.09075618072461</c:v>
                </c:pt>
                <c:pt idx="33" formatCode="_ * #,##0.00_ ;_ * \-#,##0.00_ ;_ * &quot;-&quot;??_ ;_ @_ ">
                  <c:v>127.1421791453338</c:v>
                </c:pt>
                <c:pt idx="34" formatCode="_ * #,##0.00_ ;_ * \-#,##0.00_ ;_ * &quot;-&quot;??_ ;_ @_ ">
                  <c:v>128.47016325288729</c:v>
                </c:pt>
                <c:pt idx="35" formatCode="_ * #,##0.00_ ;_ * \-#,##0.00_ ;_ * &quot;-&quot;??_ ;_ @_ ">
                  <c:v>127.51250984213422</c:v>
                </c:pt>
                <c:pt idx="36" formatCode="_ * #,##0.00_ ;_ * \-#,##0.00_ ;_ * &quot;-&quot;??_ ;_ @_ ">
                  <c:v>127.15903703846352</c:v>
                </c:pt>
                <c:pt idx="37" formatCode="_ * #,##0.00_ ;_ * \-#,##0.00_ ;_ * &quot;-&quot;??_ ;_ @_ ">
                  <c:v>125.48343392999305</c:v>
                </c:pt>
                <c:pt idx="38" formatCode="_ * #,##0.00_ ;_ * \-#,##0.00_ ;_ * &quot;-&quot;??_ ;_ @_ ">
                  <c:v>124.43570077933315</c:v>
                </c:pt>
                <c:pt idx="39" formatCode="_ * #,##0.00_ ;_ * \-#,##0.00_ ;_ * &quot;-&quot;??_ ;_ @_ ">
                  <c:v>124.85699047121409</c:v>
                </c:pt>
                <c:pt idx="40" formatCode="_ * #,##0.00_ ;_ * \-#,##0.00_ ;_ * &quot;-&quot;??_ ;_ @_ ">
                  <c:v>125.37866910650781</c:v>
                </c:pt>
                <c:pt idx="41" formatCode="_ * #,##0.00_ ;_ * \-#,##0.00_ ;_ * &quot;-&quot;??_ ;_ @_ ">
                  <c:v>130.17329070678156</c:v>
                </c:pt>
                <c:pt idx="42" formatCode="_ * #,##0.00_ ;_ * \-#,##0.00_ ;_ * &quot;-&quot;??_ ;_ @_ ">
                  <c:v>130.72997740770461</c:v>
                </c:pt>
                <c:pt idx="43" formatCode="_ * #,##0.00_ ;_ * \-#,##0.00_ ;_ * &quot;-&quot;??_ ;_ @_ ">
                  <c:v>130.45530161569732</c:v>
                </c:pt>
                <c:pt idx="44" formatCode="_ * #,##0.00_ ;_ * \-#,##0.00_ ;_ * &quot;-&quot;??_ ;_ @_ ">
                  <c:v>128.1660521615141</c:v>
                </c:pt>
                <c:pt idx="45" formatCode="_ * #,##0.00_ ;_ * \-#,##0.00_ ;_ * &quot;-&quot;??_ ;_ @_ ">
                  <c:v>126.54199598526634</c:v>
                </c:pt>
                <c:pt idx="46" formatCode="_ * #,##0.00_ ;_ * \-#,##0.00_ ;_ * &quot;-&quot;??_ ;_ @_ ">
                  <c:v>125.43018948986926</c:v>
                </c:pt>
                <c:pt idx="47" formatCode="_ * #,##0.00_ ;_ * \-#,##0.00_ ;_ * &quot;-&quot;??_ ;_ @_ ">
                  <c:v>122.97939587676154</c:v>
                </c:pt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127.54399412556745</c:v>
                </c:pt>
                <c:pt idx="52" formatCode="_ * #,##0.00_ ;_ * \-#,##0.00_ ;_ * &quot;-&quot;??_ ;_ @_ ">
                  <c:v>124.98345076774574</c:v>
                </c:pt>
                <c:pt idx="53" formatCode="_ * #,##0.00_ ;_ * \-#,##0.00_ ;_ * &quot;-&quot;??_ ;_ @_ ">
                  <c:v>128.52180829501177</c:v>
                </c:pt>
                <c:pt idx="54" formatCode="_ * #,##0.00_ ;_ * \-#,##0.00_ ;_ * &quot;-&quot;??_ ;_ @_ ">
                  <c:v>130.23663361225826</c:v>
                </c:pt>
                <c:pt idx="55" formatCode="_ * #,##0.00_ ;_ * \-#,##0.00_ ;_ * &quot;-&quot;??_ ;_ @_ ">
                  <c:v>130.25328997758484</c:v>
                </c:pt>
                <c:pt idx="56" formatCode="_ * #,##0.00_ ;_ * \-#,##0.00_ ;_ * &quot;-&quot;??_ ;_ @_ ">
                  <c:v>128.06971823226766</c:v>
                </c:pt>
                <c:pt idx="57" formatCode="_ * #,##0.00_ ;_ * \-#,##0.00_ ;_ * &quot;-&quot;??_ ;_ @_ ">
                  <c:v>126.82964780627576</c:v>
                </c:pt>
                <c:pt idx="58" formatCode="_ * #,##0.00_ ;_ * \-#,##0.00_ ;_ * &quot;-&quot;??_ ;_ @_ ">
                  <c:v>125.90736618846366</c:v>
                </c:pt>
                <c:pt idx="59" formatCode="_ * #,##0.00_ ;_ * \-#,##0.00_ ;_ * &quot;-&quot;??_ ;_ @_ ">
                  <c:v>126.16570771685029</c:v>
                </c:pt>
                <c:pt idx="60" formatCode="_ * #,##0.00_ ;_ * \-#,##0.00_ ;_ * &quot;-&quot;??_ ;_ @_ ">
                  <c:v>125.63473545037452</c:v>
                </c:pt>
                <c:pt idx="61" formatCode="_ * #,##0.00_ ;_ * \-#,##0.00_ ;_ * &quot;-&quot;??_ ;_ @_ ">
                  <c:v>125.11517104619979</c:v>
                </c:pt>
                <c:pt idx="62" formatCode="_ * #,##0.00_ ;_ * \-#,##0.00_ ;_ * &quot;-&quot;??_ ;_ @_ ">
                  <c:v>124.93343042279119</c:v>
                </c:pt>
                <c:pt idx="63" formatCode="_ * #,##0.00_ ;_ * \-#,##0.00_ ;_ * &quot;-&quot;??_ ;_ @_ ">
                  <c:v>123.87445753997574</c:v>
                </c:pt>
                <c:pt idx="64" formatCode="_ * #,##0.00_ ;_ * \-#,##0.00_ ;_ * &quot;-&quot;??_ ;_ @_ ">
                  <c:v>122.69707265468969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57-4C47-BA68-F645942C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0943"/>
        <c:axId val="1238770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'Port inventory evolution summa'!$C$3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'Port inventory evolution summa'!$A$4:$A$68</c15:sqref>
                        </c15:formulaRef>
                      </c:ext>
                    </c:extLst>
                    <c:numCache>
                      <c:formatCode>m/d/yyyy</c:formatCode>
                      <c:ptCount val="65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'Port inventory evolution summa'!$C$4:$C$42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B57-4C47-BA68-F645942C4E4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summa'!$G$3</c15:sqref>
                        </c15:formulaRef>
                      </c:ext>
                    </c:extLst>
                    <c:strCache>
                      <c:ptCount val="1"/>
                      <c:pt idx="0">
                        <c:v>ex-China demand bull case+base case removals+300M Vale guidance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summa'!$A$4:$A$68</c15:sqref>
                        </c15:formulaRef>
                      </c:ext>
                    </c:extLst>
                    <c:numCache>
                      <c:formatCode>m/d/yyyy</c:formatCode>
                      <c:ptCount val="65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summa'!$G$4:$G$42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57-4C47-BA68-F645942C4E4E}"/>
                  </c:ext>
                </c:extLst>
              </c15:ser>
            </c15:filteredLineSeries>
          </c:ext>
        </c:extLst>
      </c:lineChart>
      <c:dateAx>
        <c:axId val="123880943"/>
        <c:scaling>
          <c:orientation val="minMax"/>
          <c:min val="4398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77007"/>
        <c:crosses val="autoZero"/>
        <c:auto val="1"/>
        <c:lblOffset val="100"/>
        <c:baseTimeUnit val="days"/>
        <c:majorUnit val="1"/>
        <c:majorTimeUnit val="months"/>
      </c:dateAx>
      <c:valAx>
        <c:axId val="123877007"/>
        <c:scaling>
          <c:orientation val="minMax"/>
          <c:max val="14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Port Inventory Evolution</a:t>
            </a:r>
          </a:p>
        </c:rich>
      </c:tx>
      <c:layout>
        <c:manualLayout>
          <c:xMode val="edge"/>
          <c:yMode val="edge"/>
          <c:x val="0.40174419116145188"/>
          <c:y val="1.517203912653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inventory evolution summa'!$B$3</c:f>
              <c:strCache>
                <c:ptCount val="1"/>
                <c:pt idx="0">
                  <c:v>Actual port inventory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summa'!$A$4:$A$94</c:f>
              <c:numCache>
                <c:formatCode>m/d/yyyy</c:formatCode>
                <c:ptCount val="9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  <c:pt idx="65">
                  <c:v>44380</c:v>
                </c:pt>
                <c:pt idx="66">
                  <c:v>44387</c:v>
                </c:pt>
                <c:pt idx="67">
                  <c:v>44394</c:v>
                </c:pt>
                <c:pt idx="68">
                  <c:v>44401</c:v>
                </c:pt>
                <c:pt idx="69">
                  <c:v>44408</c:v>
                </c:pt>
                <c:pt idx="70">
                  <c:v>44415</c:v>
                </c:pt>
                <c:pt idx="71">
                  <c:v>44422</c:v>
                </c:pt>
                <c:pt idx="72">
                  <c:v>44429</c:v>
                </c:pt>
                <c:pt idx="73">
                  <c:v>44436</c:v>
                </c:pt>
                <c:pt idx="74">
                  <c:v>44443</c:v>
                </c:pt>
                <c:pt idx="75">
                  <c:v>44450</c:v>
                </c:pt>
                <c:pt idx="76">
                  <c:v>44457</c:v>
                </c:pt>
                <c:pt idx="77">
                  <c:v>44464</c:v>
                </c:pt>
                <c:pt idx="78">
                  <c:v>44471</c:v>
                </c:pt>
                <c:pt idx="79">
                  <c:v>44478</c:v>
                </c:pt>
                <c:pt idx="80">
                  <c:v>44485</c:v>
                </c:pt>
                <c:pt idx="81">
                  <c:v>44492</c:v>
                </c:pt>
                <c:pt idx="82">
                  <c:v>44499</c:v>
                </c:pt>
                <c:pt idx="83">
                  <c:v>44506</c:v>
                </c:pt>
                <c:pt idx="84">
                  <c:v>44513</c:v>
                </c:pt>
                <c:pt idx="85">
                  <c:v>44520</c:v>
                </c:pt>
                <c:pt idx="86">
                  <c:v>44527</c:v>
                </c:pt>
                <c:pt idx="87">
                  <c:v>44534</c:v>
                </c:pt>
                <c:pt idx="88">
                  <c:v>44541</c:v>
                </c:pt>
                <c:pt idx="89">
                  <c:v>44548</c:v>
                </c:pt>
                <c:pt idx="90">
                  <c:v>44555</c:v>
                </c:pt>
              </c:numCache>
            </c:numRef>
          </c:cat>
          <c:val>
            <c:numRef>
              <c:f>'Port inventory evolution summa'!$B$4:$B$68</c:f>
              <c:numCache>
                <c:formatCode>_ * #,##0.0_ ;_ * \-#,##0.0_ ;_ * "-"??_ ;_ @_ </c:formatCode>
                <c:ptCount val="65"/>
                <c:pt idx="0">
                  <c:v>115.363</c:v>
                </c:pt>
                <c:pt idx="1">
                  <c:v>116.09350000000001</c:v>
                </c:pt>
                <c:pt idx="2">
                  <c:v>116.35780000000001</c:v>
                </c:pt>
                <c:pt idx="3">
                  <c:v>115.8536</c:v>
                </c:pt>
                <c:pt idx="4">
                  <c:v>113.9803</c:v>
                </c:pt>
                <c:pt idx="5">
                  <c:v>111.88959999999999</c:v>
                </c:pt>
                <c:pt idx="6">
                  <c:v>110.949</c:v>
                </c:pt>
                <c:pt idx="7">
                  <c:v>109.2608</c:v>
                </c:pt>
                <c:pt idx="8">
                  <c:v>107.8485</c:v>
                </c:pt>
                <c:pt idx="9">
                  <c:v>107.53700000000001</c:v>
                </c:pt>
                <c:pt idx="10">
                  <c:v>106.977</c:v>
                </c:pt>
                <c:pt idx="11">
                  <c:v>106.1716</c:v>
                </c:pt>
                <c:pt idx="12">
                  <c:v>107.81100000000001</c:v>
                </c:pt>
                <c:pt idx="13">
                  <c:v>108.08750000000001</c:v>
                </c:pt>
                <c:pt idx="14">
                  <c:v>108.7808</c:v>
                </c:pt>
                <c:pt idx="15">
                  <c:v>110.4744</c:v>
                </c:pt>
                <c:pt idx="16">
                  <c:v>113.25129999999999</c:v>
                </c:pt>
                <c:pt idx="17">
                  <c:v>114.02719999999999</c:v>
                </c:pt>
                <c:pt idx="18">
                  <c:v>113.4576</c:v>
                </c:pt>
                <c:pt idx="19">
                  <c:v>113.23049999999999</c:v>
                </c:pt>
                <c:pt idx="20">
                  <c:v>112.41719999999999</c:v>
                </c:pt>
                <c:pt idx="21">
                  <c:v>113.1048</c:v>
                </c:pt>
                <c:pt idx="22">
                  <c:v>113.73989999999999</c:v>
                </c:pt>
                <c:pt idx="23">
                  <c:v>114.56450000000001</c:v>
                </c:pt>
                <c:pt idx="24">
                  <c:v>114.9281</c:v>
                </c:pt>
                <c:pt idx="25">
                  <c:v>116.1605</c:v>
                </c:pt>
                <c:pt idx="26">
                  <c:v>119.06639999999999</c:v>
                </c:pt>
                <c:pt idx="27">
                  <c:v>120.60899999999999</c:v>
                </c:pt>
                <c:pt idx="28">
                  <c:v>122.3852</c:v>
                </c:pt>
                <c:pt idx="29">
                  <c:v>124.1558</c:v>
                </c:pt>
                <c:pt idx="30">
                  <c:v>127.63249999999999</c:v>
                </c:pt>
                <c:pt idx="31">
                  <c:v>128.11500000000001</c:v>
                </c:pt>
                <c:pt idx="32">
                  <c:v>127.777</c:v>
                </c:pt>
                <c:pt idx="33">
                  <c:v>127.514</c:v>
                </c:pt>
                <c:pt idx="34">
                  <c:v>126.054</c:v>
                </c:pt>
                <c:pt idx="35">
                  <c:v>124.46600000000001</c:v>
                </c:pt>
                <c:pt idx="36">
                  <c:v>122.03200000000001</c:v>
                </c:pt>
                <c:pt idx="37">
                  <c:v>124.04450000000001</c:v>
                </c:pt>
                <c:pt idx="38">
                  <c:v>124.0868</c:v>
                </c:pt>
                <c:pt idx="39">
                  <c:v>124.15950000000001</c:v>
                </c:pt>
                <c:pt idx="40">
                  <c:v>122.67200000000001</c:v>
                </c:pt>
                <c:pt idx="41">
                  <c:v>124.1187</c:v>
                </c:pt>
                <c:pt idx="42">
                  <c:v>124.38200000000001</c:v>
                </c:pt>
                <c:pt idx="43">
                  <c:v>125.00709999999999</c:v>
                </c:pt>
                <c:pt idx="44">
                  <c:v>125.194</c:v>
                </c:pt>
                <c:pt idx="45">
                  <c:v>126</c:v>
                </c:pt>
                <c:pt idx="46">
                  <c:v>127.069</c:v>
                </c:pt>
                <c:pt idx="47">
                  <c:v>126.4473</c:v>
                </c:pt>
                <c:pt idx="48">
                  <c:v>127.89200000000001</c:v>
                </c:pt>
                <c:pt idx="49">
                  <c:v>128.82399999999998</c:v>
                </c:pt>
                <c:pt idx="50">
                  <c:v>130.21100000000001</c:v>
                </c:pt>
                <c:pt idx="51">
                  <c:v>130.661</c:v>
                </c:pt>
                <c:pt idx="52">
                  <c:v>131.32900000000001</c:v>
                </c:pt>
                <c:pt idx="53">
                  <c:v>130.98820000000001</c:v>
                </c:pt>
                <c:pt idx="54">
                  <c:v>133.15370000000001</c:v>
                </c:pt>
                <c:pt idx="55">
                  <c:v>133.202</c:v>
                </c:pt>
                <c:pt idx="56">
                  <c:v>130.26689999999999</c:v>
                </c:pt>
                <c:pt idx="57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2-4BD4-A10C-87CF4C8F22CF}"/>
            </c:ext>
          </c:extLst>
        </c:ser>
        <c:ser>
          <c:idx val="4"/>
          <c:order val="2"/>
          <c:tx>
            <c:strRef>
              <c:f>'Port inventory evolution summa'!$F$3</c:f>
              <c:strCache>
                <c:ptCount val="1"/>
                <c:pt idx="0">
                  <c:v>Original base case which did not consider strict EP from 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'Port inventory evolution summa'!$A$4:$A$94</c:f>
              <c:numCache>
                <c:formatCode>m/d/yyyy</c:formatCode>
                <c:ptCount val="9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  <c:pt idx="65">
                  <c:v>44380</c:v>
                </c:pt>
                <c:pt idx="66">
                  <c:v>44387</c:v>
                </c:pt>
                <c:pt idx="67">
                  <c:v>44394</c:v>
                </c:pt>
                <c:pt idx="68">
                  <c:v>44401</c:v>
                </c:pt>
                <c:pt idx="69">
                  <c:v>44408</c:v>
                </c:pt>
                <c:pt idx="70">
                  <c:v>44415</c:v>
                </c:pt>
                <c:pt idx="71">
                  <c:v>44422</c:v>
                </c:pt>
                <c:pt idx="72">
                  <c:v>44429</c:v>
                </c:pt>
                <c:pt idx="73">
                  <c:v>44436</c:v>
                </c:pt>
                <c:pt idx="74">
                  <c:v>44443</c:v>
                </c:pt>
                <c:pt idx="75">
                  <c:v>44450</c:v>
                </c:pt>
                <c:pt idx="76">
                  <c:v>44457</c:v>
                </c:pt>
                <c:pt idx="77">
                  <c:v>44464</c:v>
                </c:pt>
                <c:pt idx="78">
                  <c:v>44471</c:v>
                </c:pt>
                <c:pt idx="79">
                  <c:v>44478</c:v>
                </c:pt>
                <c:pt idx="80">
                  <c:v>44485</c:v>
                </c:pt>
                <c:pt idx="81">
                  <c:v>44492</c:v>
                </c:pt>
                <c:pt idx="82">
                  <c:v>44499</c:v>
                </c:pt>
                <c:pt idx="83">
                  <c:v>44506</c:v>
                </c:pt>
                <c:pt idx="84">
                  <c:v>44513</c:v>
                </c:pt>
                <c:pt idx="85">
                  <c:v>44520</c:v>
                </c:pt>
                <c:pt idx="86">
                  <c:v>44527</c:v>
                </c:pt>
                <c:pt idx="87">
                  <c:v>44534</c:v>
                </c:pt>
                <c:pt idx="88">
                  <c:v>44541</c:v>
                </c:pt>
                <c:pt idx="89">
                  <c:v>44548</c:v>
                </c:pt>
                <c:pt idx="90">
                  <c:v>44555</c:v>
                </c:pt>
              </c:numCache>
            </c:numRef>
          </c:cat>
          <c:val>
            <c:numRef>
              <c:f>'Port inventory evolution summa'!$V$4:$V$94</c:f>
              <c:numCache>
                <c:formatCode>0%</c:formatCode>
                <c:ptCount val="91"/>
                <c:pt idx="26" formatCode="_ * #,##0.00_ ;_ * \-#,##0.00_ ;_ * &quot;-&quot;??_ ;_ @_ ">
                  <c:v>118.35848133314556</c:v>
                </c:pt>
                <c:pt idx="27" formatCode="_ * #,##0.00_ ;_ * \-#,##0.00_ ;_ * &quot;-&quot;??_ ;_ @_ ">
                  <c:v>119.06639999999999</c:v>
                </c:pt>
                <c:pt idx="28" formatCode="_ * #,##0.00_ ;_ * \-#,##0.00_ ;_ * &quot;-&quot;??_ ;_ @_ ">
                  <c:v>121.66916038429615</c:v>
                </c:pt>
                <c:pt idx="29" formatCode="_ * #,##0.00_ ;_ * \-#,##0.00_ ;_ * &quot;-&quot;??_ ;_ @_ ">
                  <c:v>121.03854513862987</c:v>
                </c:pt>
                <c:pt idx="30" formatCode="_ * #,##0.00_ ;_ * \-#,##0.00_ ;_ * &quot;-&quot;??_ ;_ @_ ">
                  <c:v>121.41563668759167</c:v>
                </c:pt>
                <c:pt idx="31" formatCode="_ * #,##0.00_ ;_ * \-#,##0.00_ ;_ * &quot;-&quot;??_ ;_ @_ ">
                  <c:v>128.68542099078536</c:v>
                </c:pt>
                <c:pt idx="32" formatCode="_ * #,##0.00_ ;_ * \-#,##0.00_ ;_ * &quot;-&quot;??_ ;_ @_ ">
                  <c:v>129.09075618072461</c:v>
                </c:pt>
                <c:pt idx="33" formatCode="_ * #,##0.00_ ;_ * \-#,##0.00_ ;_ * &quot;-&quot;??_ ;_ @_ ">
                  <c:v>127.1421791453338</c:v>
                </c:pt>
                <c:pt idx="34" formatCode="_ * #,##0.00_ ;_ * \-#,##0.00_ ;_ * &quot;-&quot;??_ ;_ @_ ">
                  <c:v>128.47016325288729</c:v>
                </c:pt>
                <c:pt idx="35" formatCode="_ * #,##0.00_ ;_ * \-#,##0.00_ ;_ * &quot;-&quot;??_ ;_ @_ ">
                  <c:v>127.51250984213422</c:v>
                </c:pt>
                <c:pt idx="36" formatCode="_ * #,##0.00_ ;_ * \-#,##0.00_ ;_ * &quot;-&quot;??_ ;_ @_ ">
                  <c:v>127.15903703846352</c:v>
                </c:pt>
                <c:pt idx="37" formatCode="_ * #,##0.00_ ;_ * \-#,##0.00_ ;_ * &quot;-&quot;??_ ;_ @_ ">
                  <c:v>125.48343392999305</c:v>
                </c:pt>
                <c:pt idx="38" formatCode="_ * #,##0.00_ ;_ * \-#,##0.00_ ;_ * &quot;-&quot;??_ ;_ @_ ">
                  <c:v>124.43570077933315</c:v>
                </c:pt>
                <c:pt idx="39" formatCode="_ * #,##0.00_ ;_ * \-#,##0.00_ ;_ * &quot;-&quot;??_ ;_ @_ ">
                  <c:v>124.85699047121409</c:v>
                </c:pt>
                <c:pt idx="40" formatCode="_ * #,##0.00_ ;_ * \-#,##0.00_ ;_ * &quot;-&quot;??_ ;_ @_ ">
                  <c:v>125.37866910650781</c:v>
                </c:pt>
                <c:pt idx="41" formatCode="_ * #,##0.00_ ;_ * \-#,##0.00_ ;_ * &quot;-&quot;??_ ;_ @_ ">
                  <c:v>130.17329070678156</c:v>
                </c:pt>
                <c:pt idx="42" formatCode="_ * #,##0.00_ ;_ * \-#,##0.00_ ;_ * &quot;-&quot;??_ ;_ @_ ">
                  <c:v>130.72997740770461</c:v>
                </c:pt>
                <c:pt idx="43" formatCode="_ * #,##0.00_ ;_ * \-#,##0.00_ ;_ * &quot;-&quot;??_ ;_ @_ ">
                  <c:v>130.45530161569732</c:v>
                </c:pt>
                <c:pt idx="44" formatCode="_ * #,##0.00_ ;_ * \-#,##0.00_ ;_ * &quot;-&quot;??_ ;_ @_ ">
                  <c:v>128.1660521615141</c:v>
                </c:pt>
                <c:pt idx="45" formatCode="_ * #,##0.00_ ;_ * \-#,##0.00_ ;_ * &quot;-&quot;??_ ;_ @_ ">
                  <c:v>126.54199598526634</c:v>
                </c:pt>
                <c:pt idx="46" formatCode="_ * #,##0.00_ ;_ * \-#,##0.00_ ;_ * &quot;-&quot;??_ ;_ @_ ">
                  <c:v>125.43018948986926</c:v>
                </c:pt>
                <c:pt idx="47" formatCode="_ * #,##0.00_ ;_ * \-#,##0.00_ ;_ * &quot;-&quot;??_ ;_ @_ ">
                  <c:v>122.97939587676154</c:v>
                </c:pt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125.82399412556745</c:v>
                </c:pt>
                <c:pt idx="52" formatCode="_ * #,##0.00_ ;_ * \-#,##0.00_ ;_ * &quot;-&quot;??_ ;_ @_ ">
                  <c:v>122.70345076774574</c:v>
                </c:pt>
                <c:pt idx="53" formatCode="_ * #,##0.00_ ;_ * \-#,##0.00_ ;_ * &quot;-&quot;??_ ;_ @_ ">
                  <c:v>125.68180829501176</c:v>
                </c:pt>
                <c:pt idx="54" formatCode="_ * #,##0.00_ ;_ * \-#,##0.00_ ;_ * &quot;-&quot;??_ ;_ @_ ">
                  <c:v>126.83663361225825</c:v>
                </c:pt>
                <c:pt idx="55" formatCode="_ * #,##0.00_ ;_ * \-#,##0.00_ ;_ * &quot;-&quot;??_ ;_ @_ ">
                  <c:v>126.29328997758483</c:v>
                </c:pt>
                <c:pt idx="56" formatCode="_ * #,##0.00_ ;_ * \-#,##0.00_ ;_ * &quot;-&quot;??_ ;_ @_ ">
                  <c:v>123.54971823226767</c:v>
                </c:pt>
                <c:pt idx="57" formatCode="_ * #,##0.00_ ;_ * \-#,##0.00_ ;_ * &quot;-&quot;??_ ;_ @_ ">
                  <c:v>121.74964780627576</c:v>
                </c:pt>
                <c:pt idx="58" formatCode="_ * #,##0.00_ ;_ * \-#,##0.00_ ;_ * &quot;-&quot;??_ ;_ @_ ">
                  <c:v>120.26736618846365</c:v>
                </c:pt>
                <c:pt idx="59" formatCode="_ * #,##0.00_ ;_ * \-#,##0.00_ ;_ * &quot;-&quot;??_ ;_ @_ ">
                  <c:v>119.96570771685029</c:v>
                </c:pt>
                <c:pt idx="60" formatCode="_ * #,##0.00_ ;_ * \-#,##0.00_ ;_ * &quot;-&quot;??_ ;_ @_ ">
                  <c:v>118.87473545037453</c:v>
                </c:pt>
                <c:pt idx="61" formatCode="_ * #,##0.00_ ;_ * \-#,##0.00_ ;_ * &quot;-&quot;??_ ;_ @_ ">
                  <c:v>117.7951710461998</c:v>
                </c:pt>
                <c:pt idx="62" formatCode="_ * #,##0.00_ ;_ * \-#,##0.00_ ;_ * &quot;-&quot;??_ ;_ @_ ">
                  <c:v>117.05343042279118</c:v>
                </c:pt>
                <c:pt idx="63" formatCode="_ * #,##0.00_ ;_ * \-#,##0.00_ ;_ * &quot;-&quot;??_ ;_ @_ ">
                  <c:v>115.43445753997574</c:v>
                </c:pt>
                <c:pt idx="64" formatCode="_ * #,##0.00_ ;_ * \-#,##0.00_ ;_ * &quot;-&quot;??_ ;_ @_ ">
                  <c:v>113.69707265468969</c:v>
                </c:pt>
                <c:pt idx="65" formatCode="_ * #,##0.00_ ;_ * \-#,##0.00_ ;_ * &quot;-&quot;??_ ;_ @_ ">
                  <c:v>112.95921086131632</c:v>
                </c:pt>
                <c:pt idx="66" formatCode="_ * #,##0.00_ ;_ * \-#,##0.00_ ;_ * &quot;-&quot;??_ ;_ @_ ">
                  <c:v>113.10503754943677</c:v>
                </c:pt>
                <c:pt idx="67" formatCode="_ * #,##0.00_ ;_ * \-#,##0.00_ ;_ * &quot;-&quot;??_ ;_ @_ ">
                  <c:v>114.36369652582538</c:v>
                </c:pt>
                <c:pt idx="68" formatCode="_ * #,##0.00_ ;_ * \-#,##0.00_ ;_ * &quot;-&quot;??_ ;_ @_ ">
                  <c:v>114.9770468025085</c:v>
                </c:pt>
                <c:pt idx="69" formatCode="_ * #,##0.00_ ;_ * \-#,##0.00_ ;_ * &quot;-&quot;??_ ;_ @_ ">
                  <c:v>115.27169710641451</c:v>
                </c:pt>
                <c:pt idx="70" formatCode="_ * #,##0.00_ ;_ * \-#,##0.00_ ;_ * &quot;-&quot;??_ ;_ @_ ">
                  <c:v>115.28089090257323</c:v>
                </c:pt>
                <c:pt idx="71" formatCode="_ * #,##0.00_ ;_ * \-#,##0.00_ ;_ * &quot;-&quot;??_ ;_ @_ ">
                  <c:v>115.18225461431994</c:v>
                </c:pt>
                <c:pt idx="72" formatCode="_ * #,##0.00_ ;_ * \-#,##0.00_ ;_ * &quot;-&quot;??_ ;_ @_ ">
                  <c:v>115.33093728236479</c:v>
                </c:pt>
                <c:pt idx="73" formatCode="_ * #,##0.00_ ;_ * \-#,##0.00_ ;_ * &quot;-&quot;??_ ;_ @_ ">
                  <c:v>116.16692052270771</c:v>
                </c:pt>
                <c:pt idx="74" formatCode="_ * #,##0.00_ ;_ * \-#,##0.00_ ;_ * &quot;-&quot;??_ ;_ @_ ">
                  <c:v>115.83430108738565</c:v>
                </c:pt>
                <c:pt idx="75" formatCode="_ * #,##0.00_ ;_ * \-#,##0.00_ ;_ * &quot;-&quot;??_ ;_ @_ ">
                  <c:v>116.69195879109274</c:v>
                </c:pt>
                <c:pt idx="76" formatCode="_ * #,##0.00_ ;_ * \-#,##0.00_ ;_ * &quot;-&quot;??_ ;_ @_ ">
                  <c:v>117.51581698808513</c:v>
                </c:pt>
                <c:pt idx="77" formatCode="_ * #,##0.00_ ;_ * \-#,##0.00_ ;_ * &quot;-&quot;??_ ;_ @_ ">
                  <c:v>118.53500768300029</c:v>
                </c:pt>
                <c:pt idx="78" formatCode="_ * #,##0.00_ ;_ * \-#,##0.00_ ;_ * &quot;-&quot;??_ ;_ @_ ">
                  <c:v>120.54303586028787</c:v>
                </c:pt>
                <c:pt idx="79" formatCode="_ * #,##0.00_ ;_ * \-#,##0.00_ ;_ * &quot;-&quot;??_ ;_ @_ ">
                  <c:v>120.62354349426337</c:v>
                </c:pt>
                <c:pt idx="80" formatCode="_ * #,##0.00_ ;_ * \-#,##0.00_ ;_ * &quot;-&quot;??_ ;_ @_ ">
                  <c:v>121.15598844358742</c:v>
                </c:pt>
                <c:pt idx="81" formatCode="_ * #,##0.00_ ;_ * \-#,##0.00_ ;_ * &quot;-&quot;??_ ;_ @_ ">
                  <c:v>121.62098944494952</c:v>
                </c:pt>
                <c:pt idx="82" formatCode="_ * #,##0.00_ ;_ * \-#,##0.00_ ;_ * &quot;-&quot;??_ ;_ @_ ">
                  <c:v>122.48729127049145</c:v>
                </c:pt>
                <c:pt idx="83" formatCode="_ * #,##0.00_ ;_ * \-#,##0.00_ ;_ * &quot;-&quot;??_ ;_ @_ ">
                  <c:v>122.58686079205931</c:v>
                </c:pt>
                <c:pt idx="84" formatCode="_ * #,##0.00_ ;_ * \-#,##0.00_ ;_ * &quot;-&quot;??_ ;_ @_ ">
                  <c:v>123.05038929615208</c:v>
                </c:pt>
                <c:pt idx="85" formatCode="_ * #,##0.00_ ;_ * \-#,##0.00_ ;_ * &quot;-&quot;??_ ;_ @_ ">
                  <c:v>122.60242100574804</c:v>
                </c:pt>
                <c:pt idx="86" formatCode="_ * #,##0.00_ ;_ * \-#,##0.00_ ;_ * &quot;-&quot;??_ ;_ @_ ">
                  <c:v>122.15479899977143</c:v>
                </c:pt>
                <c:pt idx="87" formatCode="_ * #,##0.00_ ;_ * \-#,##0.00_ ;_ * &quot;-&quot;??_ ;_ @_ ">
                  <c:v>121.53648279732269</c:v>
                </c:pt>
                <c:pt idx="88" formatCode="_ * #,##0.00_ ;_ * \-#,##0.00_ ;_ * &quot;-&quot;??_ ;_ @_ ">
                  <c:v>121.9178014497423</c:v>
                </c:pt>
                <c:pt idx="89" formatCode="_ * #,##0.00_ ;_ * \-#,##0.00_ ;_ * &quot;-&quot;??_ ;_ @_ ">
                  <c:v>123.23322380891864</c:v>
                </c:pt>
                <c:pt idx="90" formatCode="_ * #,##0.00_ ;_ * \-#,##0.00_ ;_ * &quot;-&quot;??_ ;_ @_ ">
                  <c:v>124.02299004073576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2-4BD4-A10C-87CF4C8F22CF}"/>
            </c:ext>
          </c:extLst>
        </c:ser>
        <c:ser>
          <c:idx val="7"/>
          <c:order val="5"/>
          <c:tx>
            <c:strRef>
              <c:f>'Port inventory evolution summa'!$X$3</c:f>
              <c:strCache>
                <c:ptCount val="1"/>
                <c:pt idx="0">
                  <c:v>New base case track (production cut from TS will 100% impact the ore demand)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summa'!$A$4:$A$94</c:f>
              <c:numCache>
                <c:formatCode>m/d/yyyy</c:formatCode>
                <c:ptCount val="9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  <c:pt idx="65">
                  <c:v>44380</c:v>
                </c:pt>
                <c:pt idx="66">
                  <c:v>44387</c:v>
                </c:pt>
                <c:pt idx="67">
                  <c:v>44394</c:v>
                </c:pt>
                <c:pt idx="68">
                  <c:v>44401</c:v>
                </c:pt>
                <c:pt idx="69">
                  <c:v>44408</c:v>
                </c:pt>
                <c:pt idx="70">
                  <c:v>44415</c:v>
                </c:pt>
                <c:pt idx="71">
                  <c:v>44422</c:v>
                </c:pt>
                <c:pt idx="72">
                  <c:v>44429</c:v>
                </c:pt>
                <c:pt idx="73">
                  <c:v>44436</c:v>
                </c:pt>
                <c:pt idx="74">
                  <c:v>44443</c:v>
                </c:pt>
                <c:pt idx="75">
                  <c:v>44450</c:v>
                </c:pt>
                <c:pt idx="76">
                  <c:v>44457</c:v>
                </c:pt>
                <c:pt idx="77">
                  <c:v>44464</c:v>
                </c:pt>
                <c:pt idx="78">
                  <c:v>44471</c:v>
                </c:pt>
                <c:pt idx="79">
                  <c:v>44478</c:v>
                </c:pt>
                <c:pt idx="80">
                  <c:v>44485</c:v>
                </c:pt>
                <c:pt idx="81">
                  <c:v>44492</c:v>
                </c:pt>
                <c:pt idx="82">
                  <c:v>44499</c:v>
                </c:pt>
                <c:pt idx="83">
                  <c:v>44506</c:v>
                </c:pt>
                <c:pt idx="84">
                  <c:v>44513</c:v>
                </c:pt>
                <c:pt idx="85">
                  <c:v>44520</c:v>
                </c:pt>
                <c:pt idx="86">
                  <c:v>44527</c:v>
                </c:pt>
                <c:pt idx="87">
                  <c:v>44534</c:v>
                </c:pt>
                <c:pt idx="88">
                  <c:v>44541</c:v>
                </c:pt>
                <c:pt idx="89">
                  <c:v>44548</c:v>
                </c:pt>
                <c:pt idx="90">
                  <c:v>44555</c:v>
                </c:pt>
              </c:numCache>
            </c:numRef>
          </c:cat>
          <c:val>
            <c:numRef>
              <c:f>'Port inventory evolution summa'!$X$4:$X$94</c:f>
              <c:numCache>
                <c:formatCode>General</c:formatCode>
                <c:ptCount val="91"/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129.26399412556745</c:v>
                </c:pt>
                <c:pt idx="52" formatCode="_ * #,##0.00_ ;_ * \-#,##0.00_ ;_ * &quot;-&quot;??_ ;_ @_ ">
                  <c:v>127.26345076774574</c:v>
                </c:pt>
                <c:pt idx="53" formatCode="_ * #,##0.00_ ;_ * \-#,##0.00_ ;_ * &quot;-&quot;??_ ;_ @_ ">
                  <c:v>131.36180829501177</c:v>
                </c:pt>
                <c:pt idx="54" formatCode="_ * #,##0.00_ ;_ * \-#,##0.00_ ;_ * &quot;-&quot;??_ ;_ @_ ">
                  <c:v>133.63663361225827</c:v>
                </c:pt>
                <c:pt idx="55" formatCode="_ * #,##0.00_ ;_ * \-#,##0.00_ ;_ * &quot;-&quot;??_ ;_ @_ ">
                  <c:v>134.66328997758484</c:v>
                </c:pt>
                <c:pt idx="56" formatCode="_ * #,##0.00_ ;_ * \-#,##0.00_ ;_ * &quot;-&quot;??_ ;_ @_ ">
                  <c:v>133.03971823226766</c:v>
                </c:pt>
                <c:pt idx="57" formatCode="_ * #,##0.00_ ;_ * \-#,##0.00_ ;_ * &quot;-&quot;??_ ;_ @_ ">
                  <c:v>132.35964780627575</c:v>
                </c:pt>
                <c:pt idx="58" formatCode="_ * #,##0.00_ ;_ * \-#,##0.00_ ;_ * &quot;-&quot;??_ ;_ @_ ">
                  <c:v>131.99736618846364</c:v>
                </c:pt>
                <c:pt idx="59" formatCode="_ * #,##0.00_ ;_ * \-#,##0.00_ ;_ * &quot;-&quot;??_ ;_ @_ ">
                  <c:v>132.81570771685028</c:v>
                </c:pt>
                <c:pt idx="60" formatCode="_ * #,##0.00_ ;_ * \-#,##0.00_ ;_ * &quot;-&quot;??_ ;_ @_ ">
                  <c:v>132.84473545037451</c:v>
                </c:pt>
                <c:pt idx="61" formatCode="_ * #,##0.00_ ;_ * \-#,##0.00_ ;_ * &quot;-&quot;??_ ;_ @_ ">
                  <c:v>132.88517104619979</c:v>
                </c:pt>
                <c:pt idx="62" formatCode="_ * #,##0.00_ ;_ * \-#,##0.00_ ;_ * &quot;-&quot;??_ ;_ @_ ">
                  <c:v>133.26343042279117</c:v>
                </c:pt>
                <c:pt idx="63" formatCode="_ * #,##0.00_ ;_ * \-#,##0.00_ ;_ * &quot;-&quot;??_ ;_ @_ ">
                  <c:v>132.76445753997572</c:v>
                </c:pt>
                <c:pt idx="64" formatCode="_ * #,##0.00_ ;_ * \-#,##0.00_ ;_ * &quot;-&quot;??_ ;_ @_ ">
                  <c:v>132.14707265468968</c:v>
                </c:pt>
                <c:pt idx="65" formatCode="_ * #,##0.00_ ;_ * \-#,##0.00_ ;_ * &quot;-&quot;??_ ;_ @_ ">
                  <c:v>132.10921086131631</c:v>
                </c:pt>
                <c:pt idx="66" formatCode="_ * #,##0.00_ ;_ * \-#,##0.00_ ;_ * &quot;-&quot;??_ ;_ @_ ">
                  <c:v>132.95503754943675</c:v>
                </c:pt>
                <c:pt idx="67" formatCode="_ * #,##0.00_ ;_ * \-#,##0.00_ ;_ * &quot;-&quot;??_ ;_ @_ ">
                  <c:v>134.91369652582537</c:v>
                </c:pt>
                <c:pt idx="68" formatCode="_ * #,##0.00_ ;_ * \-#,##0.00_ ;_ * &quot;-&quot;??_ ;_ @_ ">
                  <c:v>136.22704680250848</c:v>
                </c:pt>
                <c:pt idx="69" formatCode="_ * #,##0.00_ ;_ * \-#,##0.00_ ;_ * &quot;-&quot;??_ ;_ @_ ">
                  <c:v>137.2216971064145</c:v>
                </c:pt>
                <c:pt idx="70" formatCode="_ * #,##0.00_ ;_ * \-#,##0.00_ ;_ * &quot;-&quot;??_ ;_ @_ ">
                  <c:v>137.93089090257322</c:v>
                </c:pt>
                <c:pt idx="71" formatCode="_ * #,##0.00_ ;_ * \-#,##0.00_ ;_ * &quot;-&quot;??_ ;_ @_ ">
                  <c:v>138.53225461431992</c:v>
                </c:pt>
                <c:pt idx="72" formatCode="_ * #,##0.00_ ;_ * \-#,##0.00_ ;_ * &quot;-&quot;??_ ;_ @_ ">
                  <c:v>139.38093728236478</c:v>
                </c:pt>
                <c:pt idx="73" formatCode="_ * #,##0.00_ ;_ * \-#,##0.00_ ;_ * &quot;-&quot;??_ ;_ @_ ">
                  <c:v>140.9169205227077</c:v>
                </c:pt>
                <c:pt idx="74" formatCode="_ * #,##0.00_ ;_ * \-#,##0.00_ ;_ * &quot;-&quot;??_ ;_ @_ ">
                  <c:v>141.28430108738564</c:v>
                </c:pt>
                <c:pt idx="75" formatCode="_ * #,##0.00_ ;_ * \-#,##0.00_ ;_ * &quot;-&quot;??_ ;_ @_ ">
                  <c:v>142.84195879109274</c:v>
                </c:pt>
                <c:pt idx="76" formatCode="_ * #,##0.00_ ;_ * \-#,##0.00_ ;_ * &quot;-&quot;??_ ;_ @_ ">
                  <c:v>144.36581698808513</c:v>
                </c:pt>
                <c:pt idx="77" formatCode="_ * #,##0.00_ ;_ * \-#,##0.00_ ;_ * &quot;-&quot;??_ ;_ @_ ">
                  <c:v>146.08500768300027</c:v>
                </c:pt>
                <c:pt idx="78" formatCode="_ * #,##0.00_ ;_ * \-#,##0.00_ ;_ * &quot;-&quot;??_ ;_ @_ ">
                  <c:v>148.79303586028786</c:v>
                </c:pt>
                <c:pt idx="79" formatCode="_ * #,##0.00_ ;_ * \-#,##0.00_ ;_ * &quot;-&quot;??_ ;_ @_ ">
                  <c:v>149.57354349426336</c:v>
                </c:pt>
                <c:pt idx="80" formatCode="_ * #,##0.00_ ;_ * \-#,##0.00_ ;_ * &quot;-&quot;??_ ;_ @_ ">
                  <c:v>150.80598844358741</c:v>
                </c:pt>
                <c:pt idx="81" formatCode="_ * #,##0.00_ ;_ * \-#,##0.00_ ;_ * &quot;-&quot;??_ ;_ @_ ">
                  <c:v>151.97098944494951</c:v>
                </c:pt>
                <c:pt idx="82" formatCode="_ * #,##0.00_ ;_ * \-#,##0.00_ ;_ * &quot;-&quot;??_ ;_ @_ ">
                  <c:v>153.53729127049144</c:v>
                </c:pt>
                <c:pt idx="83" formatCode="_ * #,##0.00_ ;_ * \-#,##0.00_ ;_ * &quot;-&quot;??_ ;_ @_ ">
                  <c:v>154.3368607920593</c:v>
                </c:pt>
                <c:pt idx="84" formatCode="_ * #,##0.00_ ;_ * \-#,##0.00_ ;_ * &quot;-&quot;??_ ;_ @_ ">
                  <c:v>155.50038929615206</c:v>
                </c:pt>
                <c:pt idx="85" formatCode="_ * #,##0.00_ ;_ * \-#,##0.00_ ;_ * &quot;-&quot;??_ ;_ @_ ">
                  <c:v>155.75242100574803</c:v>
                </c:pt>
                <c:pt idx="86" formatCode="_ * #,##0.00_ ;_ * \-#,##0.00_ ;_ * &quot;-&quot;??_ ;_ @_ ">
                  <c:v>156.00479899977142</c:v>
                </c:pt>
                <c:pt idx="87" formatCode="_ * #,##0.00_ ;_ * \-#,##0.00_ ;_ * &quot;-&quot;??_ ;_ @_ ">
                  <c:v>156.08648279732267</c:v>
                </c:pt>
                <c:pt idx="88" formatCode="_ * #,##0.00_ ;_ * \-#,##0.00_ ;_ * &quot;-&quot;??_ ;_ @_ ">
                  <c:v>157.16780144974229</c:v>
                </c:pt>
                <c:pt idx="89" formatCode="_ * #,##0.00_ ;_ * \-#,##0.00_ ;_ * &quot;-&quot;??_ ;_ @_ ">
                  <c:v>159.18322380891863</c:v>
                </c:pt>
                <c:pt idx="90" formatCode="_ * #,##0.00_ ;_ * \-#,##0.00_ ;_ * &quot;-&quot;??_ ;_ @_ ">
                  <c:v>160.67299004073575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32-4BD4-A10C-87CF4C8F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0943"/>
        <c:axId val="1238770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'Port inventory evolution summa'!$C$3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'Port inventory evolution summa'!$A$4:$A$94</c15:sqref>
                        </c15:formulaRef>
                      </c:ext>
                    </c:extLst>
                    <c:numCache>
                      <c:formatCode>m/d/yyyy</c:formatCode>
                      <c:ptCount val="91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  <c:pt idx="65">
                        <c:v>44380</c:v>
                      </c:pt>
                      <c:pt idx="66">
                        <c:v>44387</c:v>
                      </c:pt>
                      <c:pt idx="67">
                        <c:v>44394</c:v>
                      </c:pt>
                      <c:pt idx="68">
                        <c:v>44401</c:v>
                      </c:pt>
                      <c:pt idx="69">
                        <c:v>44408</c:v>
                      </c:pt>
                      <c:pt idx="70">
                        <c:v>44415</c:v>
                      </c:pt>
                      <c:pt idx="71">
                        <c:v>44422</c:v>
                      </c:pt>
                      <c:pt idx="72">
                        <c:v>44429</c:v>
                      </c:pt>
                      <c:pt idx="73">
                        <c:v>44436</c:v>
                      </c:pt>
                      <c:pt idx="74">
                        <c:v>44443</c:v>
                      </c:pt>
                      <c:pt idx="75">
                        <c:v>44450</c:v>
                      </c:pt>
                      <c:pt idx="76">
                        <c:v>44457</c:v>
                      </c:pt>
                      <c:pt idx="77">
                        <c:v>44464</c:v>
                      </c:pt>
                      <c:pt idx="78">
                        <c:v>44471</c:v>
                      </c:pt>
                      <c:pt idx="79">
                        <c:v>44478</c:v>
                      </c:pt>
                      <c:pt idx="80">
                        <c:v>44485</c:v>
                      </c:pt>
                      <c:pt idx="81">
                        <c:v>44492</c:v>
                      </c:pt>
                      <c:pt idx="82">
                        <c:v>44499</c:v>
                      </c:pt>
                      <c:pt idx="83">
                        <c:v>44506</c:v>
                      </c:pt>
                      <c:pt idx="84">
                        <c:v>44513</c:v>
                      </c:pt>
                      <c:pt idx="85">
                        <c:v>44520</c:v>
                      </c:pt>
                      <c:pt idx="86">
                        <c:v>44527</c:v>
                      </c:pt>
                      <c:pt idx="87">
                        <c:v>44534</c:v>
                      </c:pt>
                      <c:pt idx="88">
                        <c:v>44541</c:v>
                      </c:pt>
                      <c:pt idx="89">
                        <c:v>44548</c:v>
                      </c:pt>
                      <c:pt idx="90">
                        <c:v>44555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'Port inventory evolution summa'!$C$4:$C$42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D32-4BD4-A10C-87CF4C8F22CF}"/>
                  </c:ext>
                </c:extLst>
              </c15:ser>
            </c15:filteredLineSeries>
            <c15:filteredLine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summa'!$G$3</c15:sqref>
                        </c15:formulaRef>
                      </c:ext>
                    </c:extLst>
                    <c:strCache>
                      <c:ptCount val="1"/>
                      <c:pt idx="0">
                        <c:v>ex-China demand bull case+base case removals+300M Vale guidance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summa'!$A$4:$A$94</c15:sqref>
                        </c15:formulaRef>
                      </c:ext>
                    </c:extLst>
                    <c:numCache>
                      <c:formatCode>m/d/yyyy</c:formatCode>
                      <c:ptCount val="91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  <c:pt idx="65">
                        <c:v>44380</c:v>
                      </c:pt>
                      <c:pt idx="66">
                        <c:v>44387</c:v>
                      </c:pt>
                      <c:pt idx="67">
                        <c:v>44394</c:v>
                      </c:pt>
                      <c:pt idx="68">
                        <c:v>44401</c:v>
                      </c:pt>
                      <c:pt idx="69">
                        <c:v>44408</c:v>
                      </c:pt>
                      <c:pt idx="70">
                        <c:v>44415</c:v>
                      </c:pt>
                      <c:pt idx="71">
                        <c:v>44422</c:v>
                      </c:pt>
                      <c:pt idx="72">
                        <c:v>44429</c:v>
                      </c:pt>
                      <c:pt idx="73">
                        <c:v>44436</c:v>
                      </c:pt>
                      <c:pt idx="74">
                        <c:v>44443</c:v>
                      </c:pt>
                      <c:pt idx="75">
                        <c:v>44450</c:v>
                      </c:pt>
                      <c:pt idx="76">
                        <c:v>44457</c:v>
                      </c:pt>
                      <c:pt idx="77">
                        <c:v>44464</c:v>
                      </c:pt>
                      <c:pt idx="78">
                        <c:v>44471</c:v>
                      </c:pt>
                      <c:pt idx="79">
                        <c:v>44478</c:v>
                      </c:pt>
                      <c:pt idx="80">
                        <c:v>44485</c:v>
                      </c:pt>
                      <c:pt idx="81">
                        <c:v>44492</c:v>
                      </c:pt>
                      <c:pt idx="82">
                        <c:v>44499</c:v>
                      </c:pt>
                      <c:pt idx="83">
                        <c:v>44506</c:v>
                      </c:pt>
                      <c:pt idx="84">
                        <c:v>44513</c:v>
                      </c:pt>
                      <c:pt idx="85">
                        <c:v>44520</c:v>
                      </c:pt>
                      <c:pt idx="86">
                        <c:v>44527</c:v>
                      </c:pt>
                      <c:pt idx="87">
                        <c:v>44534</c:v>
                      </c:pt>
                      <c:pt idx="88">
                        <c:v>44541</c:v>
                      </c:pt>
                      <c:pt idx="89">
                        <c:v>44548</c:v>
                      </c:pt>
                      <c:pt idx="90">
                        <c:v>44555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summa'!$G$4:$G$42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D32-4BD4-A10C-87CF4C8F22CF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summa'!$Z$3</c15:sqref>
                        </c15:formulaRef>
                      </c:ext>
                    </c:extLst>
                    <c:strCache>
                      <c:ptCount val="1"/>
                      <c:pt idx="0">
                        <c:v>Bull case (considering ex-China bull case demand)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summa'!$A$4:$A$94</c15:sqref>
                        </c15:formulaRef>
                      </c:ext>
                    </c:extLst>
                    <c:numCache>
                      <c:formatCode>m/d/yyyy</c:formatCode>
                      <c:ptCount val="91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  <c:pt idx="65">
                        <c:v>44380</c:v>
                      </c:pt>
                      <c:pt idx="66">
                        <c:v>44387</c:v>
                      </c:pt>
                      <c:pt idx="67">
                        <c:v>44394</c:v>
                      </c:pt>
                      <c:pt idx="68">
                        <c:v>44401</c:v>
                      </c:pt>
                      <c:pt idx="69">
                        <c:v>44408</c:v>
                      </c:pt>
                      <c:pt idx="70">
                        <c:v>44415</c:v>
                      </c:pt>
                      <c:pt idx="71">
                        <c:v>44422</c:v>
                      </c:pt>
                      <c:pt idx="72">
                        <c:v>44429</c:v>
                      </c:pt>
                      <c:pt idx="73">
                        <c:v>44436</c:v>
                      </c:pt>
                      <c:pt idx="74">
                        <c:v>44443</c:v>
                      </c:pt>
                      <c:pt idx="75">
                        <c:v>44450</c:v>
                      </c:pt>
                      <c:pt idx="76">
                        <c:v>44457</c:v>
                      </c:pt>
                      <c:pt idx="77">
                        <c:v>44464</c:v>
                      </c:pt>
                      <c:pt idx="78">
                        <c:v>44471</c:v>
                      </c:pt>
                      <c:pt idx="79">
                        <c:v>44478</c:v>
                      </c:pt>
                      <c:pt idx="80">
                        <c:v>44485</c:v>
                      </c:pt>
                      <c:pt idx="81">
                        <c:v>44492</c:v>
                      </c:pt>
                      <c:pt idx="82">
                        <c:v>44499</c:v>
                      </c:pt>
                      <c:pt idx="83">
                        <c:v>44506</c:v>
                      </c:pt>
                      <c:pt idx="84">
                        <c:v>44513</c:v>
                      </c:pt>
                      <c:pt idx="85">
                        <c:v>44520</c:v>
                      </c:pt>
                      <c:pt idx="86">
                        <c:v>44527</c:v>
                      </c:pt>
                      <c:pt idx="87">
                        <c:v>44534</c:v>
                      </c:pt>
                      <c:pt idx="88">
                        <c:v>44541</c:v>
                      </c:pt>
                      <c:pt idx="89">
                        <c:v>44548</c:v>
                      </c:pt>
                      <c:pt idx="90">
                        <c:v>44555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summa'!$Z$4:$Z$94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48" formatCode="_ * #,##0.00_ ;_ * \-#,##0.00_ ;_ * &quot;-&quot;??_ ;_ @_ ">
                        <c:v>124.97540556851449</c:v>
                      </c:pt>
                      <c:pt idx="49" formatCode="_ * #,##0.00_ ;_ * \-#,##0.00_ ;_ * &quot;-&quot;??_ ;_ @_ ">
                        <c:v>129.17742312900049</c:v>
                      </c:pt>
                      <c:pt idx="50" formatCode="_ * #,##0.00_ ;_ * \-#,##0.00_ ;_ * &quot;-&quot;??_ ;_ @_ ">
                        <c:v>129.38140889908999</c:v>
                      </c:pt>
                      <c:pt idx="51" formatCode="_ * #,##0.00_ ;_ * \-#,##0.00_ ;_ * &quot;-&quot;??_ ;_ @_ ">
                        <c:v>128.85412058063017</c:v>
                      </c:pt>
                      <c:pt idx="52" formatCode="_ * #,##0.00_ ;_ * \-#,##0.00_ ;_ * &quot;-&quot;??_ ;_ @_ ">
                        <c:v>126.4491135781176</c:v>
                      </c:pt>
                      <c:pt idx="53" formatCode="_ * #,##0.00_ ;_ * \-#,##0.00_ ;_ * &quot;-&quot;??_ ;_ @_ ">
                        <c:v>130.14841736093919</c:v>
                      </c:pt>
                      <c:pt idx="54" formatCode="_ * #,##0.00_ ;_ * \-#,##0.00_ ;_ * &quot;-&quot;??_ ;_ @_ ">
                        <c:v>131.96354479140092</c:v>
                      </c:pt>
                      <c:pt idx="55" formatCode="_ * #,##0.00_ ;_ * \-#,##0.00_ ;_ * &quot;-&quot;??_ ;_ @_ ">
                        <c:v>132.46985912760238</c:v>
                      </c:pt>
                      <c:pt idx="56" formatCode="_ * #,##0.00_ ;_ * \-#,##0.00_ ;_ * &quot;-&quot;??_ ;_ @_ ">
                        <c:v>130.26530121081979</c:v>
                      </c:pt>
                      <c:pt idx="57" formatCode="_ * #,##0.00_ ;_ * \-#,##0.00_ ;_ * &quot;-&quot;??_ ;_ @_ ">
                        <c:v>128.94360047102214</c:v>
                      </c:pt>
                      <c:pt idx="58" formatCode="_ * #,##0.00_ ;_ * \-#,##0.00_ ;_ * &quot;-&quot;??_ ;_ @_ ">
                        <c:v>127.95211569895331</c:v>
                      </c:pt>
                      <c:pt idx="59" formatCode="_ * #,##0.00_ ;_ * \-#,##0.00_ ;_ * &quot;-&quot;??_ ;_ @_ ">
                        <c:v>128.15368123263227</c:v>
                      </c:pt>
                      <c:pt idx="60" formatCode="_ * #,##0.00_ ;_ * \-#,##0.00_ ;_ * &quot;-&quot;??_ ;_ @_ ">
                        <c:v>127.57836013099786</c:v>
                      </c:pt>
                      <c:pt idx="61" formatCode="_ * #,##0.00_ ;_ * \-#,##0.00_ ;_ * &quot;-&quot;??_ ;_ @_ ">
                        <c:v>127.02687405121353</c:v>
                      </c:pt>
                      <c:pt idx="62" formatCode="_ * #,##0.00_ ;_ * \-#,##0.00_ ;_ * &quot;-&quot;??_ ;_ @_ ">
                        <c:v>126.80426993747412</c:v>
                      </c:pt>
                      <c:pt idx="63" formatCode="_ * #,##0.00_ ;_ * \-#,##0.00_ ;_ * &quot;-&quot;??_ ;_ @_ ">
                        <c:v>125.69134404524264</c:v>
                      </c:pt>
                      <c:pt idx="64" formatCode="_ * #,##0.00_ ;_ * \-#,##0.00_ ;_ * &quot;-&quot;??_ ;_ @_ ">
                        <c:v>124.44691663145537</c:v>
                      </c:pt>
                      <c:pt idx="65" formatCode="_ * #,##0.00_ ;_ * \-#,##0.00_ ;_ * &quot;-&quot;??_ ;_ @_ ">
                        <c:v>123.76892279049552</c:v>
                      </c:pt>
                      <c:pt idx="66" formatCode="_ * #,##0.00_ ;_ * \-#,##0.00_ ;_ * &quot;-&quot;??_ ;_ @_ ">
                        <c:v>123.97046972666544</c:v>
                      </c:pt>
                      <c:pt idx="67" formatCode="_ * #,##0.00_ ;_ * \-#,##0.00_ ;_ * &quot;-&quot;??_ ;_ @_ ">
                        <c:v>125.28597563902453</c:v>
                      </c:pt>
                      <c:pt idx="68" formatCode="_ * #,##0.00_ ;_ * \-#,##0.00_ ;_ * &quot;-&quot;??_ ;_ @_ ">
                        <c:v>125.95729953959912</c:v>
                      </c:pt>
                      <c:pt idx="69" formatCode="_ * #,##0.00_ ;_ * \-#,##0.00_ ;_ * &quot;-&quot;??_ ;_ @_ ">
                        <c:v>126.31105015531762</c:v>
                      </c:pt>
                      <c:pt idx="70" formatCode="_ * #,##0.00_ ;_ * \-#,##0.00_ ;_ * &quot;-&quot;??_ ;_ @_ ">
                        <c:v>126.38047095120983</c:v>
                      </c:pt>
                      <c:pt idx="71" formatCode="_ * #,##0.00_ ;_ * \-#,##0.00_ ;_ * &quot;-&quot;??_ ;_ @_ ">
                        <c:v>126.34238672909734</c:v>
                      </c:pt>
                      <c:pt idx="72" formatCode="_ * #,##0.00_ ;_ * \-#,##0.00_ ;_ * &quot;-&quot;??_ ;_ @_ ">
                        <c:v>126.55022387978427</c:v>
                      </c:pt>
                      <c:pt idx="73" formatCode="_ * #,##0.00_ ;_ * \-#,##0.00_ ;_ * &quot;-&quot;??_ ;_ @_ ">
                        <c:v>127.44396401927048</c:v>
                      </c:pt>
                      <c:pt idx="74" formatCode="_ * #,##0.00_ ;_ * \-#,##0.00_ ;_ * &quot;-&quot;??_ ;_ @_ ">
                        <c:v>127.16770389959298</c:v>
                      </c:pt>
                      <c:pt idx="75" formatCode="_ * #,##0.00_ ;_ * \-#,##0.00_ ;_ * &quot;-&quot;??_ ;_ @_ ">
                        <c:v>128.07999826903853</c:v>
                      </c:pt>
                      <c:pt idx="76" formatCode="_ * #,##0.00_ ;_ * \-#,##0.00_ ;_ * &quot;-&quot;??_ ;_ @_ ">
                        <c:v>128.95395804335109</c:v>
                      </c:pt>
                      <c:pt idx="77" formatCode="_ * #,##0.00_ ;_ * \-#,##0.00_ ;_ * &quot;-&quot;??_ ;_ @_ ">
                        <c:v>130.01871522716812</c:v>
                      </c:pt>
                      <c:pt idx="78" formatCode="_ * #,##0.00_ ;_ * \-#,##0.00_ ;_ * &quot;-&quot;??_ ;_ @_ ">
                        <c:v>132.06777480493929</c:v>
                      </c:pt>
                      <c:pt idx="79" formatCode="_ * #,##0.00_ ;_ * \-#,##0.00_ ;_ * &quot;-&quot;??_ ;_ @_ ">
                        <c:v>132.18477875098009</c:v>
                      </c:pt>
                      <c:pt idx="80" formatCode="_ * #,##0.00_ ;_ * \-#,##0.00_ ;_ * &quot;-&quot;??_ ;_ @_ ">
                        <c:v>132.75568206481375</c:v>
                      </c:pt>
                      <c:pt idx="81" formatCode="_ * #,##0.00_ ;_ * \-#,##0.00_ ;_ * &quot;-&quot;??_ ;_ @_ ">
                        <c:v>133.26110348312972</c:v>
                      </c:pt>
                      <c:pt idx="82" formatCode="_ * #,##0.00_ ;_ * \-#,##0.00_ ;_ * &quot;-&quot;??_ ;_ @_ ">
                        <c:v>134.16978777806983</c:v>
                      </c:pt>
                      <c:pt idx="83" formatCode="_ * #,##0.00_ ;_ * \-#,##0.00_ ;_ * &quot;-&quot;??_ ;_ @_ ">
                        <c:v>134.31370182148018</c:v>
                      </c:pt>
                      <c:pt idx="84" formatCode="_ * #,##0.00_ ;_ * \-#,##0.00_ ;_ * &quot;-&quot;??_ ;_ @_ ">
                        <c:v>134.81931038755633</c:v>
                      </c:pt>
                      <c:pt idx="85" formatCode="_ * #,##0.00_ ;_ * \-#,##0.00_ ;_ * &quot;-&quot;??_ ;_ @_ ">
                        <c:v>134.41242500918031</c:v>
                      </c:pt>
                      <c:pt idx="86" formatCode="_ * #,##0.00_ ;_ * \-#,##0.00_ ;_ * &quot;-&quot;??_ ;_ @_ ">
                        <c:v>134.00488876527629</c:v>
                      </c:pt>
                      <c:pt idx="87" formatCode="_ * #,##0.00_ ;_ * \-#,##0.00_ ;_ * &quot;-&quot;??_ ;_ @_ ">
                        <c:v>133.42566117494476</c:v>
                      </c:pt>
                      <c:pt idx="88" formatCode="_ * #,##0.00_ ;_ * \-#,##0.00_ ;_ * &quot;-&quot;??_ ;_ @_ ">
                        <c:v>133.84733574938531</c:v>
                      </c:pt>
                      <c:pt idx="89" formatCode="_ * #,##0.00_ ;_ * \-#,##0.00_ ;_ * &quot;-&quot;??_ ;_ @_ ">
                        <c:v>135.20621387171141</c:v>
                      </c:pt>
                      <c:pt idx="90" formatCode="_ * #,##0.00_ ;_ * \-#,##0.00_ ;_ * &quot;-&quot;??_ ;_ @_ ">
                        <c:v>136.04253570780719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D32-4BD4-A10C-87CF4C8F22CF}"/>
                  </c:ext>
                </c:extLst>
              </c15:ser>
            </c15:filteredLineSeries>
          </c:ext>
        </c:extLst>
      </c:lineChart>
      <c:dateAx>
        <c:axId val="123880943"/>
        <c:scaling>
          <c:orientation val="minMax"/>
          <c:min val="4398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77007"/>
        <c:crosses val="autoZero"/>
        <c:auto val="1"/>
        <c:lblOffset val="100"/>
        <c:baseTimeUnit val="days"/>
        <c:majorUnit val="1"/>
        <c:majorTimeUnit val="months"/>
      </c:dateAx>
      <c:valAx>
        <c:axId val="12387700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Port Inventory Evolution</a:t>
            </a:r>
          </a:p>
        </c:rich>
      </c:tx>
      <c:layout>
        <c:manualLayout>
          <c:xMode val="edge"/>
          <c:yMode val="edge"/>
          <c:x val="0.40174419116145188"/>
          <c:y val="1.517203912653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inventory evolution summa'!$B$3</c:f>
              <c:strCache>
                <c:ptCount val="1"/>
                <c:pt idx="0">
                  <c:v>Actual port inventory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summa'!$A$4:$A$168</c:f>
              <c:numCache>
                <c:formatCode>m/d/yyyy</c:formatCode>
                <c:ptCount val="1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  <c:pt idx="65">
                  <c:v>44380</c:v>
                </c:pt>
                <c:pt idx="66">
                  <c:v>44387</c:v>
                </c:pt>
                <c:pt idx="67">
                  <c:v>44394</c:v>
                </c:pt>
                <c:pt idx="68">
                  <c:v>44401</c:v>
                </c:pt>
                <c:pt idx="69">
                  <c:v>44408</c:v>
                </c:pt>
                <c:pt idx="70">
                  <c:v>44415</c:v>
                </c:pt>
                <c:pt idx="71">
                  <c:v>44422</c:v>
                </c:pt>
                <c:pt idx="72">
                  <c:v>44429</c:v>
                </c:pt>
                <c:pt idx="73">
                  <c:v>44436</c:v>
                </c:pt>
                <c:pt idx="74">
                  <c:v>44443</c:v>
                </c:pt>
                <c:pt idx="75">
                  <c:v>44450</c:v>
                </c:pt>
                <c:pt idx="76">
                  <c:v>44457</c:v>
                </c:pt>
                <c:pt idx="77">
                  <c:v>44464</c:v>
                </c:pt>
                <c:pt idx="78">
                  <c:v>44471</c:v>
                </c:pt>
                <c:pt idx="79">
                  <c:v>44478</c:v>
                </c:pt>
                <c:pt idx="80">
                  <c:v>44485</c:v>
                </c:pt>
                <c:pt idx="81">
                  <c:v>44492</c:v>
                </c:pt>
                <c:pt idx="82">
                  <c:v>44499</c:v>
                </c:pt>
                <c:pt idx="83">
                  <c:v>44506</c:v>
                </c:pt>
                <c:pt idx="84">
                  <c:v>44513</c:v>
                </c:pt>
                <c:pt idx="85">
                  <c:v>44520</c:v>
                </c:pt>
                <c:pt idx="86">
                  <c:v>44527</c:v>
                </c:pt>
                <c:pt idx="87">
                  <c:v>44534</c:v>
                </c:pt>
                <c:pt idx="88">
                  <c:v>44541</c:v>
                </c:pt>
                <c:pt idx="89">
                  <c:v>44548</c:v>
                </c:pt>
                <c:pt idx="90">
                  <c:v>44555</c:v>
                </c:pt>
              </c:numCache>
            </c:numRef>
          </c:cat>
          <c:val>
            <c:numRef>
              <c:f>'Port inventory evolution summa'!$B$4:$B$68</c:f>
              <c:numCache>
                <c:formatCode>_ * #,##0.0_ ;_ * \-#,##0.0_ ;_ * "-"??_ ;_ @_ </c:formatCode>
                <c:ptCount val="65"/>
                <c:pt idx="0">
                  <c:v>115.363</c:v>
                </c:pt>
                <c:pt idx="1">
                  <c:v>116.09350000000001</c:v>
                </c:pt>
                <c:pt idx="2">
                  <c:v>116.35780000000001</c:v>
                </c:pt>
                <c:pt idx="3">
                  <c:v>115.8536</c:v>
                </c:pt>
                <c:pt idx="4">
                  <c:v>113.9803</c:v>
                </c:pt>
                <c:pt idx="5">
                  <c:v>111.88959999999999</c:v>
                </c:pt>
                <c:pt idx="6">
                  <c:v>110.949</c:v>
                </c:pt>
                <c:pt idx="7">
                  <c:v>109.2608</c:v>
                </c:pt>
                <c:pt idx="8">
                  <c:v>107.8485</c:v>
                </c:pt>
                <c:pt idx="9">
                  <c:v>107.53700000000001</c:v>
                </c:pt>
                <c:pt idx="10">
                  <c:v>106.977</c:v>
                </c:pt>
                <c:pt idx="11">
                  <c:v>106.1716</c:v>
                </c:pt>
                <c:pt idx="12">
                  <c:v>107.81100000000001</c:v>
                </c:pt>
                <c:pt idx="13">
                  <c:v>108.08750000000001</c:v>
                </c:pt>
                <c:pt idx="14">
                  <c:v>108.7808</c:v>
                </c:pt>
                <c:pt idx="15">
                  <c:v>110.4744</c:v>
                </c:pt>
                <c:pt idx="16">
                  <c:v>113.25129999999999</c:v>
                </c:pt>
                <c:pt idx="17">
                  <c:v>114.02719999999999</c:v>
                </c:pt>
                <c:pt idx="18">
                  <c:v>113.4576</c:v>
                </c:pt>
                <c:pt idx="19">
                  <c:v>113.23049999999999</c:v>
                </c:pt>
                <c:pt idx="20">
                  <c:v>112.41719999999999</c:v>
                </c:pt>
                <c:pt idx="21">
                  <c:v>113.1048</c:v>
                </c:pt>
                <c:pt idx="22">
                  <c:v>113.73989999999999</c:v>
                </c:pt>
                <c:pt idx="23">
                  <c:v>114.56450000000001</c:v>
                </c:pt>
                <c:pt idx="24">
                  <c:v>114.9281</c:v>
                </c:pt>
                <c:pt idx="25">
                  <c:v>116.1605</c:v>
                </c:pt>
                <c:pt idx="26">
                  <c:v>119.06639999999999</c:v>
                </c:pt>
                <c:pt idx="27">
                  <c:v>120.60899999999999</c:v>
                </c:pt>
                <c:pt idx="28">
                  <c:v>122.3852</c:v>
                </c:pt>
                <c:pt idx="29">
                  <c:v>124.1558</c:v>
                </c:pt>
                <c:pt idx="30">
                  <c:v>127.63249999999999</c:v>
                </c:pt>
                <c:pt idx="31">
                  <c:v>128.11500000000001</c:v>
                </c:pt>
                <c:pt idx="32">
                  <c:v>127.777</c:v>
                </c:pt>
                <c:pt idx="33">
                  <c:v>127.514</c:v>
                </c:pt>
                <c:pt idx="34">
                  <c:v>126.054</c:v>
                </c:pt>
                <c:pt idx="35">
                  <c:v>124.46600000000001</c:v>
                </c:pt>
                <c:pt idx="36">
                  <c:v>122.03200000000001</c:v>
                </c:pt>
                <c:pt idx="37">
                  <c:v>124.04450000000001</c:v>
                </c:pt>
                <c:pt idx="38">
                  <c:v>124.0868</c:v>
                </c:pt>
                <c:pt idx="39">
                  <c:v>124.15950000000001</c:v>
                </c:pt>
                <c:pt idx="40">
                  <c:v>122.67200000000001</c:v>
                </c:pt>
                <c:pt idx="41">
                  <c:v>124.1187</c:v>
                </c:pt>
                <c:pt idx="42">
                  <c:v>124.38200000000001</c:v>
                </c:pt>
                <c:pt idx="43">
                  <c:v>125.00709999999999</c:v>
                </c:pt>
                <c:pt idx="44">
                  <c:v>125.194</c:v>
                </c:pt>
                <c:pt idx="45">
                  <c:v>126</c:v>
                </c:pt>
                <c:pt idx="46">
                  <c:v>127.069</c:v>
                </c:pt>
                <c:pt idx="47">
                  <c:v>126.4473</c:v>
                </c:pt>
                <c:pt idx="48">
                  <c:v>127.89200000000001</c:v>
                </c:pt>
                <c:pt idx="49">
                  <c:v>128.82399999999998</c:v>
                </c:pt>
                <c:pt idx="50">
                  <c:v>130.21100000000001</c:v>
                </c:pt>
                <c:pt idx="51">
                  <c:v>130.661</c:v>
                </c:pt>
                <c:pt idx="52">
                  <c:v>131.32900000000001</c:v>
                </c:pt>
                <c:pt idx="53">
                  <c:v>130.98820000000001</c:v>
                </c:pt>
                <c:pt idx="54">
                  <c:v>133.15370000000001</c:v>
                </c:pt>
                <c:pt idx="55">
                  <c:v>133.202</c:v>
                </c:pt>
                <c:pt idx="56">
                  <c:v>130.26689999999999</c:v>
                </c:pt>
                <c:pt idx="57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0-4FA7-B13B-4898FC27C620}"/>
            </c:ext>
          </c:extLst>
        </c:ser>
        <c:ser>
          <c:idx val="7"/>
          <c:order val="3"/>
          <c:tx>
            <c:strRef>
              <c:f>'Port inventory evolution summa'!$X$3</c:f>
              <c:strCache>
                <c:ptCount val="1"/>
                <c:pt idx="0">
                  <c:v>New base case track (production cut from TS will 100% impact the ore demand)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summa'!$A$4:$A$168</c:f>
              <c:numCache>
                <c:formatCode>m/d/yyyy</c:formatCode>
                <c:ptCount val="1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  <c:pt idx="65">
                  <c:v>44380</c:v>
                </c:pt>
                <c:pt idx="66">
                  <c:v>44387</c:v>
                </c:pt>
                <c:pt idx="67">
                  <c:v>44394</c:v>
                </c:pt>
                <c:pt idx="68">
                  <c:v>44401</c:v>
                </c:pt>
                <c:pt idx="69">
                  <c:v>44408</c:v>
                </c:pt>
                <c:pt idx="70">
                  <c:v>44415</c:v>
                </c:pt>
                <c:pt idx="71">
                  <c:v>44422</c:v>
                </c:pt>
                <c:pt idx="72">
                  <c:v>44429</c:v>
                </c:pt>
                <c:pt idx="73">
                  <c:v>44436</c:v>
                </c:pt>
                <c:pt idx="74">
                  <c:v>44443</c:v>
                </c:pt>
                <c:pt idx="75">
                  <c:v>44450</c:v>
                </c:pt>
                <c:pt idx="76">
                  <c:v>44457</c:v>
                </c:pt>
                <c:pt idx="77">
                  <c:v>44464</c:v>
                </c:pt>
                <c:pt idx="78">
                  <c:v>44471</c:v>
                </c:pt>
                <c:pt idx="79">
                  <c:v>44478</c:v>
                </c:pt>
                <c:pt idx="80">
                  <c:v>44485</c:v>
                </c:pt>
                <c:pt idx="81">
                  <c:v>44492</c:v>
                </c:pt>
                <c:pt idx="82">
                  <c:v>44499</c:v>
                </c:pt>
                <c:pt idx="83">
                  <c:v>44506</c:v>
                </c:pt>
                <c:pt idx="84">
                  <c:v>44513</c:v>
                </c:pt>
                <c:pt idx="85">
                  <c:v>44520</c:v>
                </c:pt>
                <c:pt idx="86">
                  <c:v>44527</c:v>
                </c:pt>
                <c:pt idx="87">
                  <c:v>44534</c:v>
                </c:pt>
                <c:pt idx="88">
                  <c:v>44541</c:v>
                </c:pt>
                <c:pt idx="89">
                  <c:v>44548</c:v>
                </c:pt>
                <c:pt idx="90">
                  <c:v>44555</c:v>
                </c:pt>
              </c:numCache>
            </c:numRef>
          </c:cat>
          <c:val>
            <c:numRef>
              <c:f>'Port inventory evolution summa'!$X$4:$X$168</c:f>
              <c:numCache>
                <c:formatCode>General</c:formatCode>
                <c:ptCount val="165"/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129.26399412556745</c:v>
                </c:pt>
                <c:pt idx="52" formatCode="_ * #,##0.00_ ;_ * \-#,##0.00_ ;_ * &quot;-&quot;??_ ;_ @_ ">
                  <c:v>127.26345076774574</c:v>
                </c:pt>
                <c:pt idx="53" formatCode="_ * #,##0.00_ ;_ * \-#,##0.00_ ;_ * &quot;-&quot;??_ ;_ @_ ">
                  <c:v>131.36180829501177</c:v>
                </c:pt>
                <c:pt idx="54" formatCode="_ * #,##0.00_ ;_ * \-#,##0.00_ ;_ * &quot;-&quot;??_ ;_ @_ ">
                  <c:v>133.63663361225827</c:v>
                </c:pt>
                <c:pt idx="55" formatCode="_ * #,##0.00_ ;_ * \-#,##0.00_ ;_ * &quot;-&quot;??_ ;_ @_ ">
                  <c:v>134.66328997758484</c:v>
                </c:pt>
                <c:pt idx="56" formatCode="_ * #,##0.00_ ;_ * \-#,##0.00_ ;_ * &quot;-&quot;??_ ;_ @_ ">
                  <c:v>133.03971823226766</c:v>
                </c:pt>
                <c:pt idx="57" formatCode="_ * #,##0.00_ ;_ * \-#,##0.00_ ;_ * &quot;-&quot;??_ ;_ @_ ">
                  <c:v>132.35964780627575</c:v>
                </c:pt>
                <c:pt idx="58" formatCode="_ * #,##0.00_ ;_ * \-#,##0.00_ ;_ * &quot;-&quot;??_ ;_ @_ ">
                  <c:v>131.99736618846364</c:v>
                </c:pt>
                <c:pt idx="59" formatCode="_ * #,##0.00_ ;_ * \-#,##0.00_ ;_ * &quot;-&quot;??_ ;_ @_ ">
                  <c:v>132.81570771685028</c:v>
                </c:pt>
                <c:pt idx="60" formatCode="_ * #,##0.00_ ;_ * \-#,##0.00_ ;_ * &quot;-&quot;??_ ;_ @_ ">
                  <c:v>132.84473545037451</c:v>
                </c:pt>
                <c:pt idx="61" formatCode="_ * #,##0.00_ ;_ * \-#,##0.00_ ;_ * &quot;-&quot;??_ ;_ @_ ">
                  <c:v>132.88517104619979</c:v>
                </c:pt>
                <c:pt idx="62" formatCode="_ * #,##0.00_ ;_ * \-#,##0.00_ ;_ * &quot;-&quot;??_ ;_ @_ ">
                  <c:v>133.26343042279117</c:v>
                </c:pt>
                <c:pt idx="63" formatCode="_ * #,##0.00_ ;_ * \-#,##0.00_ ;_ * &quot;-&quot;??_ ;_ @_ ">
                  <c:v>132.76445753997572</c:v>
                </c:pt>
                <c:pt idx="64" formatCode="_ * #,##0.00_ ;_ * \-#,##0.00_ ;_ * &quot;-&quot;??_ ;_ @_ ">
                  <c:v>132.14707265468968</c:v>
                </c:pt>
                <c:pt idx="65" formatCode="_ * #,##0.00_ ;_ * \-#,##0.00_ ;_ * &quot;-&quot;??_ ;_ @_ ">
                  <c:v>132.10921086131631</c:v>
                </c:pt>
                <c:pt idx="66" formatCode="_ * #,##0.00_ ;_ * \-#,##0.00_ ;_ * &quot;-&quot;??_ ;_ @_ ">
                  <c:v>132.95503754943675</c:v>
                </c:pt>
                <c:pt idx="67" formatCode="_ * #,##0.00_ ;_ * \-#,##0.00_ ;_ * &quot;-&quot;??_ ;_ @_ ">
                  <c:v>134.91369652582537</c:v>
                </c:pt>
                <c:pt idx="68" formatCode="_ * #,##0.00_ ;_ * \-#,##0.00_ ;_ * &quot;-&quot;??_ ;_ @_ ">
                  <c:v>136.22704680250848</c:v>
                </c:pt>
                <c:pt idx="69" formatCode="_ * #,##0.00_ ;_ * \-#,##0.00_ ;_ * &quot;-&quot;??_ ;_ @_ ">
                  <c:v>137.2216971064145</c:v>
                </c:pt>
                <c:pt idx="70" formatCode="_ * #,##0.00_ ;_ * \-#,##0.00_ ;_ * &quot;-&quot;??_ ;_ @_ ">
                  <c:v>137.93089090257322</c:v>
                </c:pt>
                <c:pt idx="71" formatCode="_ * #,##0.00_ ;_ * \-#,##0.00_ ;_ * &quot;-&quot;??_ ;_ @_ ">
                  <c:v>138.53225461431992</c:v>
                </c:pt>
                <c:pt idx="72" formatCode="_ * #,##0.00_ ;_ * \-#,##0.00_ ;_ * &quot;-&quot;??_ ;_ @_ ">
                  <c:v>139.38093728236478</c:v>
                </c:pt>
                <c:pt idx="73" formatCode="_ * #,##0.00_ ;_ * \-#,##0.00_ ;_ * &quot;-&quot;??_ ;_ @_ ">
                  <c:v>140.9169205227077</c:v>
                </c:pt>
                <c:pt idx="74" formatCode="_ * #,##0.00_ ;_ * \-#,##0.00_ ;_ * &quot;-&quot;??_ ;_ @_ ">
                  <c:v>141.28430108738564</c:v>
                </c:pt>
                <c:pt idx="75" formatCode="_ * #,##0.00_ ;_ * \-#,##0.00_ ;_ * &quot;-&quot;??_ ;_ @_ ">
                  <c:v>142.84195879109274</c:v>
                </c:pt>
                <c:pt idx="76" formatCode="_ * #,##0.00_ ;_ * \-#,##0.00_ ;_ * &quot;-&quot;??_ ;_ @_ ">
                  <c:v>144.36581698808513</c:v>
                </c:pt>
                <c:pt idx="77" formatCode="_ * #,##0.00_ ;_ * \-#,##0.00_ ;_ * &quot;-&quot;??_ ;_ @_ ">
                  <c:v>146.08500768300027</c:v>
                </c:pt>
                <c:pt idx="78" formatCode="_ * #,##0.00_ ;_ * \-#,##0.00_ ;_ * &quot;-&quot;??_ ;_ @_ ">
                  <c:v>148.79303586028786</c:v>
                </c:pt>
                <c:pt idx="79" formatCode="_ * #,##0.00_ ;_ * \-#,##0.00_ ;_ * &quot;-&quot;??_ ;_ @_ ">
                  <c:v>149.57354349426336</c:v>
                </c:pt>
                <c:pt idx="80" formatCode="_ * #,##0.00_ ;_ * \-#,##0.00_ ;_ * &quot;-&quot;??_ ;_ @_ ">
                  <c:v>150.80598844358741</c:v>
                </c:pt>
                <c:pt idx="81" formatCode="_ * #,##0.00_ ;_ * \-#,##0.00_ ;_ * &quot;-&quot;??_ ;_ @_ ">
                  <c:v>151.97098944494951</c:v>
                </c:pt>
                <c:pt idx="82" formatCode="_ * #,##0.00_ ;_ * \-#,##0.00_ ;_ * &quot;-&quot;??_ ;_ @_ ">
                  <c:v>153.53729127049144</c:v>
                </c:pt>
                <c:pt idx="83" formatCode="_ * #,##0.00_ ;_ * \-#,##0.00_ ;_ * &quot;-&quot;??_ ;_ @_ ">
                  <c:v>154.3368607920593</c:v>
                </c:pt>
                <c:pt idx="84" formatCode="_ * #,##0.00_ ;_ * \-#,##0.00_ ;_ * &quot;-&quot;??_ ;_ @_ ">
                  <c:v>155.50038929615206</c:v>
                </c:pt>
                <c:pt idx="85" formatCode="_ * #,##0.00_ ;_ * \-#,##0.00_ ;_ * &quot;-&quot;??_ ;_ @_ ">
                  <c:v>155.75242100574803</c:v>
                </c:pt>
                <c:pt idx="86" formatCode="_ * #,##0.00_ ;_ * \-#,##0.00_ ;_ * &quot;-&quot;??_ ;_ @_ ">
                  <c:v>156.00479899977142</c:v>
                </c:pt>
                <c:pt idx="87" formatCode="_ * #,##0.00_ ;_ * \-#,##0.00_ ;_ * &quot;-&quot;??_ ;_ @_ ">
                  <c:v>156.08648279732267</c:v>
                </c:pt>
                <c:pt idx="88" formatCode="_ * #,##0.00_ ;_ * \-#,##0.00_ ;_ * &quot;-&quot;??_ ;_ @_ ">
                  <c:v>157.16780144974229</c:v>
                </c:pt>
                <c:pt idx="89" formatCode="_ * #,##0.00_ ;_ * \-#,##0.00_ ;_ * &quot;-&quot;??_ ;_ @_ ">
                  <c:v>159.18322380891863</c:v>
                </c:pt>
                <c:pt idx="90" formatCode="_ * #,##0.00_ ;_ * \-#,##0.00_ ;_ * &quot;-&quot;??_ ;_ @_ ">
                  <c:v>160.67299004073575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C0-4FA7-B13B-4898FC27C620}"/>
            </c:ext>
          </c:extLst>
        </c:ser>
        <c:ser>
          <c:idx val="2"/>
          <c:order val="4"/>
          <c:tx>
            <c:strRef>
              <c:f>'Port inventory evolution summa'!$Z$3</c:f>
              <c:strCache>
                <c:ptCount val="1"/>
                <c:pt idx="0">
                  <c:v>Bull case (considering ex-China bull case demand)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'Port inventory evolution summa'!$Z$4:$Z$168</c:f>
              <c:numCache>
                <c:formatCode>General</c:formatCode>
                <c:ptCount val="165"/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128.85412058063017</c:v>
                </c:pt>
                <c:pt idx="52" formatCode="_ * #,##0.00_ ;_ * \-#,##0.00_ ;_ * &quot;-&quot;??_ ;_ @_ ">
                  <c:v>126.4491135781176</c:v>
                </c:pt>
                <c:pt idx="53" formatCode="_ * #,##0.00_ ;_ * \-#,##0.00_ ;_ * &quot;-&quot;??_ ;_ @_ ">
                  <c:v>130.14841736093919</c:v>
                </c:pt>
                <c:pt idx="54" formatCode="_ * #,##0.00_ ;_ * \-#,##0.00_ ;_ * &quot;-&quot;??_ ;_ @_ ">
                  <c:v>131.96354479140092</c:v>
                </c:pt>
                <c:pt idx="55" formatCode="_ * #,##0.00_ ;_ * \-#,##0.00_ ;_ * &quot;-&quot;??_ ;_ @_ ">
                  <c:v>132.46985912760238</c:v>
                </c:pt>
                <c:pt idx="56" formatCode="_ * #,##0.00_ ;_ * \-#,##0.00_ ;_ * &quot;-&quot;??_ ;_ @_ ">
                  <c:v>130.26530121081979</c:v>
                </c:pt>
                <c:pt idx="57" formatCode="_ * #,##0.00_ ;_ * \-#,##0.00_ ;_ * &quot;-&quot;??_ ;_ @_ ">
                  <c:v>128.94360047102214</c:v>
                </c:pt>
                <c:pt idx="58" formatCode="_ * #,##0.00_ ;_ * \-#,##0.00_ ;_ * &quot;-&quot;??_ ;_ @_ ">
                  <c:v>127.95211569895331</c:v>
                </c:pt>
                <c:pt idx="59" formatCode="_ * #,##0.00_ ;_ * \-#,##0.00_ ;_ * &quot;-&quot;??_ ;_ @_ ">
                  <c:v>128.15368123263227</c:v>
                </c:pt>
                <c:pt idx="60" formatCode="_ * #,##0.00_ ;_ * \-#,##0.00_ ;_ * &quot;-&quot;??_ ;_ @_ ">
                  <c:v>127.57836013099786</c:v>
                </c:pt>
                <c:pt idx="61" formatCode="_ * #,##0.00_ ;_ * \-#,##0.00_ ;_ * &quot;-&quot;??_ ;_ @_ ">
                  <c:v>127.02687405121353</c:v>
                </c:pt>
                <c:pt idx="62" formatCode="_ * #,##0.00_ ;_ * \-#,##0.00_ ;_ * &quot;-&quot;??_ ;_ @_ ">
                  <c:v>126.80426993747412</c:v>
                </c:pt>
                <c:pt idx="63" formatCode="_ * #,##0.00_ ;_ * \-#,##0.00_ ;_ * &quot;-&quot;??_ ;_ @_ ">
                  <c:v>125.69134404524264</c:v>
                </c:pt>
                <c:pt idx="64" formatCode="_ * #,##0.00_ ;_ * \-#,##0.00_ ;_ * &quot;-&quot;??_ ;_ @_ ">
                  <c:v>124.44691663145537</c:v>
                </c:pt>
                <c:pt idx="65" formatCode="_ * #,##0.00_ ;_ * \-#,##0.00_ ;_ * &quot;-&quot;??_ ;_ @_ ">
                  <c:v>123.76892279049552</c:v>
                </c:pt>
                <c:pt idx="66" formatCode="_ * #,##0.00_ ;_ * \-#,##0.00_ ;_ * &quot;-&quot;??_ ;_ @_ ">
                  <c:v>123.97046972666544</c:v>
                </c:pt>
                <c:pt idx="67" formatCode="_ * #,##0.00_ ;_ * \-#,##0.00_ ;_ * &quot;-&quot;??_ ;_ @_ ">
                  <c:v>125.28597563902453</c:v>
                </c:pt>
                <c:pt idx="68" formatCode="_ * #,##0.00_ ;_ * \-#,##0.00_ ;_ * &quot;-&quot;??_ ;_ @_ ">
                  <c:v>125.95729953959912</c:v>
                </c:pt>
                <c:pt idx="69" formatCode="_ * #,##0.00_ ;_ * \-#,##0.00_ ;_ * &quot;-&quot;??_ ;_ @_ ">
                  <c:v>126.31105015531762</c:v>
                </c:pt>
                <c:pt idx="70" formatCode="_ * #,##0.00_ ;_ * \-#,##0.00_ ;_ * &quot;-&quot;??_ ;_ @_ ">
                  <c:v>126.38047095120983</c:v>
                </c:pt>
                <c:pt idx="71" formatCode="_ * #,##0.00_ ;_ * \-#,##0.00_ ;_ * &quot;-&quot;??_ ;_ @_ ">
                  <c:v>126.34238672909734</c:v>
                </c:pt>
                <c:pt idx="72" formatCode="_ * #,##0.00_ ;_ * \-#,##0.00_ ;_ * &quot;-&quot;??_ ;_ @_ ">
                  <c:v>126.55022387978427</c:v>
                </c:pt>
                <c:pt idx="73" formatCode="_ * #,##0.00_ ;_ * \-#,##0.00_ ;_ * &quot;-&quot;??_ ;_ @_ ">
                  <c:v>127.44396401927048</c:v>
                </c:pt>
                <c:pt idx="74" formatCode="_ * #,##0.00_ ;_ * \-#,##0.00_ ;_ * &quot;-&quot;??_ ;_ @_ ">
                  <c:v>127.16770389959298</c:v>
                </c:pt>
                <c:pt idx="75" formatCode="_ * #,##0.00_ ;_ * \-#,##0.00_ ;_ * &quot;-&quot;??_ ;_ @_ ">
                  <c:v>128.07999826903853</c:v>
                </c:pt>
                <c:pt idx="76" formatCode="_ * #,##0.00_ ;_ * \-#,##0.00_ ;_ * &quot;-&quot;??_ ;_ @_ ">
                  <c:v>128.95395804335109</c:v>
                </c:pt>
                <c:pt idx="77" formatCode="_ * #,##0.00_ ;_ * \-#,##0.00_ ;_ * &quot;-&quot;??_ ;_ @_ ">
                  <c:v>130.01871522716812</c:v>
                </c:pt>
                <c:pt idx="78" formatCode="_ * #,##0.00_ ;_ * \-#,##0.00_ ;_ * &quot;-&quot;??_ ;_ @_ ">
                  <c:v>132.06777480493929</c:v>
                </c:pt>
                <c:pt idx="79" formatCode="_ * #,##0.00_ ;_ * \-#,##0.00_ ;_ * &quot;-&quot;??_ ;_ @_ ">
                  <c:v>132.18477875098009</c:v>
                </c:pt>
                <c:pt idx="80" formatCode="_ * #,##0.00_ ;_ * \-#,##0.00_ ;_ * &quot;-&quot;??_ ;_ @_ ">
                  <c:v>132.75568206481375</c:v>
                </c:pt>
                <c:pt idx="81" formatCode="_ * #,##0.00_ ;_ * \-#,##0.00_ ;_ * &quot;-&quot;??_ ;_ @_ ">
                  <c:v>133.26110348312972</c:v>
                </c:pt>
                <c:pt idx="82" formatCode="_ * #,##0.00_ ;_ * \-#,##0.00_ ;_ * &quot;-&quot;??_ ;_ @_ ">
                  <c:v>134.16978777806983</c:v>
                </c:pt>
                <c:pt idx="83" formatCode="_ * #,##0.00_ ;_ * \-#,##0.00_ ;_ * &quot;-&quot;??_ ;_ @_ ">
                  <c:v>134.31370182148018</c:v>
                </c:pt>
                <c:pt idx="84" formatCode="_ * #,##0.00_ ;_ * \-#,##0.00_ ;_ * &quot;-&quot;??_ ;_ @_ ">
                  <c:v>134.81931038755633</c:v>
                </c:pt>
                <c:pt idx="85" formatCode="_ * #,##0.00_ ;_ * \-#,##0.00_ ;_ * &quot;-&quot;??_ ;_ @_ ">
                  <c:v>134.41242500918031</c:v>
                </c:pt>
                <c:pt idx="86" formatCode="_ * #,##0.00_ ;_ * \-#,##0.00_ ;_ * &quot;-&quot;??_ ;_ @_ ">
                  <c:v>134.00488876527629</c:v>
                </c:pt>
                <c:pt idx="87" formatCode="_ * #,##0.00_ ;_ * \-#,##0.00_ ;_ * &quot;-&quot;??_ ;_ @_ ">
                  <c:v>133.42566117494476</c:v>
                </c:pt>
                <c:pt idx="88" formatCode="_ * #,##0.00_ ;_ * \-#,##0.00_ ;_ * &quot;-&quot;??_ ;_ @_ ">
                  <c:v>133.84733574938531</c:v>
                </c:pt>
                <c:pt idx="89" formatCode="_ * #,##0.00_ ;_ * \-#,##0.00_ ;_ * &quot;-&quot;??_ ;_ @_ ">
                  <c:v>135.20621387171141</c:v>
                </c:pt>
                <c:pt idx="90" formatCode="_ * #,##0.00_ ;_ * \-#,##0.00_ ;_ * &quot;-&quot;??_ ;_ @_ ">
                  <c:v>136.04253570780719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8-449E-8DF9-7F402D999C55}"/>
            </c:ext>
          </c:extLst>
        </c:ser>
        <c:ser>
          <c:idx val="3"/>
          <c:order val="5"/>
          <c:tx>
            <c:strRef>
              <c:f>'Port inventory evolution summa'!$AC$3</c:f>
              <c:strCache>
                <c:ptCount val="1"/>
                <c:pt idx="0">
                  <c:v>Mega bear case (no increment from pig iron output in 2021)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'Port inventory evolution summa'!$AC$4:$AC$168</c:f>
              <c:numCache>
                <c:formatCode>General</c:formatCode>
                <c:ptCount val="165"/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129.26399412556745</c:v>
                </c:pt>
                <c:pt idx="52" formatCode="_ * #,##0.00_ ;_ * \-#,##0.00_ ;_ * &quot;-&quot;??_ ;_ @_ ">
                  <c:v>127.26345076774574</c:v>
                </c:pt>
                <c:pt idx="53" formatCode="_ * #,##0.00_ ;_ * \-#,##0.00_ ;_ * &quot;-&quot;??_ ;_ @_ ">
                  <c:v>131.68180829501176</c:v>
                </c:pt>
                <c:pt idx="54" formatCode="_ * #,##0.00_ ;_ * \-#,##0.00_ ;_ * &quot;-&quot;??_ ;_ @_ ">
                  <c:v>134.27663361225825</c:v>
                </c:pt>
                <c:pt idx="55" formatCode="_ * #,##0.00_ ;_ * \-#,##0.00_ ;_ * &quot;-&quot;??_ ;_ @_ ">
                  <c:v>135.62328997758485</c:v>
                </c:pt>
                <c:pt idx="56" formatCode="_ * #,##0.00_ ;_ * \-#,##0.00_ ;_ * &quot;-&quot;??_ ;_ @_ ">
                  <c:v>134.31971823226766</c:v>
                </c:pt>
                <c:pt idx="57" formatCode="_ * #,##0.00_ ;_ * \-#,##0.00_ ;_ * &quot;-&quot;??_ ;_ @_ ">
                  <c:v>133.95964780627574</c:v>
                </c:pt>
                <c:pt idx="58" formatCode="_ * #,##0.00_ ;_ * \-#,##0.00_ ;_ * &quot;-&quot;??_ ;_ @_ ">
                  <c:v>133.91736618846363</c:v>
                </c:pt>
                <c:pt idx="59" formatCode="_ * #,##0.00_ ;_ * \-#,##0.00_ ;_ * &quot;-&quot;??_ ;_ @_ ">
                  <c:v>135.05570771685029</c:v>
                </c:pt>
                <c:pt idx="60" formatCode="_ * #,##0.00_ ;_ * \-#,##0.00_ ;_ * &quot;-&quot;??_ ;_ @_ ">
                  <c:v>135.40473545037452</c:v>
                </c:pt>
                <c:pt idx="61" formatCode="_ * #,##0.00_ ;_ * \-#,##0.00_ ;_ * &quot;-&quot;??_ ;_ @_ ">
                  <c:v>135.76517104619978</c:v>
                </c:pt>
                <c:pt idx="62" formatCode="_ * #,##0.00_ ;_ * \-#,##0.00_ ;_ * &quot;-&quot;??_ ;_ @_ ">
                  <c:v>136.46343042279116</c:v>
                </c:pt>
                <c:pt idx="63" formatCode="_ * #,##0.00_ ;_ * \-#,##0.00_ ;_ * &quot;-&quot;??_ ;_ @_ ">
                  <c:v>136.28445753997573</c:v>
                </c:pt>
                <c:pt idx="64" formatCode="_ * #,##0.00_ ;_ * \-#,##0.00_ ;_ * &quot;-&quot;??_ ;_ @_ ">
                  <c:v>135.98707265468968</c:v>
                </c:pt>
                <c:pt idx="65" formatCode="_ * #,##0.00_ ;_ * \-#,##0.00_ ;_ * &quot;-&quot;??_ ;_ @_ ">
                  <c:v>136.26921086131631</c:v>
                </c:pt>
                <c:pt idx="66" formatCode="_ * #,##0.00_ ;_ * \-#,##0.00_ ;_ * &quot;-&quot;??_ ;_ @_ ">
                  <c:v>137.43503754943674</c:v>
                </c:pt>
                <c:pt idx="67" formatCode="_ * #,##0.00_ ;_ * \-#,##0.00_ ;_ * &quot;-&quot;??_ ;_ @_ ">
                  <c:v>139.71369652582538</c:v>
                </c:pt>
                <c:pt idx="68" formatCode="_ * #,##0.00_ ;_ * \-#,##0.00_ ;_ * &quot;-&quot;??_ ;_ @_ ">
                  <c:v>141.34704680250849</c:v>
                </c:pt>
                <c:pt idx="69" formatCode="_ * #,##0.00_ ;_ * \-#,##0.00_ ;_ * &quot;-&quot;??_ ;_ @_ ">
                  <c:v>142.66169710641449</c:v>
                </c:pt>
                <c:pt idx="70" formatCode="_ * #,##0.00_ ;_ * \-#,##0.00_ ;_ * &quot;-&quot;??_ ;_ @_ ">
                  <c:v>143.69089090257322</c:v>
                </c:pt>
                <c:pt idx="71" formatCode="_ * #,##0.00_ ;_ * \-#,##0.00_ ;_ * &quot;-&quot;??_ ;_ @_ ">
                  <c:v>144.61225461431994</c:v>
                </c:pt>
                <c:pt idx="72" formatCode="_ * #,##0.00_ ;_ * \-#,##0.00_ ;_ * &quot;-&quot;??_ ;_ @_ ">
                  <c:v>145.78093728236479</c:v>
                </c:pt>
                <c:pt idx="73" formatCode="_ * #,##0.00_ ;_ * \-#,##0.00_ ;_ * &quot;-&quot;??_ ;_ @_ ">
                  <c:v>147.6369205227077</c:v>
                </c:pt>
                <c:pt idx="74" formatCode="_ * #,##0.00_ ;_ * \-#,##0.00_ ;_ * &quot;-&quot;??_ ;_ @_ ">
                  <c:v>148.32430108738563</c:v>
                </c:pt>
                <c:pt idx="75" formatCode="_ * #,##0.00_ ;_ * \-#,##0.00_ ;_ * &quot;-&quot;??_ ;_ @_ ">
                  <c:v>150.20195879109275</c:v>
                </c:pt>
                <c:pt idx="76" formatCode="_ * #,##0.00_ ;_ * \-#,##0.00_ ;_ * &quot;-&quot;??_ ;_ @_ ">
                  <c:v>152.04581698808514</c:v>
                </c:pt>
                <c:pt idx="77" formatCode="_ * #,##0.00_ ;_ * \-#,##0.00_ ;_ * &quot;-&quot;??_ ;_ @_ ">
                  <c:v>154.08500768300027</c:v>
                </c:pt>
                <c:pt idx="78" formatCode="_ * #,##0.00_ ;_ * \-#,##0.00_ ;_ * &quot;-&quot;??_ ;_ @_ ">
                  <c:v>157.11303586028785</c:v>
                </c:pt>
                <c:pt idx="79" formatCode="_ * #,##0.00_ ;_ * \-#,##0.00_ ;_ * &quot;-&quot;??_ ;_ @_ ">
                  <c:v>158.21354349426338</c:v>
                </c:pt>
                <c:pt idx="80" formatCode="_ * #,##0.00_ ;_ * \-#,##0.00_ ;_ * &quot;-&quot;??_ ;_ @_ ">
                  <c:v>159.76598844358742</c:v>
                </c:pt>
                <c:pt idx="81" formatCode="_ * #,##0.00_ ;_ * \-#,##0.00_ ;_ * &quot;-&quot;??_ ;_ @_ ">
                  <c:v>161.25098944494951</c:v>
                </c:pt>
                <c:pt idx="82" formatCode="_ * #,##0.00_ ;_ * \-#,##0.00_ ;_ * &quot;-&quot;??_ ;_ @_ ">
                  <c:v>163.13729127049143</c:v>
                </c:pt>
                <c:pt idx="83" formatCode="_ * #,##0.00_ ;_ * \-#,##0.00_ ;_ * &quot;-&quot;??_ ;_ @_ ">
                  <c:v>164.25686079205931</c:v>
                </c:pt>
                <c:pt idx="84" formatCode="_ * #,##0.00_ ;_ * \-#,##0.00_ ;_ * &quot;-&quot;??_ ;_ @_ ">
                  <c:v>165.74038929615207</c:v>
                </c:pt>
                <c:pt idx="85" formatCode="_ * #,##0.00_ ;_ * \-#,##0.00_ ;_ * &quot;-&quot;??_ ;_ @_ ">
                  <c:v>166.31242100574804</c:v>
                </c:pt>
                <c:pt idx="86" formatCode="_ * #,##0.00_ ;_ * \-#,##0.00_ ;_ * &quot;-&quot;??_ ;_ @_ ">
                  <c:v>166.88479899977142</c:v>
                </c:pt>
                <c:pt idx="87" formatCode="_ * #,##0.00_ ;_ * \-#,##0.00_ ;_ * &quot;-&quot;??_ ;_ @_ ">
                  <c:v>167.28648279732269</c:v>
                </c:pt>
                <c:pt idx="88" formatCode="_ * #,##0.00_ ;_ * \-#,##0.00_ ;_ * &quot;-&quot;??_ ;_ @_ ">
                  <c:v>168.6878014497423</c:v>
                </c:pt>
                <c:pt idx="89" formatCode="_ * #,##0.00_ ;_ * \-#,##0.00_ ;_ * &quot;-&quot;??_ ;_ @_ ">
                  <c:v>171.02322380891863</c:v>
                </c:pt>
                <c:pt idx="90" formatCode="_ * #,##0.00_ ;_ * \-#,##0.00_ ;_ * &quot;-&quot;??_ ;_ @_ ">
                  <c:v>172.83299004073575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F-48EE-91AF-2F96C44B0CFD}"/>
            </c:ext>
          </c:extLst>
        </c:ser>
        <c:ser>
          <c:idx val="4"/>
          <c:order val="6"/>
          <c:tx>
            <c:strRef>
              <c:f>'Port inventory evolution summa'!$AE$3</c:f>
              <c:strCache>
                <c:ptCount val="1"/>
                <c:pt idx="0">
                  <c:v>Market expectation for end of 2021_low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'Port inventory evolution summa'!$AE$4:$AE$168</c:f>
              <c:numCache>
                <c:formatCode>General</c:formatCode>
                <c:ptCount val="165"/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1-4892-A7CD-11CC35F1C8DA}"/>
            </c:ext>
          </c:extLst>
        </c:ser>
        <c:ser>
          <c:idx val="6"/>
          <c:order val="7"/>
          <c:tx>
            <c:strRef>
              <c:f>'Port inventory evolution summa'!$AF$3</c:f>
              <c:strCache>
                <c:ptCount val="1"/>
                <c:pt idx="0">
                  <c:v>Market expectation for end of 2021_high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'Port inventory evolution summa'!$AF$4:$AF$168</c:f>
              <c:numCache>
                <c:formatCode>General</c:formatCode>
                <c:ptCount val="165"/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1-4892-A7CD-11CC35F1C8DA}"/>
            </c:ext>
          </c:extLst>
        </c:ser>
        <c:ser>
          <c:idx val="8"/>
          <c:order val="8"/>
          <c:tx>
            <c:strRef>
              <c:f>'Port inventory evolution summa'!$AG$3</c:f>
              <c:strCache>
                <c:ptCount val="1"/>
                <c:pt idx="0">
                  <c:v>Market expectation for end of 2021_average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'Port inventory evolution summa'!$AG$4:$AG$168</c:f>
              <c:numCache>
                <c:formatCode>General</c:formatCode>
                <c:ptCount val="165"/>
                <c:pt idx="51">
                  <c:v>169</c:v>
                </c:pt>
                <c:pt idx="52">
                  <c:v>169</c:v>
                </c:pt>
                <c:pt idx="53">
                  <c:v>169</c:v>
                </c:pt>
                <c:pt idx="54">
                  <c:v>169</c:v>
                </c:pt>
                <c:pt idx="55">
                  <c:v>169</c:v>
                </c:pt>
                <c:pt idx="56">
                  <c:v>169</c:v>
                </c:pt>
                <c:pt idx="57">
                  <c:v>169</c:v>
                </c:pt>
                <c:pt idx="58">
                  <c:v>169</c:v>
                </c:pt>
                <c:pt idx="59">
                  <c:v>169</c:v>
                </c:pt>
                <c:pt idx="60">
                  <c:v>169</c:v>
                </c:pt>
                <c:pt idx="61">
                  <c:v>169</c:v>
                </c:pt>
                <c:pt idx="62">
                  <c:v>169</c:v>
                </c:pt>
                <c:pt idx="63">
                  <c:v>169</c:v>
                </c:pt>
                <c:pt idx="64">
                  <c:v>169</c:v>
                </c:pt>
                <c:pt idx="65">
                  <c:v>169</c:v>
                </c:pt>
                <c:pt idx="66">
                  <c:v>169</c:v>
                </c:pt>
                <c:pt idx="67">
                  <c:v>169</c:v>
                </c:pt>
                <c:pt idx="68">
                  <c:v>169</c:v>
                </c:pt>
                <c:pt idx="69">
                  <c:v>169</c:v>
                </c:pt>
                <c:pt idx="70">
                  <c:v>169</c:v>
                </c:pt>
                <c:pt idx="71">
                  <c:v>169</c:v>
                </c:pt>
                <c:pt idx="72">
                  <c:v>169</c:v>
                </c:pt>
                <c:pt idx="73">
                  <c:v>169</c:v>
                </c:pt>
                <c:pt idx="74">
                  <c:v>169</c:v>
                </c:pt>
                <c:pt idx="75">
                  <c:v>169</c:v>
                </c:pt>
                <c:pt idx="76">
                  <c:v>169</c:v>
                </c:pt>
                <c:pt idx="77">
                  <c:v>169</c:v>
                </c:pt>
                <c:pt idx="78">
                  <c:v>169</c:v>
                </c:pt>
                <c:pt idx="79">
                  <c:v>169</c:v>
                </c:pt>
                <c:pt idx="80">
                  <c:v>169</c:v>
                </c:pt>
                <c:pt idx="81">
                  <c:v>169</c:v>
                </c:pt>
                <c:pt idx="82">
                  <c:v>169</c:v>
                </c:pt>
                <c:pt idx="83">
                  <c:v>169</c:v>
                </c:pt>
                <c:pt idx="84">
                  <c:v>169</c:v>
                </c:pt>
                <c:pt idx="85">
                  <c:v>169</c:v>
                </c:pt>
                <c:pt idx="86">
                  <c:v>169</c:v>
                </c:pt>
                <c:pt idx="87">
                  <c:v>169</c:v>
                </c:pt>
                <c:pt idx="88">
                  <c:v>169</c:v>
                </c:pt>
                <c:pt idx="89">
                  <c:v>169</c:v>
                </c:pt>
                <c:pt idx="9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61-4892-A7CD-11CC35F1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0943"/>
        <c:axId val="1238770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'Port inventory evolution summa'!$C$3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'Port inventory evolution summa'!$A$4:$A$168</c15:sqref>
                        </c15:formulaRef>
                      </c:ext>
                    </c:extLst>
                    <c:numCache>
                      <c:formatCode>m/d/yyyy</c:formatCode>
                      <c:ptCount val="165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  <c:pt idx="65">
                        <c:v>44380</c:v>
                      </c:pt>
                      <c:pt idx="66">
                        <c:v>44387</c:v>
                      </c:pt>
                      <c:pt idx="67">
                        <c:v>44394</c:v>
                      </c:pt>
                      <c:pt idx="68">
                        <c:v>44401</c:v>
                      </c:pt>
                      <c:pt idx="69">
                        <c:v>44408</c:v>
                      </c:pt>
                      <c:pt idx="70">
                        <c:v>44415</c:v>
                      </c:pt>
                      <c:pt idx="71">
                        <c:v>44422</c:v>
                      </c:pt>
                      <c:pt idx="72">
                        <c:v>44429</c:v>
                      </c:pt>
                      <c:pt idx="73">
                        <c:v>44436</c:v>
                      </c:pt>
                      <c:pt idx="74">
                        <c:v>44443</c:v>
                      </c:pt>
                      <c:pt idx="75">
                        <c:v>44450</c:v>
                      </c:pt>
                      <c:pt idx="76">
                        <c:v>44457</c:v>
                      </c:pt>
                      <c:pt idx="77">
                        <c:v>44464</c:v>
                      </c:pt>
                      <c:pt idx="78">
                        <c:v>44471</c:v>
                      </c:pt>
                      <c:pt idx="79">
                        <c:v>44478</c:v>
                      </c:pt>
                      <c:pt idx="80">
                        <c:v>44485</c:v>
                      </c:pt>
                      <c:pt idx="81">
                        <c:v>44492</c:v>
                      </c:pt>
                      <c:pt idx="82">
                        <c:v>44499</c:v>
                      </c:pt>
                      <c:pt idx="83">
                        <c:v>44506</c:v>
                      </c:pt>
                      <c:pt idx="84">
                        <c:v>44513</c:v>
                      </c:pt>
                      <c:pt idx="85">
                        <c:v>44520</c:v>
                      </c:pt>
                      <c:pt idx="86">
                        <c:v>44527</c:v>
                      </c:pt>
                      <c:pt idx="87">
                        <c:v>44534</c:v>
                      </c:pt>
                      <c:pt idx="88">
                        <c:v>44541</c:v>
                      </c:pt>
                      <c:pt idx="89">
                        <c:v>44548</c:v>
                      </c:pt>
                      <c:pt idx="90">
                        <c:v>44555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'Port inventory evolution summa'!$C$4:$C$42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1C0-4FA7-B13B-4898FC27C620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summa'!$G$3</c15:sqref>
                        </c15:formulaRef>
                      </c:ext>
                    </c:extLst>
                    <c:strCache>
                      <c:ptCount val="1"/>
                      <c:pt idx="0">
                        <c:v>ex-China demand bull case+base case removals+300M Vale guidance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summa'!$A$4:$A$168</c15:sqref>
                        </c15:formulaRef>
                      </c:ext>
                    </c:extLst>
                    <c:numCache>
                      <c:formatCode>m/d/yyyy</c:formatCode>
                      <c:ptCount val="165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  <c:pt idx="65">
                        <c:v>44380</c:v>
                      </c:pt>
                      <c:pt idx="66">
                        <c:v>44387</c:v>
                      </c:pt>
                      <c:pt idx="67">
                        <c:v>44394</c:v>
                      </c:pt>
                      <c:pt idx="68">
                        <c:v>44401</c:v>
                      </c:pt>
                      <c:pt idx="69">
                        <c:v>44408</c:v>
                      </c:pt>
                      <c:pt idx="70">
                        <c:v>44415</c:v>
                      </c:pt>
                      <c:pt idx="71">
                        <c:v>44422</c:v>
                      </c:pt>
                      <c:pt idx="72">
                        <c:v>44429</c:v>
                      </c:pt>
                      <c:pt idx="73">
                        <c:v>44436</c:v>
                      </c:pt>
                      <c:pt idx="74">
                        <c:v>44443</c:v>
                      </c:pt>
                      <c:pt idx="75">
                        <c:v>44450</c:v>
                      </c:pt>
                      <c:pt idx="76">
                        <c:v>44457</c:v>
                      </c:pt>
                      <c:pt idx="77">
                        <c:v>44464</c:v>
                      </c:pt>
                      <c:pt idx="78">
                        <c:v>44471</c:v>
                      </c:pt>
                      <c:pt idx="79">
                        <c:v>44478</c:v>
                      </c:pt>
                      <c:pt idx="80">
                        <c:v>44485</c:v>
                      </c:pt>
                      <c:pt idx="81">
                        <c:v>44492</c:v>
                      </c:pt>
                      <c:pt idx="82">
                        <c:v>44499</c:v>
                      </c:pt>
                      <c:pt idx="83">
                        <c:v>44506</c:v>
                      </c:pt>
                      <c:pt idx="84">
                        <c:v>44513</c:v>
                      </c:pt>
                      <c:pt idx="85">
                        <c:v>44520</c:v>
                      </c:pt>
                      <c:pt idx="86">
                        <c:v>44527</c:v>
                      </c:pt>
                      <c:pt idx="87">
                        <c:v>44534</c:v>
                      </c:pt>
                      <c:pt idx="88">
                        <c:v>44541</c:v>
                      </c:pt>
                      <c:pt idx="89">
                        <c:v>44548</c:v>
                      </c:pt>
                      <c:pt idx="90">
                        <c:v>44555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summa'!$G$4:$G$42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1C0-4FA7-B13B-4898FC27C620}"/>
                  </c:ext>
                </c:extLst>
              </c15:ser>
            </c15:filteredLineSeries>
          </c:ext>
        </c:extLst>
      </c:lineChart>
      <c:dateAx>
        <c:axId val="123880943"/>
        <c:scaling>
          <c:orientation val="minMax"/>
          <c:min val="4398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77007"/>
        <c:crosses val="autoZero"/>
        <c:auto val="1"/>
        <c:lblOffset val="100"/>
        <c:baseTimeUnit val="days"/>
        <c:majorUnit val="1"/>
        <c:majorTimeUnit val="months"/>
      </c:dateAx>
      <c:valAx>
        <c:axId val="123877007"/>
        <c:scaling>
          <c:orientation val="minMax"/>
          <c:max val="21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Port Inventory Evolution</a:t>
            </a:r>
          </a:p>
        </c:rich>
      </c:tx>
      <c:layout>
        <c:manualLayout>
          <c:xMode val="edge"/>
          <c:yMode val="edge"/>
          <c:x val="0.40174419116145188"/>
          <c:y val="1.517203912653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inventory evolution summa'!$B$3</c:f>
              <c:strCache>
                <c:ptCount val="1"/>
                <c:pt idx="0">
                  <c:v>Actual port inventory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summa'!$A$4:$A$168</c:f>
              <c:numCache>
                <c:formatCode>m/d/yyyy</c:formatCode>
                <c:ptCount val="1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  <c:pt idx="65">
                  <c:v>44380</c:v>
                </c:pt>
                <c:pt idx="66">
                  <c:v>44387</c:v>
                </c:pt>
                <c:pt idx="67">
                  <c:v>44394</c:v>
                </c:pt>
                <c:pt idx="68">
                  <c:v>44401</c:v>
                </c:pt>
                <c:pt idx="69">
                  <c:v>44408</c:v>
                </c:pt>
                <c:pt idx="70">
                  <c:v>44415</c:v>
                </c:pt>
                <c:pt idx="71">
                  <c:v>44422</c:v>
                </c:pt>
                <c:pt idx="72">
                  <c:v>44429</c:v>
                </c:pt>
                <c:pt idx="73">
                  <c:v>44436</c:v>
                </c:pt>
                <c:pt idx="74">
                  <c:v>44443</c:v>
                </c:pt>
                <c:pt idx="75">
                  <c:v>44450</c:v>
                </c:pt>
                <c:pt idx="76">
                  <c:v>44457</c:v>
                </c:pt>
                <c:pt idx="77">
                  <c:v>44464</c:v>
                </c:pt>
                <c:pt idx="78">
                  <c:v>44471</c:v>
                </c:pt>
                <c:pt idx="79">
                  <c:v>44478</c:v>
                </c:pt>
                <c:pt idx="80">
                  <c:v>44485</c:v>
                </c:pt>
                <c:pt idx="81">
                  <c:v>44492</c:v>
                </c:pt>
                <c:pt idx="82">
                  <c:v>44499</c:v>
                </c:pt>
                <c:pt idx="83">
                  <c:v>44506</c:v>
                </c:pt>
                <c:pt idx="84">
                  <c:v>44513</c:v>
                </c:pt>
                <c:pt idx="85">
                  <c:v>44520</c:v>
                </c:pt>
                <c:pt idx="86">
                  <c:v>44527</c:v>
                </c:pt>
                <c:pt idx="87">
                  <c:v>44534</c:v>
                </c:pt>
                <c:pt idx="88">
                  <c:v>44541</c:v>
                </c:pt>
                <c:pt idx="89">
                  <c:v>44548</c:v>
                </c:pt>
                <c:pt idx="90">
                  <c:v>44555</c:v>
                </c:pt>
              </c:numCache>
            </c:numRef>
          </c:cat>
          <c:val>
            <c:numRef>
              <c:f>'Port inventory evolution summa'!$B$4:$B$68</c:f>
              <c:numCache>
                <c:formatCode>_ * #,##0.0_ ;_ * \-#,##0.0_ ;_ * "-"??_ ;_ @_ </c:formatCode>
                <c:ptCount val="65"/>
                <c:pt idx="0">
                  <c:v>115.363</c:v>
                </c:pt>
                <c:pt idx="1">
                  <c:v>116.09350000000001</c:v>
                </c:pt>
                <c:pt idx="2">
                  <c:v>116.35780000000001</c:v>
                </c:pt>
                <c:pt idx="3">
                  <c:v>115.8536</c:v>
                </c:pt>
                <c:pt idx="4">
                  <c:v>113.9803</c:v>
                </c:pt>
                <c:pt idx="5">
                  <c:v>111.88959999999999</c:v>
                </c:pt>
                <c:pt idx="6">
                  <c:v>110.949</c:v>
                </c:pt>
                <c:pt idx="7">
                  <c:v>109.2608</c:v>
                </c:pt>
                <c:pt idx="8">
                  <c:v>107.8485</c:v>
                </c:pt>
                <c:pt idx="9">
                  <c:v>107.53700000000001</c:v>
                </c:pt>
                <c:pt idx="10">
                  <c:v>106.977</c:v>
                </c:pt>
                <c:pt idx="11">
                  <c:v>106.1716</c:v>
                </c:pt>
                <c:pt idx="12">
                  <c:v>107.81100000000001</c:v>
                </c:pt>
                <c:pt idx="13">
                  <c:v>108.08750000000001</c:v>
                </c:pt>
                <c:pt idx="14">
                  <c:v>108.7808</c:v>
                </c:pt>
                <c:pt idx="15">
                  <c:v>110.4744</c:v>
                </c:pt>
                <c:pt idx="16">
                  <c:v>113.25129999999999</c:v>
                </c:pt>
                <c:pt idx="17">
                  <c:v>114.02719999999999</c:v>
                </c:pt>
                <c:pt idx="18">
                  <c:v>113.4576</c:v>
                </c:pt>
                <c:pt idx="19">
                  <c:v>113.23049999999999</c:v>
                </c:pt>
                <c:pt idx="20">
                  <c:v>112.41719999999999</c:v>
                </c:pt>
                <c:pt idx="21">
                  <c:v>113.1048</c:v>
                </c:pt>
                <c:pt idx="22">
                  <c:v>113.73989999999999</c:v>
                </c:pt>
                <c:pt idx="23">
                  <c:v>114.56450000000001</c:v>
                </c:pt>
                <c:pt idx="24">
                  <c:v>114.9281</c:v>
                </c:pt>
                <c:pt idx="25">
                  <c:v>116.1605</c:v>
                </c:pt>
                <c:pt idx="26">
                  <c:v>119.06639999999999</c:v>
                </c:pt>
                <c:pt idx="27">
                  <c:v>120.60899999999999</c:v>
                </c:pt>
                <c:pt idx="28">
                  <c:v>122.3852</c:v>
                </c:pt>
                <c:pt idx="29">
                  <c:v>124.1558</c:v>
                </c:pt>
                <c:pt idx="30">
                  <c:v>127.63249999999999</c:v>
                </c:pt>
                <c:pt idx="31">
                  <c:v>128.11500000000001</c:v>
                </c:pt>
                <c:pt idx="32">
                  <c:v>127.777</c:v>
                </c:pt>
                <c:pt idx="33">
                  <c:v>127.514</c:v>
                </c:pt>
                <c:pt idx="34">
                  <c:v>126.054</c:v>
                </c:pt>
                <c:pt idx="35">
                  <c:v>124.46600000000001</c:v>
                </c:pt>
                <c:pt idx="36">
                  <c:v>122.03200000000001</c:v>
                </c:pt>
                <c:pt idx="37">
                  <c:v>124.04450000000001</c:v>
                </c:pt>
                <c:pt idx="38">
                  <c:v>124.0868</c:v>
                </c:pt>
                <c:pt idx="39">
                  <c:v>124.15950000000001</c:v>
                </c:pt>
                <c:pt idx="40">
                  <c:v>122.67200000000001</c:v>
                </c:pt>
                <c:pt idx="41">
                  <c:v>124.1187</c:v>
                </c:pt>
                <c:pt idx="42">
                  <c:v>124.38200000000001</c:v>
                </c:pt>
                <c:pt idx="43">
                  <c:v>125.00709999999999</c:v>
                </c:pt>
                <c:pt idx="44">
                  <c:v>125.194</c:v>
                </c:pt>
                <c:pt idx="45">
                  <c:v>126</c:v>
                </c:pt>
                <c:pt idx="46">
                  <c:v>127.069</c:v>
                </c:pt>
                <c:pt idx="47">
                  <c:v>126.4473</c:v>
                </c:pt>
                <c:pt idx="48">
                  <c:v>127.89200000000001</c:v>
                </c:pt>
                <c:pt idx="49">
                  <c:v>128.82399999999998</c:v>
                </c:pt>
                <c:pt idx="50">
                  <c:v>130.21100000000001</c:v>
                </c:pt>
                <c:pt idx="51">
                  <c:v>130.661</c:v>
                </c:pt>
                <c:pt idx="52">
                  <c:v>131.32900000000001</c:v>
                </c:pt>
                <c:pt idx="53">
                  <c:v>130.98820000000001</c:v>
                </c:pt>
                <c:pt idx="54">
                  <c:v>133.15370000000001</c:v>
                </c:pt>
                <c:pt idx="55">
                  <c:v>133.202</c:v>
                </c:pt>
                <c:pt idx="56">
                  <c:v>130.26689999999999</c:v>
                </c:pt>
                <c:pt idx="57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A-40E8-9D56-929069A8904C}"/>
            </c:ext>
          </c:extLst>
        </c:ser>
        <c:ser>
          <c:idx val="7"/>
          <c:order val="3"/>
          <c:tx>
            <c:strRef>
              <c:f>'Port inventory evolution summa'!$X$3</c:f>
              <c:strCache>
                <c:ptCount val="1"/>
                <c:pt idx="0">
                  <c:v>New base case track (production cut from TS will 100% impact the ore demand)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'Port inventory evolution summa'!$A$4:$A$168</c:f>
              <c:numCache>
                <c:formatCode>m/d/yyyy</c:formatCode>
                <c:ptCount val="16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  <c:pt idx="45">
                  <c:v>44240</c:v>
                </c:pt>
                <c:pt idx="46">
                  <c:v>44247</c:v>
                </c:pt>
                <c:pt idx="47">
                  <c:v>44254</c:v>
                </c:pt>
                <c:pt idx="48">
                  <c:v>44261</c:v>
                </c:pt>
                <c:pt idx="49">
                  <c:v>44268</c:v>
                </c:pt>
                <c:pt idx="50">
                  <c:v>44275</c:v>
                </c:pt>
                <c:pt idx="51">
                  <c:v>44282</c:v>
                </c:pt>
                <c:pt idx="52">
                  <c:v>44289</c:v>
                </c:pt>
                <c:pt idx="53">
                  <c:v>44296</c:v>
                </c:pt>
                <c:pt idx="54">
                  <c:v>44303</c:v>
                </c:pt>
                <c:pt idx="55">
                  <c:v>44310</c:v>
                </c:pt>
                <c:pt idx="56">
                  <c:v>44317</c:v>
                </c:pt>
                <c:pt idx="57">
                  <c:v>44324</c:v>
                </c:pt>
                <c:pt idx="58">
                  <c:v>44331</c:v>
                </c:pt>
                <c:pt idx="59">
                  <c:v>44338</c:v>
                </c:pt>
                <c:pt idx="60">
                  <c:v>44345</c:v>
                </c:pt>
                <c:pt idx="61">
                  <c:v>44352</c:v>
                </c:pt>
                <c:pt idx="62">
                  <c:v>44359</c:v>
                </c:pt>
                <c:pt idx="63">
                  <c:v>44366</c:v>
                </c:pt>
                <c:pt idx="64">
                  <c:v>44373</c:v>
                </c:pt>
                <c:pt idx="65">
                  <c:v>44380</c:v>
                </c:pt>
                <c:pt idx="66">
                  <c:v>44387</c:v>
                </c:pt>
                <c:pt idx="67">
                  <c:v>44394</c:v>
                </c:pt>
                <c:pt idx="68">
                  <c:v>44401</c:v>
                </c:pt>
                <c:pt idx="69">
                  <c:v>44408</c:v>
                </c:pt>
                <c:pt idx="70">
                  <c:v>44415</c:v>
                </c:pt>
                <c:pt idx="71">
                  <c:v>44422</c:v>
                </c:pt>
                <c:pt idx="72">
                  <c:v>44429</c:v>
                </c:pt>
                <c:pt idx="73">
                  <c:v>44436</c:v>
                </c:pt>
                <c:pt idx="74">
                  <c:v>44443</c:v>
                </c:pt>
                <c:pt idx="75">
                  <c:v>44450</c:v>
                </c:pt>
                <c:pt idx="76">
                  <c:v>44457</c:v>
                </c:pt>
                <c:pt idx="77">
                  <c:v>44464</c:v>
                </c:pt>
                <c:pt idx="78">
                  <c:v>44471</c:v>
                </c:pt>
                <c:pt idx="79">
                  <c:v>44478</c:v>
                </c:pt>
                <c:pt idx="80">
                  <c:v>44485</c:v>
                </c:pt>
                <c:pt idx="81">
                  <c:v>44492</c:v>
                </c:pt>
                <c:pt idx="82">
                  <c:v>44499</c:v>
                </c:pt>
                <c:pt idx="83">
                  <c:v>44506</c:v>
                </c:pt>
                <c:pt idx="84">
                  <c:v>44513</c:v>
                </c:pt>
                <c:pt idx="85">
                  <c:v>44520</c:v>
                </c:pt>
                <c:pt idx="86">
                  <c:v>44527</c:v>
                </c:pt>
                <c:pt idx="87">
                  <c:v>44534</c:v>
                </c:pt>
                <c:pt idx="88">
                  <c:v>44541</c:v>
                </c:pt>
                <c:pt idx="89">
                  <c:v>44548</c:v>
                </c:pt>
                <c:pt idx="90">
                  <c:v>44555</c:v>
                </c:pt>
              </c:numCache>
            </c:numRef>
          </c:cat>
          <c:val>
            <c:numRef>
              <c:f>'Port inventory evolution summa'!$X$4:$X$168</c:f>
              <c:numCache>
                <c:formatCode>General</c:formatCode>
                <c:ptCount val="165"/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129.26399412556745</c:v>
                </c:pt>
                <c:pt idx="52" formatCode="_ * #,##0.00_ ;_ * \-#,##0.00_ ;_ * &quot;-&quot;??_ ;_ @_ ">
                  <c:v>127.26345076774574</c:v>
                </c:pt>
                <c:pt idx="53" formatCode="_ * #,##0.00_ ;_ * \-#,##0.00_ ;_ * &quot;-&quot;??_ ;_ @_ ">
                  <c:v>131.36180829501177</c:v>
                </c:pt>
                <c:pt idx="54" formatCode="_ * #,##0.00_ ;_ * \-#,##0.00_ ;_ * &quot;-&quot;??_ ;_ @_ ">
                  <c:v>133.63663361225827</c:v>
                </c:pt>
                <c:pt idx="55" formatCode="_ * #,##0.00_ ;_ * \-#,##0.00_ ;_ * &quot;-&quot;??_ ;_ @_ ">
                  <c:v>134.66328997758484</c:v>
                </c:pt>
                <c:pt idx="56" formatCode="_ * #,##0.00_ ;_ * \-#,##0.00_ ;_ * &quot;-&quot;??_ ;_ @_ ">
                  <c:v>133.03971823226766</c:v>
                </c:pt>
                <c:pt idx="57" formatCode="_ * #,##0.00_ ;_ * \-#,##0.00_ ;_ * &quot;-&quot;??_ ;_ @_ ">
                  <c:v>132.35964780627575</c:v>
                </c:pt>
                <c:pt idx="58" formatCode="_ * #,##0.00_ ;_ * \-#,##0.00_ ;_ * &quot;-&quot;??_ ;_ @_ ">
                  <c:v>131.99736618846364</c:v>
                </c:pt>
                <c:pt idx="59" formatCode="_ * #,##0.00_ ;_ * \-#,##0.00_ ;_ * &quot;-&quot;??_ ;_ @_ ">
                  <c:v>132.81570771685028</c:v>
                </c:pt>
                <c:pt idx="60" formatCode="_ * #,##0.00_ ;_ * \-#,##0.00_ ;_ * &quot;-&quot;??_ ;_ @_ ">
                  <c:v>132.84473545037451</c:v>
                </c:pt>
                <c:pt idx="61" formatCode="_ * #,##0.00_ ;_ * \-#,##0.00_ ;_ * &quot;-&quot;??_ ;_ @_ ">
                  <c:v>132.88517104619979</c:v>
                </c:pt>
                <c:pt idx="62" formatCode="_ * #,##0.00_ ;_ * \-#,##0.00_ ;_ * &quot;-&quot;??_ ;_ @_ ">
                  <c:v>133.26343042279117</c:v>
                </c:pt>
                <c:pt idx="63" formatCode="_ * #,##0.00_ ;_ * \-#,##0.00_ ;_ * &quot;-&quot;??_ ;_ @_ ">
                  <c:v>132.76445753997572</c:v>
                </c:pt>
                <c:pt idx="64" formatCode="_ * #,##0.00_ ;_ * \-#,##0.00_ ;_ * &quot;-&quot;??_ ;_ @_ ">
                  <c:v>132.14707265468968</c:v>
                </c:pt>
                <c:pt idx="65" formatCode="_ * #,##0.00_ ;_ * \-#,##0.00_ ;_ * &quot;-&quot;??_ ;_ @_ ">
                  <c:v>132.10921086131631</c:v>
                </c:pt>
                <c:pt idx="66" formatCode="_ * #,##0.00_ ;_ * \-#,##0.00_ ;_ * &quot;-&quot;??_ ;_ @_ ">
                  <c:v>132.95503754943675</c:v>
                </c:pt>
                <c:pt idx="67" formatCode="_ * #,##0.00_ ;_ * \-#,##0.00_ ;_ * &quot;-&quot;??_ ;_ @_ ">
                  <c:v>134.91369652582537</c:v>
                </c:pt>
                <c:pt idx="68" formatCode="_ * #,##0.00_ ;_ * \-#,##0.00_ ;_ * &quot;-&quot;??_ ;_ @_ ">
                  <c:v>136.22704680250848</c:v>
                </c:pt>
                <c:pt idx="69" formatCode="_ * #,##0.00_ ;_ * \-#,##0.00_ ;_ * &quot;-&quot;??_ ;_ @_ ">
                  <c:v>137.2216971064145</c:v>
                </c:pt>
                <c:pt idx="70" formatCode="_ * #,##0.00_ ;_ * \-#,##0.00_ ;_ * &quot;-&quot;??_ ;_ @_ ">
                  <c:v>137.93089090257322</c:v>
                </c:pt>
                <c:pt idx="71" formatCode="_ * #,##0.00_ ;_ * \-#,##0.00_ ;_ * &quot;-&quot;??_ ;_ @_ ">
                  <c:v>138.53225461431992</c:v>
                </c:pt>
                <c:pt idx="72" formatCode="_ * #,##0.00_ ;_ * \-#,##0.00_ ;_ * &quot;-&quot;??_ ;_ @_ ">
                  <c:v>139.38093728236478</c:v>
                </c:pt>
                <c:pt idx="73" formatCode="_ * #,##0.00_ ;_ * \-#,##0.00_ ;_ * &quot;-&quot;??_ ;_ @_ ">
                  <c:v>140.9169205227077</c:v>
                </c:pt>
                <c:pt idx="74" formatCode="_ * #,##0.00_ ;_ * \-#,##0.00_ ;_ * &quot;-&quot;??_ ;_ @_ ">
                  <c:v>141.28430108738564</c:v>
                </c:pt>
                <c:pt idx="75" formatCode="_ * #,##0.00_ ;_ * \-#,##0.00_ ;_ * &quot;-&quot;??_ ;_ @_ ">
                  <c:v>142.84195879109274</c:v>
                </c:pt>
                <c:pt idx="76" formatCode="_ * #,##0.00_ ;_ * \-#,##0.00_ ;_ * &quot;-&quot;??_ ;_ @_ ">
                  <c:v>144.36581698808513</c:v>
                </c:pt>
                <c:pt idx="77" formatCode="_ * #,##0.00_ ;_ * \-#,##0.00_ ;_ * &quot;-&quot;??_ ;_ @_ ">
                  <c:v>146.08500768300027</c:v>
                </c:pt>
                <c:pt idx="78" formatCode="_ * #,##0.00_ ;_ * \-#,##0.00_ ;_ * &quot;-&quot;??_ ;_ @_ ">
                  <c:v>148.79303586028786</c:v>
                </c:pt>
                <c:pt idx="79" formatCode="_ * #,##0.00_ ;_ * \-#,##0.00_ ;_ * &quot;-&quot;??_ ;_ @_ ">
                  <c:v>149.57354349426336</c:v>
                </c:pt>
                <c:pt idx="80" formatCode="_ * #,##0.00_ ;_ * \-#,##0.00_ ;_ * &quot;-&quot;??_ ;_ @_ ">
                  <c:v>150.80598844358741</c:v>
                </c:pt>
                <c:pt idx="81" formatCode="_ * #,##0.00_ ;_ * \-#,##0.00_ ;_ * &quot;-&quot;??_ ;_ @_ ">
                  <c:v>151.97098944494951</c:v>
                </c:pt>
                <c:pt idx="82" formatCode="_ * #,##0.00_ ;_ * \-#,##0.00_ ;_ * &quot;-&quot;??_ ;_ @_ ">
                  <c:v>153.53729127049144</c:v>
                </c:pt>
                <c:pt idx="83" formatCode="_ * #,##0.00_ ;_ * \-#,##0.00_ ;_ * &quot;-&quot;??_ ;_ @_ ">
                  <c:v>154.3368607920593</c:v>
                </c:pt>
                <c:pt idx="84" formatCode="_ * #,##0.00_ ;_ * \-#,##0.00_ ;_ * &quot;-&quot;??_ ;_ @_ ">
                  <c:v>155.50038929615206</c:v>
                </c:pt>
                <c:pt idx="85" formatCode="_ * #,##0.00_ ;_ * \-#,##0.00_ ;_ * &quot;-&quot;??_ ;_ @_ ">
                  <c:v>155.75242100574803</c:v>
                </c:pt>
                <c:pt idx="86" formatCode="_ * #,##0.00_ ;_ * \-#,##0.00_ ;_ * &quot;-&quot;??_ ;_ @_ ">
                  <c:v>156.00479899977142</c:v>
                </c:pt>
                <c:pt idx="87" formatCode="_ * #,##0.00_ ;_ * \-#,##0.00_ ;_ * &quot;-&quot;??_ ;_ @_ ">
                  <c:v>156.08648279732267</c:v>
                </c:pt>
                <c:pt idx="88" formatCode="_ * #,##0.00_ ;_ * \-#,##0.00_ ;_ * &quot;-&quot;??_ ;_ @_ ">
                  <c:v>157.16780144974229</c:v>
                </c:pt>
                <c:pt idx="89" formatCode="_ * #,##0.00_ ;_ * \-#,##0.00_ ;_ * &quot;-&quot;??_ ;_ @_ ">
                  <c:v>159.18322380891863</c:v>
                </c:pt>
                <c:pt idx="90" formatCode="_ * #,##0.00_ ;_ * \-#,##0.00_ ;_ * &quot;-&quot;??_ ;_ @_ ">
                  <c:v>160.67299004073575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A-40E8-9D56-929069A8904C}"/>
            </c:ext>
          </c:extLst>
        </c:ser>
        <c:ser>
          <c:idx val="2"/>
          <c:order val="4"/>
          <c:tx>
            <c:strRef>
              <c:f>'Port inventory evolution summa'!$Z$3</c:f>
              <c:strCache>
                <c:ptCount val="1"/>
                <c:pt idx="0">
                  <c:v>Bull case (considering ex-China bull case demand)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'Port inventory evolution summa'!$Z$4:$Z$168</c:f>
              <c:numCache>
                <c:formatCode>General</c:formatCode>
                <c:ptCount val="165"/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128.85412058063017</c:v>
                </c:pt>
                <c:pt idx="52" formatCode="_ * #,##0.00_ ;_ * \-#,##0.00_ ;_ * &quot;-&quot;??_ ;_ @_ ">
                  <c:v>126.4491135781176</c:v>
                </c:pt>
                <c:pt idx="53" formatCode="_ * #,##0.00_ ;_ * \-#,##0.00_ ;_ * &quot;-&quot;??_ ;_ @_ ">
                  <c:v>130.14841736093919</c:v>
                </c:pt>
                <c:pt idx="54" formatCode="_ * #,##0.00_ ;_ * \-#,##0.00_ ;_ * &quot;-&quot;??_ ;_ @_ ">
                  <c:v>131.96354479140092</c:v>
                </c:pt>
                <c:pt idx="55" formatCode="_ * #,##0.00_ ;_ * \-#,##0.00_ ;_ * &quot;-&quot;??_ ;_ @_ ">
                  <c:v>132.46985912760238</c:v>
                </c:pt>
                <c:pt idx="56" formatCode="_ * #,##0.00_ ;_ * \-#,##0.00_ ;_ * &quot;-&quot;??_ ;_ @_ ">
                  <c:v>130.26530121081979</c:v>
                </c:pt>
                <c:pt idx="57" formatCode="_ * #,##0.00_ ;_ * \-#,##0.00_ ;_ * &quot;-&quot;??_ ;_ @_ ">
                  <c:v>128.94360047102214</c:v>
                </c:pt>
                <c:pt idx="58" formatCode="_ * #,##0.00_ ;_ * \-#,##0.00_ ;_ * &quot;-&quot;??_ ;_ @_ ">
                  <c:v>127.95211569895331</c:v>
                </c:pt>
                <c:pt idx="59" formatCode="_ * #,##0.00_ ;_ * \-#,##0.00_ ;_ * &quot;-&quot;??_ ;_ @_ ">
                  <c:v>128.15368123263227</c:v>
                </c:pt>
                <c:pt idx="60" formatCode="_ * #,##0.00_ ;_ * \-#,##0.00_ ;_ * &quot;-&quot;??_ ;_ @_ ">
                  <c:v>127.57836013099786</c:v>
                </c:pt>
                <c:pt idx="61" formatCode="_ * #,##0.00_ ;_ * \-#,##0.00_ ;_ * &quot;-&quot;??_ ;_ @_ ">
                  <c:v>127.02687405121353</c:v>
                </c:pt>
                <c:pt idx="62" formatCode="_ * #,##0.00_ ;_ * \-#,##0.00_ ;_ * &quot;-&quot;??_ ;_ @_ ">
                  <c:v>126.80426993747412</c:v>
                </c:pt>
                <c:pt idx="63" formatCode="_ * #,##0.00_ ;_ * \-#,##0.00_ ;_ * &quot;-&quot;??_ ;_ @_ ">
                  <c:v>125.69134404524264</c:v>
                </c:pt>
                <c:pt idx="64" formatCode="_ * #,##0.00_ ;_ * \-#,##0.00_ ;_ * &quot;-&quot;??_ ;_ @_ ">
                  <c:v>124.44691663145537</c:v>
                </c:pt>
                <c:pt idx="65" formatCode="_ * #,##0.00_ ;_ * \-#,##0.00_ ;_ * &quot;-&quot;??_ ;_ @_ ">
                  <c:v>123.76892279049552</c:v>
                </c:pt>
                <c:pt idx="66" formatCode="_ * #,##0.00_ ;_ * \-#,##0.00_ ;_ * &quot;-&quot;??_ ;_ @_ ">
                  <c:v>123.97046972666544</c:v>
                </c:pt>
                <c:pt idx="67" formatCode="_ * #,##0.00_ ;_ * \-#,##0.00_ ;_ * &quot;-&quot;??_ ;_ @_ ">
                  <c:v>125.28597563902453</c:v>
                </c:pt>
                <c:pt idx="68" formatCode="_ * #,##0.00_ ;_ * \-#,##0.00_ ;_ * &quot;-&quot;??_ ;_ @_ ">
                  <c:v>125.95729953959912</c:v>
                </c:pt>
                <c:pt idx="69" formatCode="_ * #,##0.00_ ;_ * \-#,##0.00_ ;_ * &quot;-&quot;??_ ;_ @_ ">
                  <c:v>126.31105015531762</c:v>
                </c:pt>
                <c:pt idx="70" formatCode="_ * #,##0.00_ ;_ * \-#,##0.00_ ;_ * &quot;-&quot;??_ ;_ @_ ">
                  <c:v>126.38047095120983</c:v>
                </c:pt>
                <c:pt idx="71" formatCode="_ * #,##0.00_ ;_ * \-#,##0.00_ ;_ * &quot;-&quot;??_ ;_ @_ ">
                  <c:v>126.34238672909734</c:v>
                </c:pt>
                <c:pt idx="72" formatCode="_ * #,##0.00_ ;_ * \-#,##0.00_ ;_ * &quot;-&quot;??_ ;_ @_ ">
                  <c:v>126.55022387978427</c:v>
                </c:pt>
                <c:pt idx="73" formatCode="_ * #,##0.00_ ;_ * \-#,##0.00_ ;_ * &quot;-&quot;??_ ;_ @_ ">
                  <c:v>127.44396401927048</c:v>
                </c:pt>
                <c:pt idx="74" formatCode="_ * #,##0.00_ ;_ * \-#,##0.00_ ;_ * &quot;-&quot;??_ ;_ @_ ">
                  <c:v>127.16770389959298</c:v>
                </c:pt>
                <c:pt idx="75" formatCode="_ * #,##0.00_ ;_ * \-#,##0.00_ ;_ * &quot;-&quot;??_ ;_ @_ ">
                  <c:v>128.07999826903853</c:v>
                </c:pt>
                <c:pt idx="76" formatCode="_ * #,##0.00_ ;_ * \-#,##0.00_ ;_ * &quot;-&quot;??_ ;_ @_ ">
                  <c:v>128.95395804335109</c:v>
                </c:pt>
                <c:pt idx="77" formatCode="_ * #,##0.00_ ;_ * \-#,##0.00_ ;_ * &quot;-&quot;??_ ;_ @_ ">
                  <c:v>130.01871522716812</c:v>
                </c:pt>
                <c:pt idx="78" formatCode="_ * #,##0.00_ ;_ * \-#,##0.00_ ;_ * &quot;-&quot;??_ ;_ @_ ">
                  <c:v>132.06777480493929</c:v>
                </c:pt>
                <c:pt idx="79" formatCode="_ * #,##0.00_ ;_ * \-#,##0.00_ ;_ * &quot;-&quot;??_ ;_ @_ ">
                  <c:v>132.18477875098009</c:v>
                </c:pt>
                <c:pt idx="80" formatCode="_ * #,##0.00_ ;_ * \-#,##0.00_ ;_ * &quot;-&quot;??_ ;_ @_ ">
                  <c:v>132.75568206481375</c:v>
                </c:pt>
                <c:pt idx="81" formatCode="_ * #,##0.00_ ;_ * \-#,##0.00_ ;_ * &quot;-&quot;??_ ;_ @_ ">
                  <c:v>133.26110348312972</c:v>
                </c:pt>
                <c:pt idx="82" formatCode="_ * #,##0.00_ ;_ * \-#,##0.00_ ;_ * &quot;-&quot;??_ ;_ @_ ">
                  <c:v>134.16978777806983</c:v>
                </c:pt>
                <c:pt idx="83" formatCode="_ * #,##0.00_ ;_ * \-#,##0.00_ ;_ * &quot;-&quot;??_ ;_ @_ ">
                  <c:v>134.31370182148018</c:v>
                </c:pt>
                <c:pt idx="84" formatCode="_ * #,##0.00_ ;_ * \-#,##0.00_ ;_ * &quot;-&quot;??_ ;_ @_ ">
                  <c:v>134.81931038755633</c:v>
                </c:pt>
                <c:pt idx="85" formatCode="_ * #,##0.00_ ;_ * \-#,##0.00_ ;_ * &quot;-&quot;??_ ;_ @_ ">
                  <c:v>134.41242500918031</c:v>
                </c:pt>
                <c:pt idx="86" formatCode="_ * #,##0.00_ ;_ * \-#,##0.00_ ;_ * &quot;-&quot;??_ ;_ @_ ">
                  <c:v>134.00488876527629</c:v>
                </c:pt>
                <c:pt idx="87" formatCode="_ * #,##0.00_ ;_ * \-#,##0.00_ ;_ * &quot;-&quot;??_ ;_ @_ ">
                  <c:v>133.42566117494476</c:v>
                </c:pt>
                <c:pt idx="88" formatCode="_ * #,##0.00_ ;_ * \-#,##0.00_ ;_ * &quot;-&quot;??_ ;_ @_ ">
                  <c:v>133.84733574938531</c:v>
                </c:pt>
                <c:pt idx="89" formatCode="_ * #,##0.00_ ;_ * \-#,##0.00_ ;_ * &quot;-&quot;??_ ;_ @_ ">
                  <c:v>135.20621387171141</c:v>
                </c:pt>
                <c:pt idx="90" formatCode="_ * #,##0.00_ ;_ * \-#,##0.00_ ;_ * &quot;-&quot;??_ ;_ @_ ">
                  <c:v>136.04253570780719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2A-40E8-9D56-929069A8904C}"/>
            </c:ext>
          </c:extLst>
        </c:ser>
        <c:ser>
          <c:idx val="3"/>
          <c:order val="5"/>
          <c:tx>
            <c:strRef>
              <c:f>'Port inventory evolution summa'!$AC$3</c:f>
              <c:strCache>
                <c:ptCount val="1"/>
                <c:pt idx="0">
                  <c:v>Mega bear case (no increment from pig iron output in 2021)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'Port inventory evolution summa'!$AC$4:$AC$168</c:f>
              <c:numCache>
                <c:formatCode>General</c:formatCode>
                <c:ptCount val="165"/>
                <c:pt idx="48" formatCode="_ * #,##0.00_ ;_ * \-#,##0.00_ ;_ * &quot;-&quot;??_ ;_ @_ ">
                  <c:v>124.97540556851449</c:v>
                </c:pt>
                <c:pt idx="49" formatCode="_ * #,##0.00_ ;_ * \-#,##0.00_ ;_ * &quot;-&quot;??_ ;_ @_ ">
                  <c:v>129.17742312900049</c:v>
                </c:pt>
                <c:pt idx="50" formatCode="_ * #,##0.00_ ;_ * \-#,##0.00_ ;_ * &quot;-&quot;??_ ;_ @_ ">
                  <c:v>129.38140889908999</c:v>
                </c:pt>
                <c:pt idx="51" formatCode="_ * #,##0.00_ ;_ * \-#,##0.00_ ;_ * &quot;-&quot;??_ ;_ @_ ">
                  <c:v>129.26399412556745</c:v>
                </c:pt>
                <c:pt idx="52" formatCode="_ * #,##0.00_ ;_ * \-#,##0.00_ ;_ * &quot;-&quot;??_ ;_ @_ ">
                  <c:v>127.26345076774574</c:v>
                </c:pt>
                <c:pt idx="53" formatCode="_ * #,##0.00_ ;_ * \-#,##0.00_ ;_ * &quot;-&quot;??_ ;_ @_ ">
                  <c:v>131.68180829501176</c:v>
                </c:pt>
                <c:pt idx="54" formatCode="_ * #,##0.00_ ;_ * \-#,##0.00_ ;_ * &quot;-&quot;??_ ;_ @_ ">
                  <c:v>134.27663361225825</c:v>
                </c:pt>
                <c:pt idx="55" formatCode="_ * #,##0.00_ ;_ * \-#,##0.00_ ;_ * &quot;-&quot;??_ ;_ @_ ">
                  <c:v>135.62328997758485</c:v>
                </c:pt>
                <c:pt idx="56" formatCode="_ * #,##0.00_ ;_ * \-#,##0.00_ ;_ * &quot;-&quot;??_ ;_ @_ ">
                  <c:v>134.31971823226766</c:v>
                </c:pt>
                <c:pt idx="57" formatCode="_ * #,##0.00_ ;_ * \-#,##0.00_ ;_ * &quot;-&quot;??_ ;_ @_ ">
                  <c:v>133.95964780627574</c:v>
                </c:pt>
                <c:pt idx="58" formatCode="_ * #,##0.00_ ;_ * \-#,##0.00_ ;_ * &quot;-&quot;??_ ;_ @_ ">
                  <c:v>133.91736618846363</c:v>
                </c:pt>
                <c:pt idx="59" formatCode="_ * #,##0.00_ ;_ * \-#,##0.00_ ;_ * &quot;-&quot;??_ ;_ @_ ">
                  <c:v>135.05570771685029</c:v>
                </c:pt>
                <c:pt idx="60" formatCode="_ * #,##0.00_ ;_ * \-#,##0.00_ ;_ * &quot;-&quot;??_ ;_ @_ ">
                  <c:v>135.40473545037452</c:v>
                </c:pt>
                <c:pt idx="61" formatCode="_ * #,##0.00_ ;_ * \-#,##0.00_ ;_ * &quot;-&quot;??_ ;_ @_ ">
                  <c:v>135.76517104619978</c:v>
                </c:pt>
                <c:pt idx="62" formatCode="_ * #,##0.00_ ;_ * \-#,##0.00_ ;_ * &quot;-&quot;??_ ;_ @_ ">
                  <c:v>136.46343042279116</c:v>
                </c:pt>
                <c:pt idx="63" formatCode="_ * #,##0.00_ ;_ * \-#,##0.00_ ;_ * &quot;-&quot;??_ ;_ @_ ">
                  <c:v>136.28445753997573</c:v>
                </c:pt>
                <c:pt idx="64" formatCode="_ * #,##0.00_ ;_ * \-#,##0.00_ ;_ * &quot;-&quot;??_ ;_ @_ ">
                  <c:v>135.98707265468968</c:v>
                </c:pt>
                <c:pt idx="65" formatCode="_ * #,##0.00_ ;_ * \-#,##0.00_ ;_ * &quot;-&quot;??_ ;_ @_ ">
                  <c:v>136.26921086131631</c:v>
                </c:pt>
                <c:pt idx="66" formatCode="_ * #,##0.00_ ;_ * \-#,##0.00_ ;_ * &quot;-&quot;??_ ;_ @_ ">
                  <c:v>137.43503754943674</c:v>
                </c:pt>
                <c:pt idx="67" formatCode="_ * #,##0.00_ ;_ * \-#,##0.00_ ;_ * &quot;-&quot;??_ ;_ @_ ">
                  <c:v>139.71369652582538</c:v>
                </c:pt>
                <c:pt idx="68" formatCode="_ * #,##0.00_ ;_ * \-#,##0.00_ ;_ * &quot;-&quot;??_ ;_ @_ ">
                  <c:v>141.34704680250849</c:v>
                </c:pt>
                <c:pt idx="69" formatCode="_ * #,##0.00_ ;_ * \-#,##0.00_ ;_ * &quot;-&quot;??_ ;_ @_ ">
                  <c:v>142.66169710641449</c:v>
                </c:pt>
                <c:pt idx="70" formatCode="_ * #,##0.00_ ;_ * \-#,##0.00_ ;_ * &quot;-&quot;??_ ;_ @_ ">
                  <c:v>143.69089090257322</c:v>
                </c:pt>
                <c:pt idx="71" formatCode="_ * #,##0.00_ ;_ * \-#,##0.00_ ;_ * &quot;-&quot;??_ ;_ @_ ">
                  <c:v>144.61225461431994</c:v>
                </c:pt>
                <c:pt idx="72" formatCode="_ * #,##0.00_ ;_ * \-#,##0.00_ ;_ * &quot;-&quot;??_ ;_ @_ ">
                  <c:v>145.78093728236479</c:v>
                </c:pt>
                <c:pt idx="73" formatCode="_ * #,##0.00_ ;_ * \-#,##0.00_ ;_ * &quot;-&quot;??_ ;_ @_ ">
                  <c:v>147.6369205227077</c:v>
                </c:pt>
                <c:pt idx="74" formatCode="_ * #,##0.00_ ;_ * \-#,##0.00_ ;_ * &quot;-&quot;??_ ;_ @_ ">
                  <c:v>148.32430108738563</c:v>
                </c:pt>
                <c:pt idx="75" formatCode="_ * #,##0.00_ ;_ * \-#,##0.00_ ;_ * &quot;-&quot;??_ ;_ @_ ">
                  <c:v>150.20195879109275</c:v>
                </c:pt>
                <c:pt idx="76" formatCode="_ * #,##0.00_ ;_ * \-#,##0.00_ ;_ * &quot;-&quot;??_ ;_ @_ ">
                  <c:v>152.04581698808514</c:v>
                </c:pt>
                <c:pt idx="77" formatCode="_ * #,##0.00_ ;_ * \-#,##0.00_ ;_ * &quot;-&quot;??_ ;_ @_ ">
                  <c:v>154.08500768300027</c:v>
                </c:pt>
                <c:pt idx="78" formatCode="_ * #,##0.00_ ;_ * \-#,##0.00_ ;_ * &quot;-&quot;??_ ;_ @_ ">
                  <c:v>157.11303586028785</c:v>
                </c:pt>
                <c:pt idx="79" formatCode="_ * #,##0.00_ ;_ * \-#,##0.00_ ;_ * &quot;-&quot;??_ ;_ @_ ">
                  <c:v>158.21354349426338</c:v>
                </c:pt>
                <c:pt idx="80" formatCode="_ * #,##0.00_ ;_ * \-#,##0.00_ ;_ * &quot;-&quot;??_ ;_ @_ ">
                  <c:v>159.76598844358742</c:v>
                </c:pt>
                <c:pt idx="81" formatCode="_ * #,##0.00_ ;_ * \-#,##0.00_ ;_ * &quot;-&quot;??_ ;_ @_ ">
                  <c:v>161.25098944494951</c:v>
                </c:pt>
                <c:pt idx="82" formatCode="_ * #,##0.00_ ;_ * \-#,##0.00_ ;_ * &quot;-&quot;??_ ;_ @_ ">
                  <c:v>163.13729127049143</c:v>
                </c:pt>
                <c:pt idx="83" formatCode="_ * #,##0.00_ ;_ * \-#,##0.00_ ;_ * &quot;-&quot;??_ ;_ @_ ">
                  <c:v>164.25686079205931</c:v>
                </c:pt>
                <c:pt idx="84" formatCode="_ * #,##0.00_ ;_ * \-#,##0.00_ ;_ * &quot;-&quot;??_ ;_ @_ ">
                  <c:v>165.74038929615207</c:v>
                </c:pt>
                <c:pt idx="85" formatCode="_ * #,##0.00_ ;_ * \-#,##0.00_ ;_ * &quot;-&quot;??_ ;_ @_ ">
                  <c:v>166.31242100574804</c:v>
                </c:pt>
                <c:pt idx="86" formatCode="_ * #,##0.00_ ;_ * \-#,##0.00_ ;_ * &quot;-&quot;??_ ;_ @_ ">
                  <c:v>166.88479899977142</c:v>
                </c:pt>
                <c:pt idx="87" formatCode="_ * #,##0.00_ ;_ * \-#,##0.00_ ;_ * &quot;-&quot;??_ ;_ @_ ">
                  <c:v>167.28648279732269</c:v>
                </c:pt>
                <c:pt idx="88" formatCode="_ * #,##0.00_ ;_ * \-#,##0.00_ ;_ * &quot;-&quot;??_ ;_ @_ ">
                  <c:v>168.6878014497423</c:v>
                </c:pt>
                <c:pt idx="89" formatCode="_ * #,##0.00_ ;_ * \-#,##0.00_ ;_ * &quot;-&quot;??_ ;_ @_ ">
                  <c:v>171.02322380891863</c:v>
                </c:pt>
                <c:pt idx="90" formatCode="_ * #,##0.00_ ;_ * \-#,##0.00_ ;_ * &quot;-&quot;??_ ;_ @_ ">
                  <c:v>172.83299004073575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2A-40E8-9D56-929069A8904C}"/>
            </c:ext>
          </c:extLst>
        </c:ser>
        <c:ser>
          <c:idx val="9"/>
          <c:order val="6"/>
          <c:tx>
            <c:strRef>
              <c:f>'Port inventory evolution summa'!$F$3</c:f>
              <c:strCache>
                <c:ptCount val="1"/>
                <c:pt idx="0">
                  <c:v>Original base case which did not consider strict EP from TS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'Port inventory evolution summa'!$F$4:$F$168</c:f>
              <c:numCache>
                <c:formatCode>_ * #,##0.0_ ;_ * \-#,##0.0_ ;_ * "-"??_ ;_ @_ </c:formatCode>
                <c:ptCount val="165"/>
                <c:pt idx="0">
                  <c:v>109.84317553084861</c:v>
                </c:pt>
                <c:pt idx="1">
                  <c:v>105.89493976090719</c:v>
                </c:pt>
                <c:pt idx="2">
                  <c:v>106.60781139521738</c:v>
                </c:pt>
                <c:pt idx="3">
                  <c:v>103.53158332906295</c:v>
                </c:pt>
                <c:pt idx="4">
                  <c:v>100.41796416291014</c:v>
                </c:pt>
                <c:pt idx="5">
                  <c:v>99.242146716678846</c:v>
                </c:pt>
                <c:pt idx="6">
                  <c:v>110.949</c:v>
                </c:pt>
                <c:pt idx="7">
                  <c:v>110.89615930504978</c:v>
                </c:pt>
                <c:pt idx="8">
                  <c:v>108.5362172589175</c:v>
                </c:pt>
                <c:pt idx="9">
                  <c:v>102.84518110361211</c:v>
                </c:pt>
                <c:pt idx="10">
                  <c:v>103.18890665181607</c:v>
                </c:pt>
                <c:pt idx="11">
                  <c:v>102.50704608000333</c:v>
                </c:pt>
                <c:pt idx="12">
                  <c:v>98.164954100032972</c:v>
                </c:pt>
                <c:pt idx="13">
                  <c:v>99.13170743872611</c:v>
                </c:pt>
                <c:pt idx="14">
                  <c:v>99.206882450861798</c:v>
                </c:pt>
                <c:pt idx="15">
                  <c:v>98.943253198116523</c:v>
                </c:pt>
                <c:pt idx="16">
                  <c:v>113.25129999999999</c:v>
                </c:pt>
                <c:pt idx="17">
                  <c:v>118.3070043097198</c:v>
                </c:pt>
                <c:pt idx="18">
                  <c:v>110.63632172734609</c:v>
                </c:pt>
                <c:pt idx="19">
                  <c:v>113.23049999999999</c:v>
                </c:pt>
                <c:pt idx="20">
                  <c:v>113.41997627459477</c:v>
                </c:pt>
                <c:pt idx="21">
                  <c:v>111.96585284878715</c:v>
                </c:pt>
                <c:pt idx="22">
                  <c:v>109.7315484151306</c:v>
                </c:pt>
                <c:pt idx="23">
                  <c:v>112.16468003677821</c:v>
                </c:pt>
                <c:pt idx="24">
                  <c:v>113.59756781337711</c:v>
                </c:pt>
                <c:pt idx="25">
                  <c:v>117.84958627433322</c:v>
                </c:pt>
                <c:pt idx="26">
                  <c:v>118.35848133314556</c:v>
                </c:pt>
                <c:pt idx="27">
                  <c:v>119.06639999999999</c:v>
                </c:pt>
                <c:pt idx="28">
                  <c:v>121.66916038429615</c:v>
                </c:pt>
                <c:pt idx="29">
                  <c:v>121.03854513862987</c:v>
                </c:pt>
                <c:pt idx="30">
                  <c:v>121.41563668759167</c:v>
                </c:pt>
                <c:pt idx="31">
                  <c:v>128.68542099078536</c:v>
                </c:pt>
                <c:pt idx="32">
                  <c:v>129.09075618072461</c:v>
                </c:pt>
                <c:pt idx="33">
                  <c:v>127.1421791453338</c:v>
                </c:pt>
                <c:pt idx="34">
                  <c:v>128.47016325288729</c:v>
                </c:pt>
                <c:pt idx="35">
                  <c:v>127.51250984213422</c:v>
                </c:pt>
                <c:pt idx="36">
                  <c:v>127.15903703846352</c:v>
                </c:pt>
                <c:pt idx="37">
                  <c:v>125.48343392999305</c:v>
                </c:pt>
                <c:pt idx="38">
                  <c:v>124.43570077933315</c:v>
                </c:pt>
                <c:pt idx="39">
                  <c:v>124.85699047121409</c:v>
                </c:pt>
                <c:pt idx="40">
                  <c:v>125.37866910650781</c:v>
                </c:pt>
                <c:pt idx="41">
                  <c:v>130.17329070678156</c:v>
                </c:pt>
                <c:pt idx="42">
                  <c:v>130.72997740770461</c:v>
                </c:pt>
                <c:pt idx="43">
                  <c:v>130.45530161569732</c:v>
                </c:pt>
                <c:pt idx="44">
                  <c:v>128.1660521615141</c:v>
                </c:pt>
                <c:pt idx="45">
                  <c:v>126.54199598526634</c:v>
                </c:pt>
                <c:pt idx="46">
                  <c:v>125.43018948986926</c:v>
                </c:pt>
                <c:pt idx="47">
                  <c:v>122.97939587676154</c:v>
                </c:pt>
                <c:pt idx="48">
                  <c:v>124.97540556851449</c:v>
                </c:pt>
                <c:pt idx="49">
                  <c:v>129.17742312900049</c:v>
                </c:pt>
                <c:pt idx="50">
                  <c:v>129.38140889908999</c:v>
                </c:pt>
                <c:pt idx="51">
                  <c:v>129.26399412556745</c:v>
                </c:pt>
                <c:pt idx="52">
                  <c:v>127.26345076774574</c:v>
                </c:pt>
                <c:pt idx="53">
                  <c:v>131.36180829501177</c:v>
                </c:pt>
                <c:pt idx="54">
                  <c:v>133.63663361225827</c:v>
                </c:pt>
                <c:pt idx="55">
                  <c:v>134.21328997758485</c:v>
                </c:pt>
                <c:pt idx="56">
                  <c:v>132.58971823226767</c:v>
                </c:pt>
                <c:pt idx="57">
                  <c:v>131.90964780627576</c:v>
                </c:pt>
                <c:pt idx="58">
                  <c:v>131.54736618846366</c:v>
                </c:pt>
                <c:pt idx="59">
                  <c:v>132.3657077168503</c:v>
                </c:pt>
                <c:pt idx="60">
                  <c:v>132.39473545037453</c:v>
                </c:pt>
                <c:pt idx="61">
                  <c:v>132.4351710461998</c:v>
                </c:pt>
                <c:pt idx="62">
                  <c:v>132.81343042279119</c:v>
                </c:pt>
                <c:pt idx="63">
                  <c:v>132.31445753997573</c:v>
                </c:pt>
                <c:pt idx="64">
                  <c:v>131.69707265468969</c:v>
                </c:pt>
                <c:pt idx="65">
                  <c:v>131.65921086131632</c:v>
                </c:pt>
                <c:pt idx="66">
                  <c:v>132.50503754943676</c:v>
                </c:pt>
                <c:pt idx="67">
                  <c:v>134.46369652582538</c:v>
                </c:pt>
                <c:pt idx="68">
                  <c:v>135.77704680250849</c:v>
                </c:pt>
                <c:pt idx="69">
                  <c:v>136.77169710641451</c:v>
                </c:pt>
                <c:pt idx="70">
                  <c:v>137.48089090257324</c:v>
                </c:pt>
                <c:pt idx="71">
                  <c:v>138.08225461431994</c:v>
                </c:pt>
                <c:pt idx="72">
                  <c:v>138.93093728236479</c:v>
                </c:pt>
                <c:pt idx="73">
                  <c:v>140.46692052270771</c:v>
                </c:pt>
                <c:pt idx="74">
                  <c:v>140.83430108738565</c:v>
                </c:pt>
                <c:pt idx="75">
                  <c:v>142.39195879109275</c:v>
                </c:pt>
                <c:pt idx="76">
                  <c:v>143.91581698808514</c:v>
                </c:pt>
                <c:pt idx="77">
                  <c:v>145.63500768300028</c:v>
                </c:pt>
                <c:pt idx="78">
                  <c:v>148.34303586028787</c:v>
                </c:pt>
                <c:pt idx="79">
                  <c:v>149.12354349426337</c:v>
                </c:pt>
                <c:pt idx="80">
                  <c:v>150.35598844358742</c:v>
                </c:pt>
                <c:pt idx="81">
                  <c:v>151.52098944494952</c:v>
                </c:pt>
                <c:pt idx="82">
                  <c:v>153.08729127049145</c:v>
                </c:pt>
                <c:pt idx="83">
                  <c:v>153.88686079205931</c:v>
                </c:pt>
                <c:pt idx="84">
                  <c:v>155.05038929615208</c:v>
                </c:pt>
                <c:pt idx="85">
                  <c:v>155.30242100574804</c:v>
                </c:pt>
                <c:pt idx="86">
                  <c:v>155.55479899977144</c:v>
                </c:pt>
                <c:pt idx="87">
                  <c:v>155.63648279732269</c:v>
                </c:pt>
                <c:pt idx="88">
                  <c:v>156.7178014497423</c:v>
                </c:pt>
                <c:pt idx="89">
                  <c:v>158.73322380891864</c:v>
                </c:pt>
                <c:pt idx="90">
                  <c:v>160.22299004073577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2A-40E8-9D56-929069A8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0943"/>
        <c:axId val="1238770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'Port inventory evolution summa'!$C$3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'Port inventory evolution summa'!$A$4:$A$168</c15:sqref>
                        </c15:formulaRef>
                      </c:ext>
                    </c:extLst>
                    <c:numCache>
                      <c:formatCode>m/d/yyyy</c:formatCode>
                      <c:ptCount val="165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  <c:pt idx="65">
                        <c:v>44380</c:v>
                      </c:pt>
                      <c:pt idx="66">
                        <c:v>44387</c:v>
                      </c:pt>
                      <c:pt idx="67">
                        <c:v>44394</c:v>
                      </c:pt>
                      <c:pt idx="68">
                        <c:v>44401</c:v>
                      </c:pt>
                      <c:pt idx="69">
                        <c:v>44408</c:v>
                      </c:pt>
                      <c:pt idx="70">
                        <c:v>44415</c:v>
                      </c:pt>
                      <c:pt idx="71">
                        <c:v>44422</c:v>
                      </c:pt>
                      <c:pt idx="72">
                        <c:v>44429</c:v>
                      </c:pt>
                      <c:pt idx="73">
                        <c:v>44436</c:v>
                      </c:pt>
                      <c:pt idx="74">
                        <c:v>44443</c:v>
                      </c:pt>
                      <c:pt idx="75">
                        <c:v>44450</c:v>
                      </c:pt>
                      <c:pt idx="76">
                        <c:v>44457</c:v>
                      </c:pt>
                      <c:pt idx="77">
                        <c:v>44464</c:v>
                      </c:pt>
                      <c:pt idx="78">
                        <c:v>44471</c:v>
                      </c:pt>
                      <c:pt idx="79">
                        <c:v>44478</c:v>
                      </c:pt>
                      <c:pt idx="80">
                        <c:v>44485</c:v>
                      </c:pt>
                      <c:pt idx="81">
                        <c:v>44492</c:v>
                      </c:pt>
                      <c:pt idx="82">
                        <c:v>44499</c:v>
                      </c:pt>
                      <c:pt idx="83">
                        <c:v>44506</c:v>
                      </c:pt>
                      <c:pt idx="84">
                        <c:v>44513</c:v>
                      </c:pt>
                      <c:pt idx="85">
                        <c:v>44520</c:v>
                      </c:pt>
                      <c:pt idx="86">
                        <c:v>44527</c:v>
                      </c:pt>
                      <c:pt idx="87">
                        <c:v>44534</c:v>
                      </c:pt>
                      <c:pt idx="88">
                        <c:v>44541</c:v>
                      </c:pt>
                      <c:pt idx="89">
                        <c:v>44548</c:v>
                      </c:pt>
                      <c:pt idx="90">
                        <c:v>44555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'Port inventory evolution summa'!$C$4:$C$42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52A-40E8-9D56-929069A8904C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summa'!$G$3</c15:sqref>
                        </c15:formulaRef>
                      </c:ext>
                    </c:extLst>
                    <c:strCache>
                      <c:ptCount val="1"/>
                      <c:pt idx="0">
                        <c:v>ex-China demand bull case+base case removals+300M Vale guidance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summa'!$A$4:$A$168</c15:sqref>
                        </c15:formulaRef>
                      </c:ext>
                    </c:extLst>
                    <c:numCache>
                      <c:formatCode>m/d/yyyy</c:formatCode>
                      <c:ptCount val="165"/>
                      <c:pt idx="0">
                        <c:v>43925</c:v>
                      </c:pt>
                      <c:pt idx="1">
                        <c:v>43932</c:v>
                      </c:pt>
                      <c:pt idx="2">
                        <c:v>43939</c:v>
                      </c:pt>
                      <c:pt idx="3">
                        <c:v>43946</c:v>
                      </c:pt>
                      <c:pt idx="4">
                        <c:v>43953</c:v>
                      </c:pt>
                      <c:pt idx="5">
                        <c:v>43960</c:v>
                      </c:pt>
                      <c:pt idx="6">
                        <c:v>43967</c:v>
                      </c:pt>
                      <c:pt idx="7">
                        <c:v>43974</c:v>
                      </c:pt>
                      <c:pt idx="8">
                        <c:v>43981</c:v>
                      </c:pt>
                      <c:pt idx="9">
                        <c:v>43988</c:v>
                      </c:pt>
                      <c:pt idx="10">
                        <c:v>43995</c:v>
                      </c:pt>
                      <c:pt idx="11">
                        <c:v>44002</c:v>
                      </c:pt>
                      <c:pt idx="12">
                        <c:v>44009</c:v>
                      </c:pt>
                      <c:pt idx="13">
                        <c:v>44016</c:v>
                      </c:pt>
                      <c:pt idx="14">
                        <c:v>44023</c:v>
                      </c:pt>
                      <c:pt idx="15">
                        <c:v>44030</c:v>
                      </c:pt>
                      <c:pt idx="16">
                        <c:v>44037</c:v>
                      </c:pt>
                      <c:pt idx="17">
                        <c:v>44044</c:v>
                      </c:pt>
                      <c:pt idx="18">
                        <c:v>44051</c:v>
                      </c:pt>
                      <c:pt idx="19">
                        <c:v>44058</c:v>
                      </c:pt>
                      <c:pt idx="20">
                        <c:v>44065</c:v>
                      </c:pt>
                      <c:pt idx="21">
                        <c:v>44072</c:v>
                      </c:pt>
                      <c:pt idx="22">
                        <c:v>44079</c:v>
                      </c:pt>
                      <c:pt idx="23">
                        <c:v>44086</c:v>
                      </c:pt>
                      <c:pt idx="24">
                        <c:v>44093</c:v>
                      </c:pt>
                      <c:pt idx="25">
                        <c:v>44100</c:v>
                      </c:pt>
                      <c:pt idx="26">
                        <c:v>44107</c:v>
                      </c:pt>
                      <c:pt idx="27">
                        <c:v>44114</c:v>
                      </c:pt>
                      <c:pt idx="28">
                        <c:v>44121</c:v>
                      </c:pt>
                      <c:pt idx="29">
                        <c:v>44128</c:v>
                      </c:pt>
                      <c:pt idx="30">
                        <c:v>44135</c:v>
                      </c:pt>
                      <c:pt idx="31">
                        <c:v>44142</c:v>
                      </c:pt>
                      <c:pt idx="32">
                        <c:v>44149</c:v>
                      </c:pt>
                      <c:pt idx="33">
                        <c:v>44156</c:v>
                      </c:pt>
                      <c:pt idx="34">
                        <c:v>44163</c:v>
                      </c:pt>
                      <c:pt idx="35">
                        <c:v>44170</c:v>
                      </c:pt>
                      <c:pt idx="36">
                        <c:v>44177</c:v>
                      </c:pt>
                      <c:pt idx="37">
                        <c:v>44184</c:v>
                      </c:pt>
                      <c:pt idx="38">
                        <c:v>44191</c:v>
                      </c:pt>
                      <c:pt idx="39">
                        <c:v>44198</c:v>
                      </c:pt>
                      <c:pt idx="40">
                        <c:v>44205</c:v>
                      </c:pt>
                      <c:pt idx="41">
                        <c:v>44212</c:v>
                      </c:pt>
                      <c:pt idx="42">
                        <c:v>44219</c:v>
                      </c:pt>
                      <c:pt idx="43">
                        <c:v>44226</c:v>
                      </c:pt>
                      <c:pt idx="44">
                        <c:v>44233</c:v>
                      </c:pt>
                      <c:pt idx="45">
                        <c:v>44240</c:v>
                      </c:pt>
                      <c:pt idx="46">
                        <c:v>44247</c:v>
                      </c:pt>
                      <c:pt idx="47">
                        <c:v>44254</c:v>
                      </c:pt>
                      <c:pt idx="48">
                        <c:v>44261</c:v>
                      </c:pt>
                      <c:pt idx="49">
                        <c:v>44268</c:v>
                      </c:pt>
                      <c:pt idx="50">
                        <c:v>44275</c:v>
                      </c:pt>
                      <c:pt idx="51">
                        <c:v>44282</c:v>
                      </c:pt>
                      <c:pt idx="52">
                        <c:v>44289</c:v>
                      </c:pt>
                      <c:pt idx="53">
                        <c:v>44296</c:v>
                      </c:pt>
                      <c:pt idx="54">
                        <c:v>44303</c:v>
                      </c:pt>
                      <c:pt idx="55">
                        <c:v>44310</c:v>
                      </c:pt>
                      <c:pt idx="56">
                        <c:v>44317</c:v>
                      </c:pt>
                      <c:pt idx="57">
                        <c:v>44324</c:v>
                      </c:pt>
                      <c:pt idx="58">
                        <c:v>44331</c:v>
                      </c:pt>
                      <c:pt idx="59">
                        <c:v>44338</c:v>
                      </c:pt>
                      <c:pt idx="60">
                        <c:v>44345</c:v>
                      </c:pt>
                      <c:pt idx="61">
                        <c:v>44352</c:v>
                      </c:pt>
                      <c:pt idx="62">
                        <c:v>44359</c:v>
                      </c:pt>
                      <c:pt idx="63">
                        <c:v>44366</c:v>
                      </c:pt>
                      <c:pt idx="64">
                        <c:v>44373</c:v>
                      </c:pt>
                      <c:pt idx="65">
                        <c:v>44380</c:v>
                      </c:pt>
                      <c:pt idx="66">
                        <c:v>44387</c:v>
                      </c:pt>
                      <c:pt idx="67">
                        <c:v>44394</c:v>
                      </c:pt>
                      <c:pt idx="68">
                        <c:v>44401</c:v>
                      </c:pt>
                      <c:pt idx="69">
                        <c:v>44408</c:v>
                      </c:pt>
                      <c:pt idx="70">
                        <c:v>44415</c:v>
                      </c:pt>
                      <c:pt idx="71">
                        <c:v>44422</c:v>
                      </c:pt>
                      <c:pt idx="72">
                        <c:v>44429</c:v>
                      </c:pt>
                      <c:pt idx="73">
                        <c:v>44436</c:v>
                      </c:pt>
                      <c:pt idx="74">
                        <c:v>44443</c:v>
                      </c:pt>
                      <c:pt idx="75">
                        <c:v>44450</c:v>
                      </c:pt>
                      <c:pt idx="76">
                        <c:v>44457</c:v>
                      </c:pt>
                      <c:pt idx="77">
                        <c:v>44464</c:v>
                      </c:pt>
                      <c:pt idx="78">
                        <c:v>44471</c:v>
                      </c:pt>
                      <c:pt idx="79">
                        <c:v>44478</c:v>
                      </c:pt>
                      <c:pt idx="80">
                        <c:v>44485</c:v>
                      </c:pt>
                      <c:pt idx="81">
                        <c:v>44492</c:v>
                      </c:pt>
                      <c:pt idx="82">
                        <c:v>44499</c:v>
                      </c:pt>
                      <c:pt idx="83">
                        <c:v>44506</c:v>
                      </c:pt>
                      <c:pt idx="84">
                        <c:v>44513</c:v>
                      </c:pt>
                      <c:pt idx="85">
                        <c:v>44520</c:v>
                      </c:pt>
                      <c:pt idx="86">
                        <c:v>44527</c:v>
                      </c:pt>
                      <c:pt idx="87">
                        <c:v>44534</c:v>
                      </c:pt>
                      <c:pt idx="88">
                        <c:v>44541</c:v>
                      </c:pt>
                      <c:pt idx="89">
                        <c:v>44548</c:v>
                      </c:pt>
                      <c:pt idx="90">
                        <c:v>44555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'Port inventory evolution summa'!$G$4:$G$42</c15:sqref>
                        </c15:formulaRef>
                      </c:ext>
                    </c:extLst>
                    <c:numCache>
                      <c:formatCode>_ * #,##0.0_ ;_ * \-#,##0.0_ ;_ * "-"??_ ;_ @_ </c:formatCode>
                      <c:ptCount val="39"/>
                      <c:pt idx="0">
                        <c:v>109.84317553084861</c:v>
                      </c:pt>
                      <c:pt idx="1">
                        <c:v>105.89493976090719</c:v>
                      </c:pt>
                      <c:pt idx="2">
                        <c:v>106.60781139521738</c:v>
                      </c:pt>
                      <c:pt idx="3">
                        <c:v>103.53158332906295</c:v>
                      </c:pt>
                      <c:pt idx="4">
                        <c:v>100.41796416291014</c:v>
                      </c:pt>
                      <c:pt idx="5">
                        <c:v>99.242146716678846</c:v>
                      </c:pt>
                      <c:pt idx="6">
                        <c:v>110.949</c:v>
                      </c:pt>
                      <c:pt idx="7">
                        <c:v>110.89615930504978</c:v>
                      </c:pt>
                      <c:pt idx="8">
                        <c:v>108.5362172589175</c:v>
                      </c:pt>
                      <c:pt idx="9">
                        <c:v>102.84518110361211</c:v>
                      </c:pt>
                      <c:pt idx="10">
                        <c:v>103.18890665181607</c:v>
                      </c:pt>
                      <c:pt idx="11">
                        <c:v>102.50704608000333</c:v>
                      </c:pt>
                      <c:pt idx="12">
                        <c:v>98.164954100032972</c:v>
                      </c:pt>
                      <c:pt idx="13">
                        <c:v>99.13170743872611</c:v>
                      </c:pt>
                      <c:pt idx="14">
                        <c:v>99.206882450861798</c:v>
                      </c:pt>
                      <c:pt idx="15">
                        <c:v>98.943253198116523</c:v>
                      </c:pt>
                      <c:pt idx="16">
                        <c:v>113.25129999999999</c:v>
                      </c:pt>
                      <c:pt idx="17">
                        <c:v>118.3070043097198</c:v>
                      </c:pt>
                      <c:pt idx="18">
                        <c:v>110.63632172734609</c:v>
                      </c:pt>
                      <c:pt idx="19">
                        <c:v>113.23049999999999</c:v>
                      </c:pt>
                      <c:pt idx="20">
                        <c:v>113.41997627459477</c:v>
                      </c:pt>
                      <c:pt idx="21">
                        <c:v>111.96585284878715</c:v>
                      </c:pt>
                      <c:pt idx="22">
                        <c:v>109.7315484151306</c:v>
                      </c:pt>
                      <c:pt idx="23">
                        <c:v>112.16468003677821</c:v>
                      </c:pt>
                      <c:pt idx="24">
                        <c:v>113.59756781337711</c:v>
                      </c:pt>
                      <c:pt idx="25">
                        <c:v>117.84958627433322</c:v>
                      </c:pt>
                      <c:pt idx="26">
                        <c:v>118.35848133314556</c:v>
                      </c:pt>
                      <c:pt idx="27">
                        <c:v>119.06639999999999</c:v>
                      </c:pt>
                      <c:pt idx="28">
                        <c:v>121.66916038429615</c:v>
                      </c:pt>
                      <c:pt idx="29">
                        <c:v>121.03854513862987</c:v>
                      </c:pt>
                      <c:pt idx="30">
                        <c:v>121.41563668759167</c:v>
                      </c:pt>
                      <c:pt idx="31">
                        <c:v>128.68542099078536</c:v>
                      </c:pt>
                      <c:pt idx="32">
                        <c:v>129.09075618072461</c:v>
                      </c:pt>
                      <c:pt idx="33">
                        <c:v>127.1421791453338</c:v>
                      </c:pt>
                      <c:pt idx="34">
                        <c:v>128.47016325288729</c:v>
                      </c:pt>
                      <c:pt idx="35">
                        <c:v>127.51250984213422</c:v>
                      </c:pt>
                      <c:pt idx="36">
                        <c:v>127.15903703846352</c:v>
                      </c:pt>
                      <c:pt idx="37">
                        <c:v>125.48343392999305</c:v>
                      </c:pt>
                      <c:pt idx="38">
                        <c:v>124.43570077933315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52A-40E8-9D56-929069A8904C}"/>
                  </c:ext>
                </c:extLst>
              </c15:ser>
            </c15:filteredLineSeries>
          </c:ext>
        </c:extLst>
      </c:lineChart>
      <c:dateAx>
        <c:axId val="123880943"/>
        <c:scaling>
          <c:orientation val="minMax"/>
          <c:min val="4398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77007"/>
        <c:crosses val="autoZero"/>
        <c:auto val="1"/>
        <c:lblOffset val="100"/>
        <c:baseTimeUnit val="days"/>
        <c:majorUnit val="1"/>
        <c:majorTimeUnit val="months"/>
      </c:dateAx>
      <c:valAx>
        <c:axId val="123877007"/>
        <c:scaling>
          <c:orientation val="minMax"/>
          <c:max val="21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8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model'!$B$212:$B$225</c:f>
              <c:numCache>
                <c:formatCode>m/d/yyyy</c:formatCode>
                <c:ptCount val="14"/>
                <c:pt idx="0">
                  <c:v>43834</c:v>
                </c:pt>
                <c:pt idx="1">
                  <c:v>43841</c:v>
                </c:pt>
                <c:pt idx="2">
                  <c:v>43848</c:v>
                </c:pt>
                <c:pt idx="3">
                  <c:v>43855</c:v>
                </c:pt>
                <c:pt idx="4">
                  <c:v>43862</c:v>
                </c:pt>
                <c:pt idx="5">
                  <c:v>43869</c:v>
                </c:pt>
                <c:pt idx="6">
                  <c:v>43876</c:v>
                </c:pt>
                <c:pt idx="7">
                  <c:v>43883</c:v>
                </c:pt>
                <c:pt idx="8">
                  <c:v>43890</c:v>
                </c:pt>
                <c:pt idx="9">
                  <c:v>43897</c:v>
                </c:pt>
                <c:pt idx="10">
                  <c:v>43904</c:v>
                </c:pt>
                <c:pt idx="11">
                  <c:v>43911</c:v>
                </c:pt>
                <c:pt idx="12">
                  <c:v>43918</c:v>
                </c:pt>
                <c:pt idx="13">
                  <c:v>43925</c:v>
                </c:pt>
              </c:numCache>
            </c:numRef>
          </c:cat>
          <c:val>
            <c:numRef>
              <c:f>'weekly model'!$L$212:$L$225</c:f>
              <c:numCache>
                <c:formatCode>_ * #,##0.00_ ;_ * \-#,##0.00_ ;_ * "-"??_ ;_ @_ </c:formatCode>
                <c:ptCount val="14"/>
                <c:pt idx="0">
                  <c:v>21.416132498709164</c:v>
                </c:pt>
                <c:pt idx="1">
                  <c:v>21.299906845336526</c:v>
                </c:pt>
                <c:pt idx="2">
                  <c:v>20.840465549386117</c:v>
                </c:pt>
                <c:pt idx="3">
                  <c:v>19.788878184182373</c:v>
                </c:pt>
                <c:pt idx="4">
                  <c:v>18.660466422442092</c:v>
                </c:pt>
                <c:pt idx="5">
                  <c:v>18.507648376154027</c:v>
                </c:pt>
                <c:pt idx="6">
                  <c:v>18.475392711691459</c:v>
                </c:pt>
                <c:pt idx="7">
                  <c:v>16.389248016376392</c:v>
                </c:pt>
                <c:pt idx="8">
                  <c:v>14.301411858507809</c:v>
                </c:pt>
                <c:pt idx="9">
                  <c:v>18.728273525636432</c:v>
                </c:pt>
                <c:pt idx="10">
                  <c:v>18.230731386602908</c:v>
                </c:pt>
                <c:pt idx="11">
                  <c:v>18.039010030330232</c:v>
                </c:pt>
                <c:pt idx="12">
                  <c:v>18.773791213805623</c:v>
                </c:pt>
                <c:pt idx="13">
                  <c:v>21.071109499589255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D-43C5-A721-1AC3F503CE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model'!$B$212:$B$225</c:f>
              <c:numCache>
                <c:formatCode>m/d/yyyy</c:formatCode>
                <c:ptCount val="14"/>
                <c:pt idx="0">
                  <c:v>43834</c:v>
                </c:pt>
                <c:pt idx="1">
                  <c:v>43841</c:v>
                </c:pt>
                <c:pt idx="2">
                  <c:v>43848</c:v>
                </c:pt>
                <c:pt idx="3">
                  <c:v>43855</c:v>
                </c:pt>
                <c:pt idx="4">
                  <c:v>43862</c:v>
                </c:pt>
                <c:pt idx="5">
                  <c:v>43869</c:v>
                </c:pt>
                <c:pt idx="6">
                  <c:v>43876</c:v>
                </c:pt>
                <c:pt idx="7">
                  <c:v>43883</c:v>
                </c:pt>
                <c:pt idx="8">
                  <c:v>43890</c:v>
                </c:pt>
                <c:pt idx="9">
                  <c:v>43897</c:v>
                </c:pt>
                <c:pt idx="10">
                  <c:v>43904</c:v>
                </c:pt>
                <c:pt idx="11">
                  <c:v>43911</c:v>
                </c:pt>
                <c:pt idx="12">
                  <c:v>43918</c:v>
                </c:pt>
                <c:pt idx="13">
                  <c:v>43925</c:v>
                </c:pt>
              </c:numCache>
            </c:numRef>
          </c:cat>
          <c:val>
            <c:numRef>
              <c:f>'weekly model'!$O$212:$O$225</c:f>
              <c:numCache>
                <c:formatCode>_ * #,##0.00_ ;_ * \-#,##0.00_ ;_ * "-"??_ ;_ @_ </c:formatCode>
                <c:ptCount val="14"/>
                <c:pt idx="0">
                  <c:v>21.569800000000001</c:v>
                </c:pt>
                <c:pt idx="1">
                  <c:v>21.309400000000007</c:v>
                </c:pt>
                <c:pt idx="2">
                  <c:v>22.206100000000003</c:v>
                </c:pt>
                <c:pt idx="3">
                  <c:v>21.010499999999997</c:v>
                </c:pt>
                <c:pt idx="4">
                  <c:v>21.010499999999997</c:v>
                </c:pt>
                <c:pt idx="5">
                  <c:v>18.494700000000009</c:v>
                </c:pt>
                <c:pt idx="6">
                  <c:v>19.313000000000002</c:v>
                </c:pt>
                <c:pt idx="7">
                  <c:v>19.835899999999999</c:v>
                </c:pt>
                <c:pt idx="8">
                  <c:v>20.736800000000002</c:v>
                </c:pt>
                <c:pt idx="9">
                  <c:v>20.013000000000002</c:v>
                </c:pt>
                <c:pt idx="10">
                  <c:v>21.077979999999997</c:v>
                </c:pt>
                <c:pt idx="11">
                  <c:v>20.953100000000006</c:v>
                </c:pt>
                <c:pt idx="12">
                  <c:v>21.7392</c:v>
                </c:pt>
                <c:pt idx="13">
                  <c:v>21.225750000000005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D-43C5-A721-1AC3F503C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411616"/>
        <c:axId val="2117411944"/>
      </c:lineChart>
      <c:dateAx>
        <c:axId val="21174116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11944"/>
        <c:crosses val="autoZero"/>
        <c:auto val="1"/>
        <c:lblOffset val="100"/>
        <c:baseTimeUnit val="days"/>
      </c:dateAx>
      <c:valAx>
        <c:axId val="211741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Implied total arrivals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data seasonality'!$D$3</c:f>
              <c:strCache>
                <c:ptCount val="1"/>
                <c:pt idx="0">
                  <c:v>2017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seasonality'!$D$4:$D$56</c:f>
              <c:numCache>
                <c:formatCode>0.00</c:formatCode>
                <c:ptCount val="53"/>
                <c:pt idx="0">
                  <c:v>20.437211646313013</c:v>
                </c:pt>
                <c:pt idx="1">
                  <c:v>20.636256581842904</c:v>
                </c:pt>
                <c:pt idx="2">
                  <c:v>21.307012779032927</c:v>
                </c:pt>
                <c:pt idx="3">
                  <c:v>20.219769417283072</c:v>
                </c:pt>
                <c:pt idx="4">
                  <c:v>19.598258149347032</c:v>
                </c:pt>
                <c:pt idx="5">
                  <c:v>20.619187756892558</c:v>
                </c:pt>
                <c:pt idx="6">
                  <c:v>18.485346066243419</c:v>
                </c:pt>
                <c:pt idx="7">
                  <c:v>17.898366947836692</c:v>
                </c:pt>
                <c:pt idx="8">
                  <c:v>18.89947316853215</c:v>
                </c:pt>
                <c:pt idx="9">
                  <c:v>18.412805243006794</c:v>
                </c:pt>
                <c:pt idx="10">
                  <c:v>19.101164728141207</c:v>
                </c:pt>
                <c:pt idx="11">
                  <c:v>20.86572483218071</c:v>
                </c:pt>
                <c:pt idx="12">
                  <c:v>20.99834958912054</c:v>
                </c:pt>
                <c:pt idx="13">
                  <c:v>20.126022628433947</c:v>
                </c:pt>
                <c:pt idx="14">
                  <c:v>18.432124129729743</c:v>
                </c:pt>
                <c:pt idx="15">
                  <c:v>18.664087697178324</c:v>
                </c:pt>
                <c:pt idx="16">
                  <c:v>19.773785588547799</c:v>
                </c:pt>
                <c:pt idx="17">
                  <c:v>20.178980097013692</c:v>
                </c:pt>
                <c:pt idx="18">
                  <c:v>20.096866043493378</c:v>
                </c:pt>
                <c:pt idx="19">
                  <c:v>19.636714737949319</c:v>
                </c:pt>
                <c:pt idx="20">
                  <c:v>19.525229147831904</c:v>
                </c:pt>
                <c:pt idx="21">
                  <c:v>19.822682474212684</c:v>
                </c:pt>
                <c:pt idx="22">
                  <c:v>20.374433167124923</c:v>
                </c:pt>
                <c:pt idx="23">
                  <c:v>19.541317329613538</c:v>
                </c:pt>
                <c:pt idx="24">
                  <c:v>18.887008715880221</c:v>
                </c:pt>
                <c:pt idx="25">
                  <c:v>19.693936788431774</c:v>
                </c:pt>
                <c:pt idx="26">
                  <c:v>19.29507552523205</c:v>
                </c:pt>
                <c:pt idx="27">
                  <c:v>18.947601883638374</c:v>
                </c:pt>
                <c:pt idx="28">
                  <c:v>20.110454013696206</c:v>
                </c:pt>
                <c:pt idx="29">
                  <c:v>19.099596280328694</c:v>
                </c:pt>
                <c:pt idx="30">
                  <c:v>18.774625973347799</c:v>
                </c:pt>
                <c:pt idx="31">
                  <c:v>19.499657777577635</c:v>
                </c:pt>
                <c:pt idx="32">
                  <c:v>18.932095066803313</c:v>
                </c:pt>
                <c:pt idx="33">
                  <c:v>19.037133877615076</c:v>
                </c:pt>
                <c:pt idx="34">
                  <c:v>18.641312300316891</c:v>
                </c:pt>
                <c:pt idx="35">
                  <c:v>18.189248492192363</c:v>
                </c:pt>
                <c:pt idx="36">
                  <c:v>19.963569752776344</c:v>
                </c:pt>
                <c:pt idx="37">
                  <c:v>21.042620646969059</c:v>
                </c:pt>
                <c:pt idx="38">
                  <c:v>20.546128721321985</c:v>
                </c:pt>
                <c:pt idx="39">
                  <c:v>21.086750179215525</c:v>
                </c:pt>
                <c:pt idx="40">
                  <c:v>20.543168296000875</c:v>
                </c:pt>
                <c:pt idx="41">
                  <c:v>20.428847894866937</c:v>
                </c:pt>
                <c:pt idx="42">
                  <c:v>20.900764471866683</c:v>
                </c:pt>
                <c:pt idx="43">
                  <c:v>20.198623075943829</c:v>
                </c:pt>
                <c:pt idx="44">
                  <c:v>19.634580000296975</c:v>
                </c:pt>
                <c:pt idx="45">
                  <c:v>18.978886678096487</c:v>
                </c:pt>
                <c:pt idx="46">
                  <c:v>17.693002616360378</c:v>
                </c:pt>
                <c:pt idx="47">
                  <c:v>19.016438734900944</c:v>
                </c:pt>
                <c:pt idx="48">
                  <c:v>20.47342250190146</c:v>
                </c:pt>
                <c:pt idx="49">
                  <c:v>19.368874319078472</c:v>
                </c:pt>
                <c:pt idx="50">
                  <c:v>18.996631741369008</c:v>
                </c:pt>
                <c:pt idx="51">
                  <c:v>20.104912016243532</c:v>
                </c:pt>
                <c:pt idx="52">
                  <c:v>21.778737516182336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1-42F8-949A-FB1D8E10B3FE}"/>
            </c:ext>
          </c:extLst>
        </c:ser>
        <c:ser>
          <c:idx val="1"/>
          <c:order val="1"/>
          <c:tx>
            <c:strRef>
              <c:f>'weekly data seasonality'!$E$3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seasonality'!$E$4:$E$56</c:f>
              <c:numCache>
                <c:formatCode>0.00</c:formatCode>
                <c:ptCount val="53"/>
                <c:pt idx="0">
                  <c:v>21.778737516182336</c:v>
                </c:pt>
                <c:pt idx="1">
                  <c:v>21.973180624175171</c:v>
                </c:pt>
                <c:pt idx="2">
                  <c:v>20.84492095383106</c:v>
                </c:pt>
                <c:pt idx="3">
                  <c:v>20.767128284663215</c:v>
                </c:pt>
                <c:pt idx="4">
                  <c:v>19.443935680950723</c:v>
                </c:pt>
                <c:pt idx="5">
                  <c:v>19.867168650559154</c:v>
                </c:pt>
                <c:pt idx="6">
                  <c:v>20.174231574523056</c:v>
                </c:pt>
                <c:pt idx="7">
                  <c:v>19.165431705276042</c:v>
                </c:pt>
                <c:pt idx="8">
                  <c:v>19.54629030967979</c:v>
                </c:pt>
                <c:pt idx="9">
                  <c:v>18.035054808165714</c:v>
                </c:pt>
                <c:pt idx="10">
                  <c:v>18.261202680578801</c:v>
                </c:pt>
                <c:pt idx="11">
                  <c:v>19.49430770990973</c:v>
                </c:pt>
                <c:pt idx="12">
                  <c:v>19.089730070169029</c:v>
                </c:pt>
                <c:pt idx="13">
                  <c:v>18.953869529342853</c:v>
                </c:pt>
                <c:pt idx="14">
                  <c:v>18.61431665825161</c:v>
                </c:pt>
                <c:pt idx="15">
                  <c:v>18.892751411870577</c:v>
                </c:pt>
                <c:pt idx="16">
                  <c:v>20.665384594828083</c:v>
                </c:pt>
                <c:pt idx="17">
                  <c:v>20.351746411273247</c:v>
                </c:pt>
                <c:pt idx="18">
                  <c:v>19.093566481137437</c:v>
                </c:pt>
                <c:pt idx="19">
                  <c:v>19.904763639223933</c:v>
                </c:pt>
                <c:pt idx="20">
                  <c:v>19.808614225336083</c:v>
                </c:pt>
                <c:pt idx="21">
                  <c:v>19.167005136351939</c:v>
                </c:pt>
                <c:pt idx="22">
                  <c:v>20.001208044272424</c:v>
                </c:pt>
                <c:pt idx="23">
                  <c:v>20.55140436610705</c:v>
                </c:pt>
                <c:pt idx="24">
                  <c:v>20.45691417767943</c:v>
                </c:pt>
                <c:pt idx="25">
                  <c:v>20.290157878293854</c:v>
                </c:pt>
                <c:pt idx="26">
                  <c:v>20.652629705650121</c:v>
                </c:pt>
                <c:pt idx="27">
                  <c:v>20.556043550311067</c:v>
                </c:pt>
                <c:pt idx="28">
                  <c:v>20.887460458631981</c:v>
                </c:pt>
                <c:pt idx="29">
                  <c:v>19.669220488181583</c:v>
                </c:pt>
                <c:pt idx="30">
                  <c:v>18.276297564448775</c:v>
                </c:pt>
                <c:pt idx="31">
                  <c:v>20.020161330886523</c:v>
                </c:pt>
                <c:pt idx="32">
                  <c:v>19.356106374828897</c:v>
                </c:pt>
                <c:pt idx="33">
                  <c:v>18.246436349820094</c:v>
                </c:pt>
                <c:pt idx="34">
                  <c:v>19.379317918072488</c:v>
                </c:pt>
                <c:pt idx="35">
                  <c:v>20.790006188599062</c:v>
                </c:pt>
                <c:pt idx="36">
                  <c:v>20.80423327860905</c:v>
                </c:pt>
                <c:pt idx="37">
                  <c:v>19.276459227307928</c:v>
                </c:pt>
                <c:pt idx="38">
                  <c:v>19.137540937060479</c:v>
                </c:pt>
                <c:pt idx="39">
                  <c:v>19.987427644735767</c:v>
                </c:pt>
                <c:pt idx="40">
                  <c:v>21.566969354679387</c:v>
                </c:pt>
                <c:pt idx="41">
                  <c:v>21.168713961620391</c:v>
                </c:pt>
                <c:pt idx="42">
                  <c:v>19.252359776564827</c:v>
                </c:pt>
                <c:pt idx="43">
                  <c:v>19.890435064489534</c:v>
                </c:pt>
                <c:pt idx="44">
                  <c:v>20.730779973338734</c:v>
                </c:pt>
                <c:pt idx="45">
                  <c:v>19.212749275101956</c:v>
                </c:pt>
                <c:pt idx="46">
                  <c:v>18.780047220520608</c:v>
                </c:pt>
                <c:pt idx="47">
                  <c:v>19.359717206223884</c:v>
                </c:pt>
                <c:pt idx="48">
                  <c:v>19.020485565472896</c:v>
                </c:pt>
                <c:pt idx="49">
                  <c:v>19.603910371670196</c:v>
                </c:pt>
                <c:pt idx="50">
                  <c:v>18.989238791559711</c:v>
                </c:pt>
                <c:pt idx="51">
                  <c:v>19.646300103983599</c:v>
                </c:pt>
                <c:pt idx="52">
                  <c:v>21.307768838098813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1-42F8-949A-FB1D8E10B3FE}"/>
            </c:ext>
          </c:extLst>
        </c:ser>
        <c:ser>
          <c:idx val="2"/>
          <c:order val="2"/>
          <c:tx>
            <c:strRef>
              <c:f>'weekly data seasonality'!$F$3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seasonality'!$F$4:$F$56</c:f>
              <c:numCache>
                <c:formatCode>0.00</c:formatCode>
                <c:ptCount val="53"/>
                <c:pt idx="0">
                  <c:v>21.307768838098813</c:v>
                </c:pt>
                <c:pt idx="1">
                  <c:v>21.357891875867828</c:v>
                </c:pt>
                <c:pt idx="2">
                  <c:v>21.590004880199281</c:v>
                </c:pt>
                <c:pt idx="3">
                  <c:v>21.14547733589724</c:v>
                </c:pt>
                <c:pt idx="4">
                  <c:v>20.449374086986609</c:v>
                </c:pt>
                <c:pt idx="5">
                  <c:v>20.308025429136162</c:v>
                </c:pt>
                <c:pt idx="6">
                  <c:v>18.362480771855026</c:v>
                </c:pt>
                <c:pt idx="7">
                  <c:v>17.876434357369703</c:v>
                </c:pt>
                <c:pt idx="8">
                  <c:v>18.928059823664238</c:v>
                </c:pt>
                <c:pt idx="9">
                  <c:v>18.662149367515674</c:v>
                </c:pt>
                <c:pt idx="10">
                  <c:v>19.20742604443555</c:v>
                </c:pt>
                <c:pt idx="11">
                  <c:v>19.469503298951295</c:v>
                </c:pt>
                <c:pt idx="12">
                  <c:v>19.129753105836656</c:v>
                </c:pt>
                <c:pt idx="13">
                  <c:v>18.883473611584588</c:v>
                </c:pt>
                <c:pt idx="14">
                  <c:v>18.393698753363886</c:v>
                </c:pt>
                <c:pt idx="15">
                  <c:v>13.876606998835264</c:v>
                </c:pt>
                <c:pt idx="16">
                  <c:v>12.863251787624067</c:v>
                </c:pt>
                <c:pt idx="17">
                  <c:v>17.116523715852612</c:v>
                </c:pt>
                <c:pt idx="18">
                  <c:v>17.64238665204941</c:v>
                </c:pt>
                <c:pt idx="19">
                  <c:v>17.157654627080987</c:v>
                </c:pt>
                <c:pt idx="20">
                  <c:v>16.51111745363594</c:v>
                </c:pt>
                <c:pt idx="21">
                  <c:v>16.913444687574472</c:v>
                </c:pt>
                <c:pt idx="22">
                  <c:v>18.114239535632542</c:v>
                </c:pt>
                <c:pt idx="23">
                  <c:v>19.226065528170441</c:v>
                </c:pt>
                <c:pt idx="24">
                  <c:v>20.411773772419394</c:v>
                </c:pt>
                <c:pt idx="25">
                  <c:v>19.420211448463622</c:v>
                </c:pt>
                <c:pt idx="26">
                  <c:v>18.596535775174761</c:v>
                </c:pt>
                <c:pt idx="27">
                  <c:v>20.63981163375955</c:v>
                </c:pt>
                <c:pt idx="28">
                  <c:v>20.256298833492554</c:v>
                </c:pt>
                <c:pt idx="29">
                  <c:v>20.167061941251021</c:v>
                </c:pt>
                <c:pt idx="30">
                  <c:v>19.027393632115654</c:v>
                </c:pt>
                <c:pt idx="31">
                  <c:v>20.053598490638841</c:v>
                </c:pt>
                <c:pt idx="32">
                  <c:v>18.471209957847208</c:v>
                </c:pt>
                <c:pt idx="33">
                  <c:v>19.578300819600315</c:v>
                </c:pt>
                <c:pt idx="34">
                  <c:v>21.340167327066553</c:v>
                </c:pt>
                <c:pt idx="35">
                  <c:v>20.764435845325469</c:v>
                </c:pt>
                <c:pt idx="36">
                  <c:v>21.244240490226613</c:v>
                </c:pt>
                <c:pt idx="37">
                  <c:v>20.313553913831043</c:v>
                </c:pt>
                <c:pt idx="38">
                  <c:v>21.335371843515638</c:v>
                </c:pt>
                <c:pt idx="39">
                  <c:v>22.690984088110035</c:v>
                </c:pt>
                <c:pt idx="40">
                  <c:v>21.041384312850727</c:v>
                </c:pt>
                <c:pt idx="41">
                  <c:v>20.292893143195844</c:v>
                </c:pt>
                <c:pt idx="42">
                  <c:v>18.724777526002327</c:v>
                </c:pt>
                <c:pt idx="43">
                  <c:v>18.77106639080149</c:v>
                </c:pt>
                <c:pt idx="44">
                  <c:v>19.866794825137276</c:v>
                </c:pt>
                <c:pt idx="45">
                  <c:v>20.328926426661898</c:v>
                </c:pt>
                <c:pt idx="46">
                  <c:v>21.009666399273232</c:v>
                </c:pt>
                <c:pt idx="47">
                  <c:v>20.635965979070633</c:v>
                </c:pt>
                <c:pt idx="48">
                  <c:v>20.646463558043859</c:v>
                </c:pt>
                <c:pt idx="49">
                  <c:v>20.766758971176642</c:v>
                </c:pt>
                <c:pt idx="50">
                  <c:v>20.570841777143297</c:v>
                </c:pt>
                <c:pt idx="51">
                  <c:v>19.780608444514712</c:v>
                </c:pt>
                <c:pt idx="52">
                  <c:v>20.439213120684549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1-42F8-949A-FB1D8E10B3FE}"/>
            </c:ext>
          </c:extLst>
        </c:ser>
        <c:ser>
          <c:idx val="3"/>
          <c:order val="3"/>
          <c:tx>
            <c:strRef>
              <c:f>'weekly data seasonality'!$G$3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-0.1180637544273908"/>
                  <c:y val="-4.759543133828109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60B0-4834-89E5-4B1293411620}"/>
                </c:ext>
              </c:extLst>
            </c:dLbl>
            <c:dLbl>
              <c:idx val="28"/>
              <c:layout>
                <c:manualLayout>
                  <c:x val="2.3612750885478157E-3"/>
                  <c:y val="-5.552800322799463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60B0-4834-89E5-4B129341162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seasonality'!$G$4:$G$56</c:f>
              <c:numCache>
                <c:formatCode>0.00</c:formatCode>
                <c:ptCount val="53"/>
                <c:pt idx="0">
                  <c:v>20.439213120684549</c:v>
                </c:pt>
                <c:pt idx="1">
                  <c:v>21.416132498709164</c:v>
                </c:pt>
                <c:pt idx="2">
                  <c:v>21.299906845336526</c:v>
                </c:pt>
                <c:pt idx="3">
                  <c:v>20.840465549386117</c:v>
                </c:pt>
                <c:pt idx="4">
                  <c:v>19.788878184182373</c:v>
                </c:pt>
                <c:pt idx="5">
                  <c:v>18.660466422442092</c:v>
                </c:pt>
                <c:pt idx="6">
                  <c:v>18.507648376154027</c:v>
                </c:pt>
                <c:pt idx="7">
                  <c:v>18.475392711691459</c:v>
                </c:pt>
                <c:pt idx="8">
                  <c:v>16.389248016376392</c:v>
                </c:pt>
                <c:pt idx="9">
                  <c:v>14.301411858507809</c:v>
                </c:pt>
                <c:pt idx="10">
                  <c:v>18.728273525636432</c:v>
                </c:pt>
                <c:pt idx="11">
                  <c:v>18.230731386602908</c:v>
                </c:pt>
                <c:pt idx="12">
                  <c:v>18.039010030330232</c:v>
                </c:pt>
                <c:pt idx="13">
                  <c:v>18.773791213805623</c:v>
                </c:pt>
                <c:pt idx="14">
                  <c:v>21.071109499589255</c:v>
                </c:pt>
                <c:pt idx="15">
                  <c:v>20.261764230058578</c:v>
                </c:pt>
                <c:pt idx="16">
                  <c:v>18.462871634310197</c:v>
                </c:pt>
                <c:pt idx="17">
                  <c:v>18.413771933845574</c:v>
                </c:pt>
                <c:pt idx="18">
                  <c:v>19.346480833847185</c:v>
                </c:pt>
                <c:pt idx="19">
                  <c:v>20.294982553768705</c:v>
                </c:pt>
                <c:pt idx="20">
                  <c:v>21.316715060276522</c:v>
                </c:pt>
                <c:pt idx="21">
                  <c:v>21.006959305049783</c:v>
                </c:pt>
                <c:pt idx="22">
                  <c:v>20.81585795386772</c:v>
                </c:pt>
                <c:pt idx="23">
                  <c:v>20.722281103612097</c:v>
                </c:pt>
                <c:pt idx="24">
                  <c:v>20.574725548203958</c:v>
                </c:pt>
                <c:pt idx="25">
                  <c:v>21.548579428187264</c:v>
                </c:pt>
                <c:pt idx="26">
                  <c:v>22.114808020029631</c:v>
                </c:pt>
                <c:pt idx="27">
                  <c:v>21.853353338693143</c:v>
                </c:pt>
                <c:pt idx="28">
                  <c:v>22.70377501213569</c:v>
                </c:pt>
                <c:pt idx="29">
                  <c:v>23.007670747254725</c:v>
                </c:pt>
                <c:pt idx="30">
                  <c:v>22.565053490455117</c:v>
                </c:pt>
                <c:pt idx="31">
                  <c:v>21.676604309719817</c:v>
                </c:pt>
                <c:pt idx="32">
                  <c:v>21.280217417626286</c:v>
                </c:pt>
                <c:pt idx="33">
                  <c:v>21.111069762039865</c:v>
                </c:pt>
                <c:pt idx="34">
                  <c:v>20.55467627459479</c:v>
                </c:pt>
                <c:pt idx="35">
                  <c:v>20.292076574192386</c:v>
                </c:pt>
                <c:pt idx="36">
                  <c:v>21.914195566343448</c:v>
                </c:pt>
                <c:pt idx="37">
                  <c:v>22.701231621647604</c:v>
                </c:pt>
                <c:pt idx="38">
                  <c:v>22.134887776598916</c:v>
                </c:pt>
                <c:pt idx="39">
                  <c:v>21.734318460956118</c:v>
                </c:pt>
                <c:pt idx="40">
                  <c:v>22.195595058812337</c:v>
                </c:pt>
                <c:pt idx="41">
                  <c:v>23.070696707121041</c:v>
                </c:pt>
                <c:pt idx="42">
                  <c:v>21.882260384296163</c:v>
                </c:pt>
                <c:pt idx="43">
                  <c:v>21.539384754333721</c:v>
                </c:pt>
                <c:pt idx="44">
                  <c:v>22.136028651070298</c:v>
                </c:pt>
                <c:pt idx="45">
                  <c:v>23.797098398814917</c:v>
                </c:pt>
                <c:pt idx="46">
                  <c:v>22.364707893899265</c:v>
                </c:pt>
                <c:pt idx="47">
                  <c:v>21.901384405148612</c:v>
                </c:pt>
                <c:pt idx="48">
                  <c:v>21.31509273514029</c:v>
                </c:pt>
                <c:pt idx="49">
                  <c:v>21.453796225007597</c:v>
                </c:pt>
                <c:pt idx="50">
                  <c:v>20.69723996858211</c:v>
                </c:pt>
                <c:pt idx="51">
                  <c:v>20.835152994001167</c:v>
                </c:pt>
                <c:pt idx="52">
                  <c:v>20.195618976565939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21-42F8-949A-FB1D8E10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86280"/>
        <c:axId val="1183807816"/>
      </c:lineChart>
      <c:dateAx>
        <c:axId val="1037886280"/>
        <c:scaling>
          <c:orientation val="minMax"/>
        </c:scaling>
        <c:delete val="0"/>
        <c:axPos val="b"/>
        <c:numFmt formatCode="yy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807816"/>
        <c:crosses val="autoZero"/>
        <c:auto val="1"/>
        <c:lblOffset val="100"/>
        <c:baseTimeUnit val="days"/>
      </c:dateAx>
      <c:valAx>
        <c:axId val="1183807816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78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Implied AUS arrivals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data seasonality'!$L$3</c:f>
              <c:strCache>
                <c:ptCount val="1"/>
                <c:pt idx="0">
                  <c:v>2017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seasonality'!$L$4:$L$56</c:f>
              <c:numCache>
                <c:formatCode>0.00</c:formatCode>
                <c:ptCount val="53"/>
                <c:pt idx="0">
                  <c:v>14.030786085879381</c:v>
                </c:pt>
                <c:pt idx="1">
                  <c:v>13.858078208726281</c:v>
                </c:pt>
                <c:pt idx="2">
                  <c:v>14.435349976876505</c:v>
                </c:pt>
                <c:pt idx="3">
                  <c:v>13.590904732388895</c:v>
                </c:pt>
                <c:pt idx="4">
                  <c:v>12.644636340689296</c:v>
                </c:pt>
                <c:pt idx="5">
                  <c:v>12.950775295216358</c:v>
                </c:pt>
                <c:pt idx="6">
                  <c:v>11.640183625084441</c:v>
                </c:pt>
                <c:pt idx="7">
                  <c:v>11.724961546998125</c:v>
                </c:pt>
                <c:pt idx="8">
                  <c:v>12.110643420425948</c:v>
                </c:pt>
                <c:pt idx="9">
                  <c:v>11.581026666939296</c:v>
                </c:pt>
                <c:pt idx="10">
                  <c:v>12.513463841585677</c:v>
                </c:pt>
                <c:pt idx="11">
                  <c:v>13.722811492433628</c:v>
                </c:pt>
                <c:pt idx="12">
                  <c:v>13.864718299643782</c:v>
                </c:pt>
                <c:pt idx="13">
                  <c:v>13.430767903414674</c:v>
                </c:pt>
                <c:pt idx="14">
                  <c:v>11.991982987217792</c:v>
                </c:pt>
                <c:pt idx="15">
                  <c:v>11.887266725611553</c:v>
                </c:pt>
                <c:pt idx="16">
                  <c:v>12.883718934328684</c:v>
                </c:pt>
                <c:pt idx="17">
                  <c:v>13.304328649167825</c:v>
                </c:pt>
                <c:pt idx="18">
                  <c:v>12.249748044836338</c:v>
                </c:pt>
                <c:pt idx="19">
                  <c:v>12.787609602445144</c:v>
                </c:pt>
                <c:pt idx="20">
                  <c:v>13.706047617089157</c:v>
                </c:pt>
                <c:pt idx="21">
                  <c:v>13.360253490699508</c:v>
                </c:pt>
                <c:pt idx="22">
                  <c:v>13.801972670901675</c:v>
                </c:pt>
                <c:pt idx="23">
                  <c:v>13.324879023222852</c:v>
                </c:pt>
                <c:pt idx="24">
                  <c:v>12.74710171919995</c:v>
                </c:pt>
                <c:pt idx="25">
                  <c:v>12.911400781498068</c:v>
                </c:pt>
                <c:pt idx="26">
                  <c:v>12.652383874633198</c:v>
                </c:pt>
                <c:pt idx="27">
                  <c:v>12.516264929056684</c:v>
                </c:pt>
                <c:pt idx="28">
                  <c:v>13.300228956577847</c:v>
                </c:pt>
                <c:pt idx="29">
                  <c:v>12.360763295919622</c:v>
                </c:pt>
                <c:pt idx="30">
                  <c:v>12.0481932884177</c:v>
                </c:pt>
                <c:pt idx="31">
                  <c:v>12.354520939904393</c:v>
                </c:pt>
                <c:pt idx="32">
                  <c:v>12.362789245914875</c:v>
                </c:pt>
                <c:pt idx="33">
                  <c:v>13.160196344202971</c:v>
                </c:pt>
                <c:pt idx="34">
                  <c:v>13.014984997679388</c:v>
                </c:pt>
                <c:pt idx="35">
                  <c:v>12.211515818705193</c:v>
                </c:pt>
                <c:pt idx="36">
                  <c:v>13.584933393242094</c:v>
                </c:pt>
                <c:pt idx="37">
                  <c:v>14.645737119385249</c:v>
                </c:pt>
                <c:pt idx="38">
                  <c:v>14.046275438575657</c:v>
                </c:pt>
                <c:pt idx="39">
                  <c:v>14.284436261284576</c:v>
                </c:pt>
                <c:pt idx="40">
                  <c:v>14.314539986623439</c:v>
                </c:pt>
                <c:pt idx="41">
                  <c:v>14.441600324167736</c:v>
                </c:pt>
                <c:pt idx="42">
                  <c:v>14.541114677275655</c:v>
                </c:pt>
                <c:pt idx="43">
                  <c:v>14.20628599350286</c:v>
                </c:pt>
                <c:pt idx="44">
                  <c:v>13.619583163225672</c:v>
                </c:pt>
                <c:pt idx="45">
                  <c:v>13.022367144633142</c:v>
                </c:pt>
                <c:pt idx="46">
                  <c:v>12.573216400361696</c:v>
                </c:pt>
                <c:pt idx="47">
                  <c:v>13.120233344961949</c:v>
                </c:pt>
                <c:pt idx="48">
                  <c:v>13.601518718964472</c:v>
                </c:pt>
                <c:pt idx="49">
                  <c:v>12.981141069949008</c:v>
                </c:pt>
                <c:pt idx="50">
                  <c:v>12.936955258853338</c:v>
                </c:pt>
                <c:pt idx="51">
                  <c:v>13.990271177149237</c:v>
                </c:pt>
                <c:pt idx="52">
                  <c:v>15.367266436563693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1-42F8-949A-FB1D8E10B3FE}"/>
            </c:ext>
          </c:extLst>
        </c:ser>
        <c:ser>
          <c:idx val="1"/>
          <c:order val="1"/>
          <c:tx>
            <c:strRef>
              <c:f>'weekly data seasonality'!$M$3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seasonality'!$M$4:$M$56</c:f>
              <c:numCache>
                <c:formatCode>0.00</c:formatCode>
                <c:ptCount val="53"/>
                <c:pt idx="0">
                  <c:v>15.367266436563693</c:v>
                </c:pt>
                <c:pt idx="1">
                  <c:v>14.81153130038804</c:v>
                </c:pt>
                <c:pt idx="2">
                  <c:v>14.274515211002322</c:v>
                </c:pt>
                <c:pt idx="3">
                  <c:v>14.194659894470899</c:v>
                </c:pt>
                <c:pt idx="4">
                  <c:v>12.199375656804625</c:v>
                </c:pt>
                <c:pt idx="5">
                  <c:v>12.055555373612115</c:v>
                </c:pt>
                <c:pt idx="6">
                  <c:v>13.174561048488558</c:v>
                </c:pt>
                <c:pt idx="7">
                  <c:v>13.429072554145895</c:v>
                </c:pt>
                <c:pt idx="8">
                  <c:v>13.263986645863691</c:v>
                </c:pt>
                <c:pt idx="9">
                  <c:v>12.097751394542357</c:v>
                </c:pt>
                <c:pt idx="10">
                  <c:v>12.640167270467149</c:v>
                </c:pt>
                <c:pt idx="11">
                  <c:v>13.892802563765644</c:v>
                </c:pt>
                <c:pt idx="12">
                  <c:v>13.6620242586703</c:v>
                </c:pt>
                <c:pt idx="13">
                  <c:v>13.200921323421307</c:v>
                </c:pt>
                <c:pt idx="14">
                  <c:v>11.677424862064697</c:v>
                </c:pt>
                <c:pt idx="15">
                  <c:v>12.104801468668887</c:v>
                </c:pt>
                <c:pt idx="16">
                  <c:v>14.715233560994424</c:v>
                </c:pt>
                <c:pt idx="17">
                  <c:v>14.263689122319407</c:v>
                </c:pt>
                <c:pt idx="18">
                  <c:v>12.987333048523832</c:v>
                </c:pt>
                <c:pt idx="19">
                  <c:v>13.848817475955595</c:v>
                </c:pt>
                <c:pt idx="20">
                  <c:v>14.448359342969026</c:v>
                </c:pt>
                <c:pt idx="21">
                  <c:v>13.917712582614502</c:v>
                </c:pt>
                <c:pt idx="22">
                  <c:v>13.91363591868636</c:v>
                </c:pt>
                <c:pt idx="23">
                  <c:v>14.266063599594709</c:v>
                </c:pt>
                <c:pt idx="24">
                  <c:v>15.070918309656788</c:v>
                </c:pt>
                <c:pt idx="25">
                  <c:v>14.957637475437712</c:v>
                </c:pt>
                <c:pt idx="26">
                  <c:v>14.620447226895187</c:v>
                </c:pt>
                <c:pt idx="27">
                  <c:v>14.455596257391253</c:v>
                </c:pt>
                <c:pt idx="28">
                  <c:v>14.651301659811688</c:v>
                </c:pt>
                <c:pt idx="29">
                  <c:v>13.150910531372427</c:v>
                </c:pt>
                <c:pt idx="30">
                  <c:v>11.492504514111358</c:v>
                </c:pt>
                <c:pt idx="31">
                  <c:v>12.739945209013221</c:v>
                </c:pt>
                <c:pt idx="32">
                  <c:v>13.073306589675127</c:v>
                </c:pt>
                <c:pt idx="33">
                  <c:v>12.573810667355408</c:v>
                </c:pt>
                <c:pt idx="34">
                  <c:v>13.253932930922314</c:v>
                </c:pt>
                <c:pt idx="35">
                  <c:v>13.884678180826313</c:v>
                </c:pt>
                <c:pt idx="36">
                  <c:v>13.837145267779579</c:v>
                </c:pt>
                <c:pt idx="37">
                  <c:v>12.903722703778417</c:v>
                </c:pt>
                <c:pt idx="38">
                  <c:v>12.209646231660656</c:v>
                </c:pt>
                <c:pt idx="39">
                  <c:v>13.391665514320632</c:v>
                </c:pt>
                <c:pt idx="40">
                  <c:v>14.755839469484267</c:v>
                </c:pt>
                <c:pt idx="41">
                  <c:v>14.441164328623788</c:v>
                </c:pt>
                <c:pt idx="42">
                  <c:v>12.624818515348164</c:v>
                </c:pt>
                <c:pt idx="43">
                  <c:v>12.672493075941516</c:v>
                </c:pt>
                <c:pt idx="44">
                  <c:v>13.467300490435486</c:v>
                </c:pt>
                <c:pt idx="45">
                  <c:v>12.366567989074085</c:v>
                </c:pt>
                <c:pt idx="46">
                  <c:v>12.088094226020905</c:v>
                </c:pt>
                <c:pt idx="47">
                  <c:v>12.376293447501663</c:v>
                </c:pt>
                <c:pt idx="48">
                  <c:v>12.290356655512493</c:v>
                </c:pt>
                <c:pt idx="49">
                  <c:v>12.932695830588537</c:v>
                </c:pt>
                <c:pt idx="50">
                  <c:v>13.053993541662136</c:v>
                </c:pt>
                <c:pt idx="51">
                  <c:v>13.293039264075622</c:v>
                </c:pt>
                <c:pt idx="52">
                  <c:v>13.935734038437833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1-42F8-949A-FB1D8E10B3FE}"/>
            </c:ext>
          </c:extLst>
        </c:ser>
        <c:ser>
          <c:idx val="2"/>
          <c:order val="2"/>
          <c:tx>
            <c:strRef>
              <c:f>'weekly data seasonality'!$N$3</c:f>
              <c:strCache>
                <c:ptCount val="1"/>
                <c:pt idx="0">
                  <c:v>2019</c:v>
                </c:pt>
              </c:strCache>
            </c:strRef>
          </c:tx>
          <c:spPr>
            <a:ln w="2222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seasonality'!$N$4:$N$56</c:f>
              <c:numCache>
                <c:formatCode>0.00</c:formatCode>
                <c:ptCount val="53"/>
                <c:pt idx="0">
                  <c:v>13.935734038437833</c:v>
                </c:pt>
                <c:pt idx="1">
                  <c:v>13.989435215703862</c:v>
                </c:pt>
                <c:pt idx="2">
                  <c:v>14.67665936138285</c:v>
                </c:pt>
                <c:pt idx="3">
                  <c:v>14.498851212152001</c:v>
                </c:pt>
                <c:pt idx="4">
                  <c:v>13.154375937931684</c:v>
                </c:pt>
                <c:pt idx="5">
                  <c:v>12.445054037034559</c:v>
                </c:pt>
                <c:pt idx="6">
                  <c:v>11.040127344108299</c:v>
                </c:pt>
                <c:pt idx="7">
                  <c:v>11.418553582524904</c:v>
                </c:pt>
                <c:pt idx="8">
                  <c:v>13.164493982866039</c:v>
                </c:pt>
                <c:pt idx="9">
                  <c:v>13.050758456705285</c:v>
                </c:pt>
                <c:pt idx="10">
                  <c:v>14.021458600019461</c:v>
                </c:pt>
                <c:pt idx="11">
                  <c:v>14.574837656873562</c:v>
                </c:pt>
                <c:pt idx="12">
                  <c:v>13.659869638273708</c:v>
                </c:pt>
                <c:pt idx="13">
                  <c:v>13.253232344279327</c:v>
                </c:pt>
                <c:pt idx="14">
                  <c:v>12.68138961398169</c:v>
                </c:pt>
                <c:pt idx="15">
                  <c:v>8.0982125753648315</c:v>
                </c:pt>
                <c:pt idx="16">
                  <c:v>8.6591023722356546</c:v>
                </c:pt>
                <c:pt idx="17">
                  <c:v>13.118766418192847</c:v>
                </c:pt>
                <c:pt idx="18">
                  <c:v>13.419082586325633</c:v>
                </c:pt>
                <c:pt idx="19">
                  <c:v>13.542550170553916</c:v>
                </c:pt>
                <c:pt idx="20">
                  <c:v>13.072236932608044</c:v>
                </c:pt>
                <c:pt idx="21">
                  <c:v>13.234020743187205</c:v>
                </c:pt>
                <c:pt idx="22">
                  <c:v>14.116490457739753</c:v>
                </c:pt>
                <c:pt idx="23">
                  <c:v>14.672442305560704</c:v>
                </c:pt>
                <c:pt idx="24">
                  <c:v>14.411968812647467</c:v>
                </c:pt>
                <c:pt idx="25">
                  <c:v>13.995755075340643</c:v>
                </c:pt>
                <c:pt idx="26">
                  <c:v>14.142454420854499</c:v>
                </c:pt>
                <c:pt idx="27">
                  <c:v>15.159451231345219</c:v>
                </c:pt>
                <c:pt idx="28">
                  <c:v>15.006634140845197</c:v>
                </c:pt>
                <c:pt idx="29">
                  <c:v>13.955359119231804</c:v>
                </c:pt>
                <c:pt idx="30">
                  <c:v>13.234488987682079</c:v>
                </c:pt>
                <c:pt idx="31">
                  <c:v>13.735338784393678</c:v>
                </c:pt>
                <c:pt idx="32">
                  <c:v>12.727491011528283</c:v>
                </c:pt>
                <c:pt idx="33">
                  <c:v>13.646921566661277</c:v>
                </c:pt>
                <c:pt idx="34">
                  <c:v>15.044889040800701</c:v>
                </c:pt>
                <c:pt idx="35">
                  <c:v>14.668847364833978</c:v>
                </c:pt>
                <c:pt idx="36">
                  <c:v>14.443645940778156</c:v>
                </c:pt>
                <c:pt idx="37">
                  <c:v>14.007586591417729</c:v>
                </c:pt>
                <c:pt idx="38">
                  <c:v>14.761114328421574</c:v>
                </c:pt>
                <c:pt idx="39">
                  <c:v>14.568474863275183</c:v>
                </c:pt>
                <c:pt idx="40">
                  <c:v>13.668366875337345</c:v>
                </c:pt>
                <c:pt idx="41">
                  <c:v>13.801147900124739</c:v>
                </c:pt>
                <c:pt idx="42">
                  <c:v>12.853977503602605</c:v>
                </c:pt>
                <c:pt idx="43">
                  <c:v>12.238395911297927</c:v>
                </c:pt>
                <c:pt idx="44">
                  <c:v>12.882096880015879</c:v>
                </c:pt>
                <c:pt idx="45">
                  <c:v>13.81913657434626</c:v>
                </c:pt>
                <c:pt idx="46">
                  <c:v>14.418473181321025</c:v>
                </c:pt>
                <c:pt idx="47">
                  <c:v>14.193214353485557</c:v>
                </c:pt>
                <c:pt idx="48">
                  <c:v>14.393561044479112</c:v>
                </c:pt>
                <c:pt idx="49">
                  <c:v>14.229629721330118</c:v>
                </c:pt>
                <c:pt idx="50">
                  <c:v>13.916590259073452</c:v>
                </c:pt>
                <c:pt idx="51">
                  <c:v>13.73130165732044</c:v>
                </c:pt>
                <c:pt idx="52">
                  <c:v>14.301539224354675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1-42F8-949A-FB1D8E10B3FE}"/>
            </c:ext>
          </c:extLst>
        </c:ser>
        <c:ser>
          <c:idx val="3"/>
          <c:order val="3"/>
          <c:tx>
            <c:strRef>
              <c:f>'weekly data seasonality'!$O$3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21"/>
              <c:layout>
                <c:manualLayout>
                  <c:x val="-4.9765602478977905E-2"/>
                  <c:y val="-0.1867549474104450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aseline="0"/>
                      <a:t>2020/5/31, </a:t>
                    </a:r>
                    <a:fld id="{127B7964-85BD-4175-AFAA-FE5EB2E16C4A}" type="VALUE">
                      <a:rPr lang="en-US" altLang="zh-CN" baseline="0"/>
                      <a:pPr/>
                      <a:t>[VALUE]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2B5-4A7E-A735-E7E11E99A94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seasonality'!$O$4:$O$56</c:f>
              <c:numCache>
                <c:formatCode>0.00</c:formatCode>
                <c:ptCount val="53"/>
                <c:pt idx="0">
                  <c:v>14.301539224354675</c:v>
                </c:pt>
                <c:pt idx="1">
                  <c:v>15.503879438443184</c:v>
                </c:pt>
                <c:pt idx="2">
                  <c:v>15.602638381679386</c:v>
                </c:pt>
                <c:pt idx="3">
                  <c:v>14.818879819014716</c:v>
                </c:pt>
                <c:pt idx="4">
                  <c:v>13.194617344028519</c:v>
                </c:pt>
                <c:pt idx="5">
                  <c:v>12.040696959221009</c:v>
                </c:pt>
                <c:pt idx="6">
                  <c:v>12.358879508273064</c:v>
                </c:pt>
                <c:pt idx="7">
                  <c:v>13.087470515790526</c:v>
                </c:pt>
                <c:pt idx="8">
                  <c:v>11.839455730477198</c:v>
                </c:pt>
                <c:pt idx="9">
                  <c:v>9.8533935325664981</c:v>
                </c:pt>
                <c:pt idx="10">
                  <c:v>11.522016386927122</c:v>
                </c:pt>
                <c:pt idx="11">
                  <c:v>13.650068055166066</c:v>
                </c:pt>
                <c:pt idx="12">
                  <c:v>13.632421304656143</c:v>
                </c:pt>
                <c:pt idx="13">
                  <c:v>14.181585698721669</c:v>
                </c:pt>
                <c:pt idx="14">
                  <c:v>14.273047942031567</c:v>
                </c:pt>
                <c:pt idx="15">
                  <c:v>14.538868617360786</c:v>
                </c:pt>
                <c:pt idx="16">
                  <c:v>14.616898315939492</c:v>
                </c:pt>
                <c:pt idx="17">
                  <c:v>14.294978868025884</c:v>
                </c:pt>
                <c:pt idx="18">
                  <c:v>15.086216301254639</c:v>
                </c:pt>
                <c:pt idx="19">
                  <c:v>15.374810178239803</c:v>
                </c:pt>
                <c:pt idx="20">
                  <c:v>15.570907279651756</c:v>
                </c:pt>
                <c:pt idx="21">
                  <c:v>15.447796058108231</c:v>
                </c:pt>
                <c:pt idx="22">
                  <c:v>15.22061696508089</c:v>
                </c:pt>
                <c:pt idx="23">
                  <c:v>16.001754828674066</c:v>
                </c:pt>
                <c:pt idx="24">
                  <c:v>15.729784290355719</c:v>
                </c:pt>
                <c:pt idx="25">
                  <c:v>16.857111537508533</c:v>
                </c:pt>
                <c:pt idx="26">
                  <c:v>17.414963021674335</c:v>
                </c:pt>
                <c:pt idx="27">
                  <c:v>16.207563845773048</c:v>
                </c:pt>
                <c:pt idx="28">
                  <c:v>16.346734139444926</c:v>
                </c:pt>
                <c:pt idx="29">
                  <c:v>16.504743757066919</c:v>
                </c:pt>
                <c:pt idx="30">
                  <c:v>15.929426939826477</c:v>
                </c:pt>
                <c:pt idx="31">
                  <c:v>14.76323158380956</c:v>
                </c:pt>
                <c:pt idx="32">
                  <c:v>14.804877344629197</c:v>
                </c:pt>
                <c:pt idx="33">
                  <c:v>14.376907009939865</c:v>
                </c:pt>
                <c:pt idx="34">
                  <c:v>13.997756200336198</c:v>
                </c:pt>
                <c:pt idx="35">
                  <c:v>14.180093452401394</c:v>
                </c:pt>
                <c:pt idx="36">
                  <c:v>15.024840805519306</c:v>
                </c:pt>
                <c:pt idx="37">
                  <c:v>15.258221575690284</c:v>
                </c:pt>
                <c:pt idx="38">
                  <c:v>14.133112731151513</c:v>
                </c:pt>
                <c:pt idx="39">
                  <c:v>14.310390934681326</c:v>
                </c:pt>
                <c:pt idx="40">
                  <c:v>14.447151900232706</c:v>
                </c:pt>
                <c:pt idx="41">
                  <c:v>14.950206451380804</c:v>
                </c:pt>
                <c:pt idx="42">
                  <c:v>14.447107959599638</c:v>
                </c:pt>
                <c:pt idx="43">
                  <c:v>14.75151012508643</c:v>
                </c:pt>
                <c:pt idx="44">
                  <c:v>14.694509159157194</c:v>
                </c:pt>
                <c:pt idx="45">
                  <c:v>14.646015387460311</c:v>
                </c:pt>
                <c:pt idx="46">
                  <c:v>14.403470115761877</c:v>
                </c:pt>
                <c:pt idx="47">
                  <c:v>14.893921480937294</c:v>
                </c:pt>
                <c:pt idx="48">
                  <c:v>13.661355391196398</c:v>
                </c:pt>
                <c:pt idx="49">
                  <c:v>14.136435320528436</c:v>
                </c:pt>
                <c:pt idx="50">
                  <c:v>12.987315516013521</c:v>
                </c:pt>
                <c:pt idx="51">
                  <c:v>13.494659278458503</c:v>
                </c:pt>
                <c:pt idx="52">
                  <c:v>13.299617098434164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21-42F8-949A-FB1D8E10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86280"/>
        <c:axId val="1183807816"/>
      </c:lineChart>
      <c:dateAx>
        <c:axId val="1037886280"/>
        <c:scaling>
          <c:orientation val="minMax"/>
        </c:scaling>
        <c:delete val="0"/>
        <c:axPos val="b"/>
        <c:numFmt formatCode="yy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807816"/>
        <c:crosses val="autoZero"/>
        <c:auto val="1"/>
        <c:lblOffset val="100"/>
        <c:baseTimeUnit val="days"/>
      </c:dateAx>
      <c:valAx>
        <c:axId val="1183807816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78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Implied BZL arrivals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data seasonality'!$T$3</c:f>
              <c:strCache>
                <c:ptCount val="1"/>
                <c:pt idx="0">
                  <c:v>2017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seasonality'!$T$4:$T$56</c:f>
              <c:numCache>
                <c:formatCode>0.00</c:formatCode>
                <c:ptCount val="53"/>
                <c:pt idx="0">
                  <c:v>3.8796323991433077</c:v>
                </c:pt>
                <c:pt idx="1">
                  <c:v>3.9873851795682351</c:v>
                </c:pt>
                <c:pt idx="2">
                  <c:v>4.0808696086080358</c:v>
                </c:pt>
                <c:pt idx="3">
                  <c:v>3.838071491345791</c:v>
                </c:pt>
                <c:pt idx="4">
                  <c:v>4.1628286151093503</c:v>
                </c:pt>
                <c:pt idx="5">
                  <c:v>4.7196989616761975</c:v>
                </c:pt>
                <c:pt idx="6">
                  <c:v>3.8964489411589787</c:v>
                </c:pt>
                <c:pt idx="7">
                  <c:v>3.2246919008385673</c:v>
                </c:pt>
                <c:pt idx="8">
                  <c:v>3.8401162481062037</c:v>
                </c:pt>
                <c:pt idx="9">
                  <c:v>3.7813650921965305</c:v>
                </c:pt>
                <c:pt idx="10">
                  <c:v>3.5372874026845635</c:v>
                </c:pt>
                <c:pt idx="11">
                  <c:v>4.0924998558761114</c:v>
                </c:pt>
                <c:pt idx="12">
                  <c:v>4.0832178056057913</c:v>
                </c:pt>
                <c:pt idx="13">
                  <c:v>3.9083785583526045</c:v>
                </c:pt>
                <c:pt idx="14">
                  <c:v>3.653264975845286</c:v>
                </c:pt>
                <c:pt idx="15">
                  <c:v>3.9899448049001065</c:v>
                </c:pt>
                <c:pt idx="16">
                  <c:v>4.1031904875524496</c:v>
                </c:pt>
                <c:pt idx="17">
                  <c:v>4.0877752811791996</c:v>
                </c:pt>
                <c:pt idx="18">
                  <c:v>4.788062901882844</c:v>
                </c:pt>
                <c:pt idx="19">
                  <c:v>3.7900500387299814</c:v>
                </c:pt>
                <c:pt idx="20">
                  <c:v>2.7601264339685563</c:v>
                </c:pt>
                <c:pt idx="21">
                  <c:v>3.4033738867389838</c:v>
                </c:pt>
                <c:pt idx="22">
                  <c:v>3.8381848962232463</c:v>
                </c:pt>
                <c:pt idx="23">
                  <c:v>3.4821627063906848</c:v>
                </c:pt>
                <c:pt idx="24">
                  <c:v>3.4056313966802714</c:v>
                </c:pt>
                <c:pt idx="25">
                  <c:v>4.0482604069337063</c:v>
                </c:pt>
                <c:pt idx="26">
                  <c:v>4.268128166727883</c:v>
                </c:pt>
                <c:pt idx="27">
                  <c:v>4.0567734707107208</c:v>
                </c:pt>
                <c:pt idx="28">
                  <c:v>4.4356615732473905</c:v>
                </c:pt>
                <c:pt idx="29">
                  <c:v>4.3642695005381027</c:v>
                </c:pt>
                <c:pt idx="30">
                  <c:v>4.3518692010591318</c:v>
                </c:pt>
                <c:pt idx="31">
                  <c:v>5.2400624505764677</c:v>
                </c:pt>
                <c:pt idx="32">
                  <c:v>4.6642314337916648</c:v>
                </c:pt>
                <c:pt idx="33">
                  <c:v>3.9718631463153304</c:v>
                </c:pt>
                <c:pt idx="34">
                  <c:v>3.7212529155407279</c:v>
                </c:pt>
                <c:pt idx="35">
                  <c:v>3.7110535734871712</c:v>
                </c:pt>
                <c:pt idx="36">
                  <c:v>4.1119572595342522</c:v>
                </c:pt>
                <c:pt idx="37">
                  <c:v>4.1302044275838083</c:v>
                </c:pt>
                <c:pt idx="38">
                  <c:v>4.2331741827463292</c:v>
                </c:pt>
                <c:pt idx="39">
                  <c:v>4.5356348179309478</c:v>
                </c:pt>
                <c:pt idx="40">
                  <c:v>4.5895475997000172</c:v>
                </c:pt>
                <c:pt idx="41">
                  <c:v>4.3481668610217818</c:v>
                </c:pt>
                <c:pt idx="42">
                  <c:v>4.7205690849136088</c:v>
                </c:pt>
                <c:pt idx="43">
                  <c:v>4.3532563727635516</c:v>
                </c:pt>
                <c:pt idx="44">
                  <c:v>4.1137226370713025</c:v>
                </c:pt>
                <c:pt idx="45">
                  <c:v>4.0552453334633443</c:v>
                </c:pt>
                <c:pt idx="46">
                  <c:v>3.2185120159986806</c:v>
                </c:pt>
                <c:pt idx="47">
                  <c:v>3.9949311899389968</c:v>
                </c:pt>
                <c:pt idx="48">
                  <c:v>4.9612533313240847</c:v>
                </c:pt>
                <c:pt idx="49">
                  <c:v>4.4770827975165615</c:v>
                </c:pt>
                <c:pt idx="50">
                  <c:v>4.1490260309027676</c:v>
                </c:pt>
                <c:pt idx="51">
                  <c:v>4.2039903874813911</c:v>
                </c:pt>
                <c:pt idx="52">
                  <c:v>4.5008206280057408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1-42F8-949A-FB1D8E10B3FE}"/>
            </c:ext>
          </c:extLst>
        </c:ser>
        <c:ser>
          <c:idx val="1"/>
          <c:order val="1"/>
          <c:tx>
            <c:strRef>
              <c:f>'weekly data seasonality'!$U$3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seasonality'!$U$4:$U$56</c:f>
              <c:numCache>
                <c:formatCode>0.00</c:formatCode>
                <c:ptCount val="53"/>
                <c:pt idx="0">
                  <c:v>4.5008206280057408</c:v>
                </c:pt>
                <c:pt idx="1">
                  <c:v>4.5461363560451948</c:v>
                </c:pt>
                <c:pt idx="2">
                  <c:v>3.9548927750868015</c:v>
                </c:pt>
                <c:pt idx="3">
                  <c:v>3.9569554224503793</c:v>
                </c:pt>
                <c:pt idx="4">
                  <c:v>4.6290470564041648</c:v>
                </c:pt>
                <c:pt idx="5">
                  <c:v>5.3086500269470385</c:v>
                </c:pt>
                <c:pt idx="6">
                  <c:v>4.4967072760344973</c:v>
                </c:pt>
                <c:pt idx="7">
                  <c:v>3.2333959011301485</c:v>
                </c:pt>
                <c:pt idx="8">
                  <c:v>3.7793404138161022</c:v>
                </c:pt>
                <c:pt idx="9">
                  <c:v>3.8419319942685184</c:v>
                </c:pt>
                <c:pt idx="10">
                  <c:v>3.5256639907568128</c:v>
                </c:pt>
                <c:pt idx="11">
                  <c:v>3.5061337267892476</c:v>
                </c:pt>
                <c:pt idx="12">
                  <c:v>3.3323343921438902</c:v>
                </c:pt>
                <c:pt idx="13">
                  <c:v>3.6575767865667084</c:v>
                </c:pt>
                <c:pt idx="14">
                  <c:v>4.5947109295202475</c:v>
                </c:pt>
                <c:pt idx="15">
                  <c:v>4.4457690765350231</c:v>
                </c:pt>
                <c:pt idx="16">
                  <c:v>3.6079701671669926</c:v>
                </c:pt>
                <c:pt idx="17">
                  <c:v>3.7458764222871723</c:v>
                </c:pt>
                <c:pt idx="18">
                  <c:v>3.8292438519684442</c:v>
                </c:pt>
                <c:pt idx="19">
                  <c:v>3.7789565826231777</c:v>
                </c:pt>
                <c:pt idx="20">
                  <c:v>3.0832653017218945</c:v>
                </c:pt>
                <c:pt idx="21">
                  <c:v>2.9723029730922774</c:v>
                </c:pt>
                <c:pt idx="22">
                  <c:v>4.15135649225273</c:v>
                </c:pt>
                <c:pt idx="23">
                  <c:v>4.3491251331790064</c:v>
                </c:pt>
                <c:pt idx="24">
                  <c:v>3.4497802346893089</c:v>
                </c:pt>
                <c:pt idx="25">
                  <c:v>3.396304769522811</c:v>
                </c:pt>
                <c:pt idx="26">
                  <c:v>4.0959668454215992</c:v>
                </c:pt>
                <c:pt idx="27">
                  <c:v>4.1066691316294914</c:v>
                </c:pt>
                <c:pt idx="28">
                  <c:v>4.24238063752997</c:v>
                </c:pt>
                <c:pt idx="29">
                  <c:v>4.5245317955188336</c:v>
                </c:pt>
                <c:pt idx="30">
                  <c:v>4.7900148890470948</c:v>
                </c:pt>
                <c:pt idx="31">
                  <c:v>5.4225170573571733</c:v>
                </c:pt>
                <c:pt idx="32">
                  <c:v>4.4251007206376398</c:v>
                </c:pt>
                <c:pt idx="33">
                  <c:v>3.8149266179485544</c:v>
                </c:pt>
                <c:pt idx="34">
                  <c:v>4.2676859226340458</c:v>
                </c:pt>
                <c:pt idx="35">
                  <c:v>5.1707224077727476</c:v>
                </c:pt>
                <c:pt idx="36">
                  <c:v>5.2324824108294701</c:v>
                </c:pt>
                <c:pt idx="37">
                  <c:v>4.6381309235295118</c:v>
                </c:pt>
                <c:pt idx="38">
                  <c:v>5.1932891053998231</c:v>
                </c:pt>
                <c:pt idx="39">
                  <c:v>4.8611565304151334</c:v>
                </c:pt>
                <c:pt idx="40">
                  <c:v>4.7445973368080221</c:v>
                </c:pt>
                <c:pt idx="41">
                  <c:v>4.6610170846095036</c:v>
                </c:pt>
                <c:pt idx="42">
                  <c:v>4.5610087128295671</c:v>
                </c:pt>
                <c:pt idx="43">
                  <c:v>5.1514094401609212</c:v>
                </c:pt>
                <c:pt idx="44">
                  <c:v>5.3023807162365797</c:v>
                </c:pt>
                <c:pt idx="45">
                  <c:v>4.8850825193612053</c:v>
                </c:pt>
                <c:pt idx="46">
                  <c:v>4.730854227833035</c:v>
                </c:pt>
                <c:pt idx="47">
                  <c:v>5.0223249920555553</c:v>
                </c:pt>
                <c:pt idx="48">
                  <c:v>4.8452526841539534</c:v>
                </c:pt>
                <c:pt idx="49">
                  <c:v>4.7863383152752066</c:v>
                </c:pt>
                <c:pt idx="50">
                  <c:v>4.0503690240911228</c:v>
                </c:pt>
                <c:pt idx="51">
                  <c:v>4.4683846141015273</c:v>
                </c:pt>
                <c:pt idx="52">
                  <c:v>5.4871585738545283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1-42F8-949A-FB1D8E10B3FE}"/>
            </c:ext>
          </c:extLst>
        </c:ser>
        <c:ser>
          <c:idx val="2"/>
          <c:order val="2"/>
          <c:tx>
            <c:strRef>
              <c:f>'weekly data seasonality'!$V$3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seasonality'!$V$4:$V$56</c:f>
              <c:numCache>
                <c:formatCode>0.00</c:formatCode>
                <c:ptCount val="53"/>
                <c:pt idx="0">
                  <c:v>5.4871585738545283</c:v>
                </c:pt>
                <c:pt idx="1">
                  <c:v>5.1897290150026771</c:v>
                </c:pt>
                <c:pt idx="2">
                  <c:v>4.7346178736551412</c:v>
                </c:pt>
                <c:pt idx="3">
                  <c:v>4.4678984785839484</c:v>
                </c:pt>
                <c:pt idx="4">
                  <c:v>5.1162705038936327</c:v>
                </c:pt>
                <c:pt idx="5">
                  <c:v>5.5804123921016044</c:v>
                </c:pt>
                <c:pt idx="6">
                  <c:v>5.0397944277467266</c:v>
                </c:pt>
                <c:pt idx="7">
                  <c:v>4.1753217748447993</c:v>
                </c:pt>
                <c:pt idx="8">
                  <c:v>3.9144104554026833</c:v>
                </c:pt>
                <c:pt idx="9">
                  <c:v>4.2984534090541899</c:v>
                </c:pt>
                <c:pt idx="10">
                  <c:v>4.1632220126362371</c:v>
                </c:pt>
                <c:pt idx="11">
                  <c:v>3.6900835019607361</c:v>
                </c:pt>
                <c:pt idx="12">
                  <c:v>3.8275955282617855</c:v>
                </c:pt>
                <c:pt idx="13">
                  <c:v>4.2110871680259985</c:v>
                </c:pt>
                <c:pt idx="14">
                  <c:v>4.5632770642955531</c:v>
                </c:pt>
                <c:pt idx="15">
                  <c:v>4.1852209101015534</c:v>
                </c:pt>
                <c:pt idx="16">
                  <c:v>2.5263528646904914</c:v>
                </c:pt>
                <c:pt idx="17">
                  <c:v>2.4450392086804396</c:v>
                </c:pt>
                <c:pt idx="18">
                  <c:v>2.7707881370048115</c:v>
                </c:pt>
                <c:pt idx="19">
                  <c:v>1.9912559116966961</c:v>
                </c:pt>
                <c:pt idx="20">
                  <c:v>1.9509702411004399</c:v>
                </c:pt>
                <c:pt idx="21">
                  <c:v>2.1649084002278958</c:v>
                </c:pt>
                <c:pt idx="22">
                  <c:v>2.2047965430132237</c:v>
                </c:pt>
                <c:pt idx="23">
                  <c:v>2.7126481588931557</c:v>
                </c:pt>
                <c:pt idx="24">
                  <c:v>3.8612421232924188</c:v>
                </c:pt>
                <c:pt idx="25">
                  <c:v>3.8754070213459042</c:v>
                </c:pt>
                <c:pt idx="26">
                  <c:v>3.4157380687865495</c:v>
                </c:pt>
                <c:pt idx="27">
                  <c:v>4.2314973598427423</c:v>
                </c:pt>
                <c:pt idx="28">
                  <c:v>3.4719937151537366</c:v>
                </c:pt>
                <c:pt idx="29">
                  <c:v>4.4655483958633351</c:v>
                </c:pt>
                <c:pt idx="30">
                  <c:v>4.2458726361421997</c:v>
                </c:pt>
                <c:pt idx="31">
                  <c:v>4.7921146054207693</c:v>
                </c:pt>
                <c:pt idx="32">
                  <c:v>4.420871692932022</c:v>
                </c:pt>
                <c:pt idx="33">
                  <c:v>3.9800401172548554</c:v>
                </c:pt>
                <c:pt idx="34">
                  <c:v>4.1592776611623634</c:v>
                </c:pt>
                <c:pt idx="35">
                  <c:v>4.2045843742523088</c:v>
                </c:pt>
                <c:pt idx="36">
                  <c:v>5.0302175128714923</c:v>
                </c:pt>
                <c:pt idx="37">
                  <c:v>4.7289924791796372</c:v>
                </c:pt>
                <c:pt idx="38">
                  <c:v>4.6588767976770802</c:v>
                </c:pt>
                <c:pt idx="39">
                  <c:v>5.5385691229681271</c:v>
                </c:pt>
                <c:pt idx="40">
                  <c:v>5.3977249239579086</c:v>
                </c:pt>
                <c:pt idx="41">
                  <c:v>5.1245746889660451</c:v>
                </c:pt>
                <c:pt idx="42">
                  <c:v>4.3265028341591742</c:v>
                </c:pt>
                <c:pt idx="43">
                  <c:v>4.4927921292263076</c:v>
                </c:pt>
                <c:pt idx="44">
                  <c:v>4.7985342082423941</c:v>
                </c:pt>
                <c:pt idx="45">
                  <c:v>4.6725225672765678</c:v>
                </c:pt>
                <c:pt idx="46">
                  <c:v>4.515731146450114</c:v>
                </c:pt>
                <c:pt idx="47">
                  <c:v>4.4110068935320914</c:v>
                </c:pt>
                <c:pt idx="48">
                  <c:v>4.2510204465640724</c:v>
                </c:pt>
                <c:pt idx="49">
                  <c:v>4.2519765622218113</c:v>
                </c:pt>
                <c:pt idx="50">
                  <c:v>4.7159969578422594</c:v>
                </c:pt>
                <c:pt idx="51">
                  <c:v>4.6449348687755165</c:v>
                </c:pt>
                <c:pt idx="52">
                  <c:v>4.6666661940634908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1-42F8-949A-FB1D8E10B3FE}"/>
            </c:ext>
          </c:extLst>
        </c:ser>
        <c:ser>
          <c:idx val="3"/>
          <c:order val="3"/>
          <c:tx>
            <c:strRef>
              <c:f>'weekly data seasonality'!$W$3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21"/>
              <c:layout>
                <c:manualLayout>
                  <c:x val="-3.1723648222876197E-2"/>
                  <c:y val="-0.1983470661345342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2020/5/31</a:t>
                    </a:r>
                    <a:r>
                      <a:rPr lang="en-US" altLang="zh-CN" baseline="0"/>
                      <a:t>, </a:t>
                    </a:r>
                    <a:fld id="{A6259586-C169-4E86-8CAF-331EA3ACCC33}" type="VALUE">
                      <a:rPr lang="en-US" altLang="zh-CN" baseline="0"/>
                      <a:pPr/>
                      <a:t>[VALUE]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28C-4F92-8DEF-8528C4B4C23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seasonality'!$W$4:$W$56</c:f>
              <c:numCache>
                <c:formatCode>0.00</c:formatCode>
                <c:ptCount val="53"/>
                <c:pt idx="0">
                  <c:v>4.6666661940634908</c:v>
                </c:pt>
                <c:pt idx="1">
                  <c:v>4.1689306559084658</c:v>
                </c:pt>
                <c:pt idx="2">
                  <c:v>3.6164888088425626</c:v>
                </c:pt>
                <c:pt idx="3">
                  <c:v>3.8802168760089577</c:v>
                </c:pt>
                <c:pt idx="4">
                  <c:v>4.4388363728060005</c:v>
                </c:pt>
                <c:pt idx="5">
                  <c:v>4.3803651724110662</c:v>
                </c:pt>
                <c:pt idx="6">
                  <c:v>3.7762231021851091</c:v>
                </c:pt>
                <c:pt idx="7">
                  <c:v>3.1152046855550011</c:v>
                </c:pt>
                <c:pt idx="8">
                  <c:v>2.656708185693839</c:v>
                </c:pt>
                <c:pt idx="9">
                  <c:v>2.9886883615030189</c:v>
                </c:pt>
                <c:pt idx="10">
                  <c:v>3.6431952097497406</c:v>
                </c:pt>
                <c:pt idx="11">
                  <c:v>3.7128236781587951</c:v>
                </c:pt>
                <c:pt idx="12">
                  <c:v>2.7535512451730471</c:v>
                </c:pt>
                <c:pt idx="13">
                  <c:v>2.867825168448416</c:v>
                </c:pt>
                <c:pt idx="14">
                  <c:v>3.7484096629711492</c:v>
                </c:pt>
                <c:pt idx="15">
                  <c:v>2.6832985547768726</c:v>
                </c:pt>
                <c:pt idx="16">
                  <c:v>1.9476912480179158</c:v>
                </c:pt>
                <c:pt idx="17">
                  <c:v>2.3252872448952693</c:v>
                </c:pt>
                <c:pt idx="18">
                  <c:v>2.7440926203402651</c:v>
                </c:pt>
                <c:pt idx="19">
                  <c:v>3.2994825493900373</c:v>
                </c:pt>
                <c:pt idx="20">
                  <c:v>3.6570170692650041</c:v>
                </c:pt>
                <c:pt idx="21">
                  <c:v>3.8125223821079022</c:v>
                </c:pt>
                <c:pt idx="22">
                  <c:v>3.8238734594311223</c:v>
                </c:pt>
                <c:pt idx="23">
                  <c:v>3.3996837679327481</c:v>
                </c:pt>
                <c:pt idx="24">
                  <c:v>3.3471401641430631</c:v>
                </c:pt>
                <c:pt idx="25">
                  <c:v>3.1146464721461635</c:v>
                </c:pt>
                <c:pt idx="26">
                  <c:v>3.2651881927763218</c:v>
                </c:pt>
                <c:pt idx="27">
                  <c:v>4.3750531727599382</c:v>
                </c:pt>
                <c:pt idx="28">
                  <c:v>4.6282803983613263</c:v>
                </c:pt>
                <c:pt idx="29">
                  <c:v>4.3830850902634699</c:v>
                </c:pt>
                <c:pt idx="30">
                  <c:v>4.7106392952332712</c:v>
                </c:pt>
                <c:pt idx="31">
                  <c:v>4.9441100959679876</c:v>
                </c:pt>
                <c:pt idx="32">
                  <c:v>4.6735263351441692</c:v>
                </c:pt>
                <c:pt idx="33">
                  <c:v>4.646694539583347</c:v>
                </c:pt>
                <c:pt idx="34">
                  <c:v>4.3696792820505603</c:v>
                </c:pt>
                <c:pt idx="35">
                  <c:v>4.5795548835739357</c:v>
                </c:pt>
                <c:pt idx="36">
                  <c:v>5.6311599503478496</c:v>
                </c:pt>
                <c:pt idx="37">
                  <c:v>5.3650137700041194</c:v>
                </c:pt>
                <c:pt idx="38">
                  <c:v>5.9038664003003118</c:v>
                </c:pt>
                <c:pt idx="39">
                  <c:v>6.1847278994092534</c:v>
                </c:pt>
                <c:pt idx="40">
                  <c:v>6.3440217132887797</c:v>
                </c:pt>
                <c:pt idx="41">
                  <c:v>6.4465892082033918</c:v>
                </c:pt>
                <c:pt idx="42">
                  <c:v>6.1367860421382563</c:v>
                </c:pt>
                <c:pt idx="43">
                  <c:v>5.6240810465517281</c:v>
                </c:pt>
                <c:pt idx="44">
                  <c:v>5.8621727373861132</c:v>
                </c:pt>
                <c:pt idx="45">
                  <c:v>6.440829060557447</c:v>
                </c:pt>
                <c:pt idx="46">
                  <c:v>5.1702735410661882</c:v>
                </c:pt>
                <c:pt idx="47">
                  <c:v>4.4180641580835047</c:v>
                </c:pt>
                <c:pt idx="48">
                  <c:v>5.1165613450604948</c:v>
                </c:pt>
                <c:pt idx="49">
                  <c:v>5.7176398874289518</c:v>
                </c:pt>
                <c:pt idx="50">
                  <c:v>6.1832708102067926</c:v>
                </c:pt>
                <c:pt idx="51">
                  <c:v>6.1702498330899394</c:v>
                </c:pt>
                <c:pt idx="52">
                  <c:v>5.6146448476949429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21-42F8-949A-FB1D8E10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86280"/>
        <c:axId val="1183807816"/>
      </c:lineChart>
      <c:dateAx>
        <c:axId val="1037886280"/>
        <c:scaling>
          <c:orientation val="minMax"/>
        </c:scaling>
        <c:delete val="0"/>
        <c:axPos val="b"/>
        <c:numFmt formatCode="yy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807816"/>
        <c:crosses val="autoZero"/>
        <c:auto val="1"/>
        <c:lblOffset val="100"/>
        <c:baseTimeUnit val="days"/>
      </c:dateAx>
      <c:valAx>
        <c:axId val="11838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78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China Congestion Volume (million 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data seasonality'!$AF$3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seasonality'!$AF$4:$AF$56</c:f>
              <c:numCache>
                <c:formatCode>0.00</c:formatCode>
                <c:ptCount val="53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20.5</c:v>
                </c:pt>
                <c:pt idx="7">
                  <c:v>19.5</c:v>
                </c:pt>
                <c:pt idx="8">
                  <c:v>19</c:v>
                </c:pt>
                <c:pt idx="9">
                  <c:v>19.55</c:v>
                </c:pt>
                <c:pt idx="10">
                  <c:v>19.55</c:v>
                </c:pt>
                <c:pt idx="11">
                  <c:v>16.32</c:v>
                </c:pt>
                <c:pt idx="12">
                  <c:v>15.98</c:v>
                </c:pt>
                <c:pt idx="13">
                  <c:v>14.450000000000001</c:v>
                </c:pt>
                <c:pt idx="14">
                  <c:v>17.510000000000002</c:v>
                </c:pt>
                <c:pt idx="15">
                  <c:v>16.5</c:v>
                </c:pt>
                <c:pt idx="16">
                  <c:v>16</c:v>
                </c:pt>
                <c:pt idx="17">
                  <c:v>16</c:v>
                </c:pt>
                <c:pt idx="18">
                  <c:v>16.5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17.5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17.5</c:v>
                </c:pt>
                <c:pt idx="44">
                  <c:v>17.5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1-42F8-949A-FB1D8E10B3FE}"/>
            </c:ext>
          </c:extLst>
        </c:ser>
        <c:ser>
          <c:idx val="1"/>
          <c:order val="1"/>
          <c:tx>
            <c:strRef>
              <c:f>'weekly data seasonality'!$AH$3</c:f>
              <c:strCache>
                <c:ptCount val="1"/>
                <c:pt idx="0">
                  <c:v>Pojection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seasonality'!$AH$4:$AH$56</c:f>
              <c:numCache>
                <c:formatCode>General</c:formatCode>
                <c:ptCount val="53"/>
                <c:pt idx="26" formatCode="0.00">
                  <c:v>23.970000000000002</c:v>
                </c:pt>
                <c:pt idx="27" formatCode="0.00">
                  <c:v>22.78</c:v>
                </c:pt>
                <c:pt idx="28" formatCode="0.00">
                  <c:v>23.290000000000003</c:v>
                </c:pt>
                <c:pt idx="29" formatCode="0.00">
                  <c:v>24.82</c:v>
                </c:pt>
                <c:pt idx="30" formatCode="0.00">
                  <c:v>24.14</c:v>
                </c:pt>
                <c:pt idx="31" formatCode="0.00">
                  <c:v>19</c:v>
                </c:pt>
                <c:pt idx="32" formatCode="0.00">
                  <c:v>25.840000000000003</c:v>
                </c:pt>
                <c:pt idx="33" formatCode="0.00">
                  <c:v>28.560000000000002</c:v>
                </c:pt>
                <c:pt idx="34" formatCode="0.00">
                  <c:v>26.01</c:v>
                </c:pt>
                <c:pt idx="35" formatCode="0.00">
                  <c:v>26.01</c:v>
                </c:pt>
                <c:pt idx="36" formatCode="0.00">
                  <c:v>27.37</c:v>
                </c:pt>
                <c:pt idx="37" formatCode="0.00">
                  <c:v>25.67</c:v>
                </c:pt>
                <c:pt idx="38" formatCode="0.00">
                  <c:v>24.14</c:v>
                </c:pt>
                <c:pt idx="39" formatCode="0.00">
                  <c:v>19.720000000000002</c:v>
                </c:pt>
                <c:pt idx="40" formatCode="0.00">
                  <c:v>20.91</c:v>
                </c:pt>
                <c:pt idx="41" formatCode="0.00">
                  <c:v>23.12</c:v>
                </c:pt>
                <c:pt idx="42" formatCode="0.00">
                  <c:v>20.57</c:v>
                </c:pt>
                <c:pt idx="43" formatCode="0.00">
                  <c:v>20.740000000000002</c:v>
                </c:pt>
                <c:pt idx="44" formatCode="0.00">
                  <c:v>19.89</c:v>
                </c:pt>
                <c:pt idx="45" formatCode="0.00">
                  <c:v>20.23</c:v>
                </c:pt>
                <c:pt idx="46" formatCode="0.00">
                  <c:v>19.720000000000002</c:v>
                </c:pt>
                <c:pt idx="47" formatCode="0.00">
                  <c:v>21.25</c:v>
                </c:pt>
                <c:pt idx="48" formatCode="0.00">
                  <c:v>18.190000000000001</c:v>
                </c:pt>
                <c:pt idx="49" formatCode="0.00">
                  <c:v>17.68</c:v>
                </c:pt>
                <c:pt idx="50" formatCode="0.00">
                  <c:v>17.34</c:v>
                </c:pt>
                <c:pt idx="51" formatCode="0.00">
                  <c:v>19</c:v>
                </c:pt>
                <c:pt idx="52" formatCode="0.0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1-42F8-949A-FB1D8E10B3FE}"/>
            </c:ext>
          </c:extLst>
        </c:ser>
        <c:ser>
          <c:idx val="2"/>
          <c:order val="2"/>
          <c:tx>
            <c:strRef>
              <c:f>'weekly data seasonality'!$AC$3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seasonality'!$AC$4:$AC$56</c:f>
              <c:numCache>
                <c:formatCode>0.00</c:formatCode>
                <c:ptCount val="53"/>
                <c:pt idx="0">
                  <c:v>15.47</c:v>
                </c:pt>
                <c:pt idx="1">
                  <c:v>15.98</c:v>
                </c:pt>
                <c:pt idx="2">
                  <c:v>21.42</c:v>
                </c:pt>
                <c:pt idx="3">
                  <c:v>21.25</c:v>
                </c:pt>
                <c:pt idx="4">
                  <c:v>22.610000000000003</c:v>
                </c:pt>
                <c:pt idx="5">
                  <c:v>17.510000000000002</c:v>
                </c:pt>
                <c:pt idx="6">
                  <c:v>19.21</c:v>
                </c:pt>
                <c:pt idx="7">
                  <c:v>17.510000000000002</c:v>
                </c:pt>
                <c:pt idx="8">
                  <c:v>18.02</c:v>
                </c:pt>
                <c:pt idx="9">
                  <c:v>16.490000000000002</c:v>
                </c:pt>
                <c:pt idx="10">
                  <c:v>15.81</c:v>
                </c:pt>
                <c:pt idx="11">
                  <c:v>17.510000000000002</c:v>
                </c:pt>
                <c:pt idx="12">
                  <c:v>19.380000000000003</c:v>
                </c:pt>
                <c:pt idx="13">
                  <c:v>18.700000000000003</c:v>
                </c:pt>
                <c:pt idx="14">
                  <c:v>21.42</c:v>
                </c:pt>
                <c:pt idx="15">
                  <c:v>20.91</c:v>
                </c:pt>
                <c:pt idx="16">
                  <c:v>19.89</c:v>
                </c:pt>
                <c:pt idx="17">
                  <c:v>18.87</c:v>
                </c:pt>
                <c:pt idx="18">
                  <c:v>15.81</c:v>
                </c:pt>
                <c:pt idx="19">
                  <c:v>15.47</c:v>
                </c:pt>
                <c:pt idx="20">
                  <c:v>17.68</c:v>
                </c:pt>
                <c:pt idx="21">
                  <c:v>16.32</c:v>
                </c:pt>
                <c:pt idx="22">
                  <c:v>12.58</c:v>
                </c:pt>
                <c:pt idx="23">
                  <c:v>14.280000000000001</c:v>
                </c:pt>
                <c:pt idx="24">
                  <c:v>19.21</c:v>
                </c:pt>
                <c:pt idx="25">
                  <c:v>14.620000000000001</c:v>
                </c:pt>
                <c:pt idx="26">
                  <c:v>14.110000000000001</c:v>
                </c:pt>
                <c:pt idx="27">
                  <c:v>17</c:v>
                </c:pt>
                <c:pt idx="28">
                  <c:v>19.720000000000002</c:v>
                </c:pt>
                <c:pt idx="29">
                  <c:v>16.490000000000002</c:v>
                </c:pt>
                <c:pt idx="30">
                  <c:v>18.87</c:v>
                </c:pt>
                <c:pt idx="31">
                  <c:v>18.360000000000003</c:v>
                </c:pt>
                <c:pt idx="32">
                  <c:v>14.790000000000001</c:v>
                </c:pt>
                <c:pt idx="33">
                  <c:v>20.57</c:v>
                </c:pt>
                <c:pt idx="34">
                  <c:v>20.57</c:v>
                </c:pt>
                <c:pt idx="35">
                  <c:v>14.280000000000001</c:v>
                </c:pt>
                <c:pt idx="36">
                  <c:v>15.64</c:v>
                </c:pt>
                <c:pt idx="37">
                  <c:v>14.620000000000001</c:v>
                </c:pt>
                <c:pt idx="38">
                  <c:v>12.41</c:v>
                </c:pt>
                <c:pt idx="39">
                  <c:v>14.620000000000001</c:v>
                </c:pt>
                <c:pt idx="40">
                  <c:v>16.150000000000002</c:v>
                </c:pt>
                <c:pt idx="41">
                  <c:v>18.700000000000003</c:v>
                </c:pt>
                <c:pt idx="42">
                  <c:v>11.22</c:v>
                </c:pt>
                <c:pt idx="43">
                  <c:v>10.370000000000001</c:v>
                </c:pt>
                <c:pt idx="44">
                  <c:v>8.67</c:v>
                </c:pt>
                <c:pt idx="45">
                  <c:v>13.940000000000001</c:v>
                </c:pt>
                <c:pt idx="46">
                  <c:v>12.07</c:v>
                </c:pt>
                <c:pt idx="47">
                  <c:v>12.41</c:v>
                </c:pt>
                <c:pt idx="48">
                  <c:v>10.71</c:v>
                </c:pt>
                <c:pt idx="49">
                  <c:v>15.47</c:v>
                </c:pt>
                <c:pt idx="50">
                  <c:v>12.41</c:v>
                </c:pt>
                <c:pt idx="51">
                  <c:v>11.22</c:v>
                </c:pt>
                <c:pt idx="52">
                  <c:v>16.150000000000002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1-42F8-949A-FB1D8E10B3FE}"/>
            </c:ext>
          </c:extLst>
        </c:ser>
        <c:ser>
          <c:idx val="3"/>
          <c:order val="3"/>
          <c:tx>
            <c:strRef>
              <c:f>'weekly data seasonality'!$AD$3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seasonality'!$AD$4:$AD$56</c:f>
              <c:numCache>
                <c:formatCode>0.00</c:formatCode>
                <c:ptCount val="53"/>
                <c:pt idx="0">
                  <c:v>16.150000000000002</c:v>
                </c:pt>
                <c:pt idx="1">
                  <c:v>13.770000000000001</c:v>
                </c:pt>
                <c:pt idx="2">
                  <c:v>18.53</c:v>
                </c:pt>
                <c:pt idx="3">
                  <c:v>16.150000000000002</c:v>
                </c:pt>
                <c:pt idx="4">
                  <c:v>15.98</c:v>
                </c:pt>
                <c:pt idx="5">
                  <c:v>14.96</c:v>
                </c:pt>
                <c:pt idx="6">
                  <c:v>13.940000000000001</c:v>
                </c:pt>
                <c:pt idx="7">
                  <c:v>14.450000000000001</c:v>
                </c:pt>
                <c:pt idx="8">
                  <c:v>14.450000000000001</c:v>
                </c:pt>
                <c:pt idx="9">
                  <c:v>15.47</c:v>
                </c:pt>
                <c:pt idx="10">
                  <c:v>15.13</c:v>
                </c:pt>
                <c:pt idx="11">
                  <c:v>12.920000000000002</c:v>
                </c:pt>
                <c:pt idx="12">
                  <c:v>12.24</c:v>
                </c:pt>
                <c:pt idx="13">
                  <c:v>12.41</c:v>
                </c:pt>
                <c:pt idx="14">
                  <c:v>11.73</c:v>
                </c:pt>
                <c:pt idx="15">
                  <c:v>10.370000000000001</c:v>
                </c:pt>
                <c:pt idx="16">
                  <c:v>7.99</c:v>
                </c:pt>
                <c:pt idx="17">
                  <c:v>15.13</c:v>
                </c:pt>
                <c:pt idx="18">
                  <c:v>10.88</c:v>
                </c:pt>
                <c:pt idx="19">
                  <c:v>8.5</c:v>
                </c:pt>
                <c:pt idx="20">
                  <c:v>11.22</c:v>
                </c:pt>
                <c:pt idx="21">
                  <c:v>8.33</c:v>
                </c:pt>
                <c:pt idx="22">
                  <c:v>12.07</c:v>
                </c:pt>
                <c:pt idx="23">
                  <c:v>9.01</c:v>
                </c:pt>
                <c:pt idx="24">
                  <c:v>10.030000000000001</c:v>
                </c:pt>
                <c:pt idx="25">
                  <c:v>9.8600000000000012</c:v>
                </c:pt>
                <c:pt idx="26">
                  <c:v>11.9</c:v>
                </c:pt>
                <c:pt idx="27">
                  <c:v>13.940000000000001</c:v>
                </c:pt>
                <c:pt idx="28">
                  <c:v>15.47</c:v>
                </c:pt>
                <c:pt idx="29">
                  <c:v>14.280000000000001</c:v>
                </c:pt>
                <c:pt idx="30">
                  <c:v>14.280000000000001</c:v>
                </c:pt>
                <c:pt idx="31">
                  <c:v>14.620000000000001</c:v>
                </c:pt>
                <c:pt idx="32">
                  <c:v>13.090000000000002</c:v>
                </c:pt>
                <c:pt idx="33">
                  <c:v>20.060000000000002</c:v>
                </c:pt>
                <c:pt idx="34">
                  <c:v>21.76</c:v>
                </c:pt>
                <c:pt idx="35">
                  <c:v>18.53</c:v>
                </c:pt>
                <c:pt idx="36">
                  <c:v>20.23</c:v>
                </c:pt>
                <c:pt idx="37">
                  <c:v>19.89</c:v>
                </c:pt>
                <c:pt idx="38">
                  <c:v>19.55</c:v>
                </c:pt>
                <c:pt idx="39">
                  <c:v>19.89</c:v>
                </c:pt>
                <c:pt idx="40">
                  <c:v>18.02</c:v>
                </c:pt>
                <c:pt idx="41">
                  <c:v>19.040000000000003</c:v>
                </c:pt>
                <c:pt idx="42">
                  <c:v>17.510000000000002</c:v>
                </c:pt>
                <c:pt idx="43">
                  <c:v>17.170000000000002</c:v>
                </c:pt>
                <c:pt idx="44">
                  <c:v>17.34</c:v>
                </c:pt>
                <c:pt idx="45">
                  <c:v>18.360000000000003</c:v>
                </c:pt>
                <c:pt idx="46">
                  <c:v>19.380000000000003</c:v>
                </c:pt>
                <c:pt idx="47">
                  <c:v>16.490000000000002</c:v>
                </c:pt>
                <c:pt idx="48">
                  <c:v>20.740000000000002</c:v>
                </c:pt>
                <c:pt idx="49">
                  <c:v>18.360000000000003</c:v>
                </c:pt>
                <c:pt idx="50">
                  <c:v>16.150000000000002</c:v>
                </c:pt>
                <c:pt idx="51">
                  <c:v>17.34</c:v>
                </c:pt>
                <c:pt idx="52">
                  <c:v>23.12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21-42F8-949A-FB1D8E10B3FE}"/>
            </c:ext>
          </c:extLst>
        </c:ser>
        <c:ser>
          <c:idx val="4"/>
          <c:order val="4"/>
          <c:tx>
            <c:strRef>
              <c:f>'weekly data seasonality'!$AE$3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seasonality'!$AE$4:$AE$56</c:f>
              <c:numCache>
                <c:formatCode>0.00</c:formatCode>
                <c:ptCount val="53"/>
                <c:pt idx="0">
                  <c:v>23.12</c:v>
                </c:pt>
                <c:pt idx="1">
                  <c:v>21.080000000000002</c:v>
                </c:pt>
                <c:pt idx="2">
                  <c:v>21.59</c:v>
                </c:pt>
                <c:pt idx="3">
                  <c:v>18.02</c:v>
                </c:pt>
                <c:pt idx="4">
                  <c:v>19.720000000000002</c:v>
                </c:pt>
                <c:pt idx="5">
                  <c:v>21.25</c:v>
                </c:pt>
                <c:pt idx="6">
                  <c:v>19.380000000000003</c:v>
                </c:pt>
                <c:pt idx="7">
                  <c:v>21.25</c:v>
                </c:pt>
                <c:pt idx="8">
                  <c:v>19.55</c:v>
                </c:pt>
                <c:pt idx="9">
                  <c:v>13.600000000000001</c:v>
                </c:pt>
                <c:pt idx="10">
                  <c:v>14.450000000000001</c:v>
                </c:pt>
                <c:pt idx="11">
                  <c:v>15.3</c:v>
                </c:pt>
                <c:pt idx="12">
                  <c:v>13.090000000000002</c:v>
                </c:pt>
                <c:pt idx="13">
                  <c:v>14.450000000000001</c:v>
                </c:pt>
                <c:pt idx="14">
                  <c:v>15.13</c:v>
                </c:pt>
                <c:pt idx="15">
                  <c:v>17.34</c:v>
                </c:pt>
                <c:pt idx="16">
                  <c:v>13.090000000000002</c:v>
                </c:pt>
                <c:pt idx="17">
                  <c:v>12.58</c:v>
                </c:pt>
                <c:pt idx="18">
                  <c:v>12.750000000000002</c:v>
                </c:pt>
                <c:pt idx="19">
                  <c:v>12.07</c:v>
                </c:pt>
                <c:pt idx="20">
                  <c:v>14.620000000000001</c:v>
                </c:pt>
                <c:pt idx="21">
                  <c:v>14.110000000000001</c:v>
                </c:pt>
                <c:pt idx="22">
                  <c:v>16.150000000000002</c:v>
                </c:pt>
                <c:pt idx="23">
                  <c:v>19.89</c:v>
                </c:pt>
                <c:pt idx="24">
                  <c:v>19.380000000000003</c:v>
                </c:pt>
                <c:pt idx="25">
                  <c:v>19.89</c:v>
                </c:pt>
                <c:pt idx="26">
                  <c:v>23.970000000000002</c:v>
                </c:pt>
                <c:pt idx="27">
                  <c:v>22.78</c:v>
                </c:pt>
                <c:pt idx="28">
                  <c:v>23.290000000000003</c:v>
                </c:pt>
                <c:pt idx="29">
                  <c:v>24.82</c:v>
                </c:pt>
                <c:pt idx="30">
                  <c:v>24.14</c:v>
                </c:pt>
                <c:pt idx="31">
                  <c:v>19</c:v>
                </c:pt>
                <c:pt idx="32">
                  <c:v>25.840000000000003</c:v>
                </c:pt>
                <c:pt idx="33">
                  <c:v>28.560000000000002</c:v>
                </c:pt>
                <c:pt idx="34">
                  <c:v>26.01</c:v>
                </c:pt>
                <c:pt idx="35">
                  <c:v>26.01</c:v>
                </c:pt>
                <c:pt idx="36">
                  <c:v>27.37</c:v>
                </c:pt>
                <c:pt idx="37">
                  <c:v>25.67</c:v>
                </c:pt>
                <c:pt idx="38">
                  <c:v>24.14</c:v>
                </c:pt>
                <c:pt idx="39">
                  <c:v>19.720000000000002</c:v>
                </c:pt>
                <c:pt idx="40">
                  <c:v>20.91</c:v>
                </c:pt>
                <c:pt idx="41">
                  <c:v>23.12</c:v>
                </c:pt>
                <c:pt idx="42">
                  <c:v>20.57</c:v>
                </c:pt>
                <c:pt idx="43">
                  <c:v>20.740000000000002</c:v>
                </c:pt>
                <c:pt idx="44">
                  <c:v>19.89</c:v>
                </c:pt>
                <c:pt idx="45">
                  <c:v>20.23</c:v>
                </c:pt>
                <c:pt idx="46">
                  <c:v>19.720000000000002</c:v>
                </c:pt>
                <c:pt idx="47">
                  <c:v>21.25</c:v>
                </c:pt>
                <c:pt idx="48">
                  <c:v>18.190000000000001</c:v>
                </c:pt>
                <c:pt idx="49">
                  <c:v>17.68</c:v>
                </c:pt>
                <c:pt idx="50">
                  <c:v>17.34</c:v>
                </c:pt>
                <c:pt idx="51">
                  <c:v>19</c:v>
                </c:pt>
                <c:pt idx="5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0-4E3C-A773-CE2D674F3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86280"/>
        <c:axId val="1183807816"/>
      </c:lineChart>
      <c:dateAx>
        <c:axId val="1037886280"/>
        <c:scaling>
          <c:orientation val="minMax"/>
        </c:scaling>
        <c:delete val="0"/>
        <c:axPos val="b"/>
        <c:numFmt formatCode="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807816"/>
        <c:crosses val="autoZero"/>
        <c:auto val="1"/>
        <c:lblOffset val="100"/>
        <c:baseTimeUnit val="days"/>
        <c:majorUnit val="1"/>
        <c:majorTimeUnit val="months"/>
      </c:dateAx>
      <c:valAx>
        <c:axId val="11838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78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Mysteel 45 Ports Headline Inventory 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data seasonality'!$AX$3</c:f>
              <c:strCache>
                <c:ptCount val="1"/>
                <c:pt idx="0">
                  <c:v>2016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seasonality'!$AX$4:$AX$56</c:f>
              <c:numCache>
                <c:formatCode>0.00</c:formatCode>
                <c:ptCount val="53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7-4656-9B5B-3CB64884075E}"/>
            </c:ext>
          </c:extLst>
        </c:ser>
        <c:ser>
          <c:idx val="1"/>
          <c:order val="1"/>
          <c:tx>
            <c:strRef>
              <c:f>'weekly data seasonality'!$AY$3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seasonality'!$AY$4:$AY$56</c:f>
              <c:numCache>
                <c:formatCode>0.00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144.11000000000001</c:v>
                </c:pt>
                <c:pt idx="24">
                  <c:v>142.36000000000001</c:v>
                </c:pt>
                <c:pt idx="25">
                  <c:v>145.38999999999999</c:v>
                </c:pt>
                <c:pt idx="26">
                  <c:v>144.13</c:v>
                </c:pt>
                <c:pt idx="27">
                  <c:v>142.29</c:v>
                </c:pt>
                <c:pt idx="28">
                  <c:v>142.87</c:v>
                </c:pt>
                <c:pt idx="29">
                  <c:v>143.19999999999999</c:v>
                </c:pt>
                <c:pt idx="30">
                  <c:v>142.31</c:v>
                </c:pt>
                <c:pt idx="31">
                  <c:v>140.37</c:v>
                </c:pt>
                <c:pt idx="32">
                  <c:v>138.34</c:v>
                </c:pt>
                <c:pt idx="33">
                  <c:v>136.35</c:v>
                </c:pt>
                <c:pt idx="34">
                  <c:v>134.72999999999999</c:v>
                </c:pt>
                <c:pt idx="35">
                  <c:v>134.19</c:v>
                </c:pt>
                <c:pt idx="36">
                  <c:v>133.9</c:v>
                </c:pt>
                <c:pt idx="37">
                  <c:v>132.61000000000001</c:v>
                </c:pt>
                <c:pt idx="38">
                  <c:v>131.74</c:v>
                </c:pt>
                <c:pt idx="39">
                  <c:v>133.57</c:v>
                </c:pt>
                <c:pt idx="40">
                  <c:v>#N/A</c:v>
                </c:pt>
                <c:pt idx="41">
                  <c:v>131.47</c:v>
                </c:pt>
                <c:pt idx="42">
                  <c:v>131.78</c:v>
                </c:pt>
                <c:pt idx="43">
                  <c:v>135.94</c:v>
                </c:pt>
                <c:pt idx="44">
                  <c:v>137.41999999999999</c:v>
                </c:pt>
                <c:pt idx="45">
                  <c:v>138.417</c:v>
                </c:pt>
                <c:pt idx="46">
                  <c:v>138.15299999999999</c:v>
                </c:pt>
                <c:pt idx="47">
                  <c:v>139.84899999999999</c:v>
                </c:pt>
                <c:pt idx="48">
                  <c:v>141.35499999999999</c:v>
                </c:pt>
                <c:pt idx="49">
                  <c:v>142.17600000000002</c:v>
                </c:pt>
                <c:pt idx="50">
                  <c:v>143.387</c:v>
                </c:pt>
                <c:pt idx="51">
                  <c:v>145.37</c:v>
                </c:pt>
                <c:pt idx="52">
                  <c:v>146.55100000000002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7-4656-9B5B-3CB64884075E}"/>
            </c:ext>
          </c:extLst>
        </c:ser>
        <c:ser>
          <c:idx val="2"/>
          <c:order val="2"/>
          <c:tx>
            <c:strRef>
              <c:f>'weekly data seasonality'!$AZ$3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seasonality'!$AZ$4:$AZ$56</c:f>
              <c:numCache>
                <c:formatCode>0.00</c:formatCode>
                <c:ptCount val="53"/>
                <c:pt idx="0">
                  <c:v>146.55100000000002</c:v>
                </c:pt>
                <c:pt idx="1">
                  <c:v>149.232</c:v>
                </c:pt>
                <c:pt idx="2">
                  <c:v>151.97</c:v>
                </c:pt>
                <c:pt idx="3">
                  <c:v>153.6086</c:v>
                </c:pt>
                <c:pt idx="4">
                  <c:v>151.822</c:v>
                </c:pt>
                <c:pt idx="5">
                  <c:v>151.428</c:v>
                </c:pt>
                <c:pt idx="6">
                  <c:v>152.381</c:v>
                </c:pt>
                <c:pt idx="7">
                  <c:v>#N/A</c:v>
                </c:pt>
                <c:pt idx="8">
                  <c:v>157.47999999999999</c:v>
                </c:pt>
                <c:pt idx="9">
                  <c:v>159.56200000000001</c:v>
                </c:pt>
                <c:pt idx="10">
                  <c:v>158.32169999999999</c:v>
                </c:pt>
                <c:pt idx="11">
                  <c:v>159.7259</c:v>
                </c:pt>
                <c:pt idx="12">
                  <c:v>161.35399999999998</c:v>
                </c:pt>
                <c:pt idx="13">
                  <c:v>162.81799999999998</c:v>
                </c:pt>
                <c:pt idx="14">
                  <c:v>161.16129999999998</c:v>
                </c:pt>
                <c:pt idx="15">
                  <c:v>160.4297</c:v>
                </c:pt>
                <c:pt idx="16">
                  <c:v>159.83180000000002</c:v>
                </c:pt>
                <c:pt idx="17">
                  <c:v>159.08410000000001</c:v>
                </c:pt>
                <c:pt idx="18">
                  <c:v>160.15989999999999</c:v>
                </c:pt>
                <c:pt idx="19">
                  <c:v>158.76390000000001</c:v>
                </c:pt>
                <c:pt idx="20">
                  <c:v>157.56469999999999</c:v>
                </c:pt>
                <c:pt idx="21">
                  <c:v>158.89440000000002</c:v>
                </c:pt>
                <c:pt idx="22">
                  <c:v>160.4016</c:v>
                </c:pt>
                <c:pt idx="23">
                  <c:v>159.14610000000002</c:v>
                </c:pt>
                <c:pt idx="24">
                  <c:v>157.2347</c:v>
                </c:pt>
                <c:pt idx="25">
                  <c:v>154.88409999999999</c:v>
                </c:pt>
                <c:pt idx="26">
                  <c:v>155.7928</c:v>
                </c:pt>
                <c:pt idx="27">
                  <c:v>153.42070000000001</c:v>
                </c:pt>
                <c:pt idx="28">
                  <c:v>153.51730000000001</c:v>
                </c:pt>
                <c:pt idx="29">
                  <c:v>153.6523</c:v>
                </c:pt>
                <c:pt idx="30">
                  <c:v>153.45480000000001</c:v>
                </c:pt>
                <c:pt idx="31">
                  <c:v>154.10389999999998</c:v>
                </c:pt>
                <c:pt idx="32">
                  <c:v>152.869</c:v>
                </c:pt>
                <c:pt idx="33">
                  <c:v>151.45930000000001</c:v>
                </c:pt>
                <c:pt idx="34">
                  <c:v>149.6191</c:v>
                </c:pt>
                <c:pt idx="35">
                  <c:v>147.3323</c:v>
                </c:pt>
                <c:pt idx="36">
                  <c:v>147.74360000000001</c:v>
                </c:pt>
                <c:pt idx="37">
                  <c:v>147.56610000000001</c:v>
                </c:pt>
                <c:pt idx="38">
                  <c:v>147.8443</c:v>
                </c:pt>
                <c:pt idx="39">
                  <c:v>145.16540000000001</c:v>
                </c:pt>
                <c:pt idx="40">
                  <c:v>#N/A</c:v>
                </c:pt>
                <c:pt idx="41">
                  <c:v>143.5318</c:v>
                </c:pt>
                <c:pt idx="42">
                  <c:v>145.2765</c:v>
                </c:pt>
                <c:pt idx="43">
                  <c:v>145.18639999999999</c:v>
                </c:pt>
                <c:pt idx="44">
                  <c:v>143.57399999999998</c:v>
                </c:pt>
                <c:pt idx="45">
                  <c:v>142.81870000000001</c:v>
                </c:pt>
                <c:pt idx="46">
                  <c:v>142.73009999999999</c:v>
                </c:pt>
                <c:pt idx="47">
                  <c:v>143.14080000000001</c:v>
                </c:pt>
                <c:pt idx="48">
                  <c:v>140.3492</c:v>
                </c:pt>
                <c:pt idx="49">
                  <c:v>138.6002</c:v>
                </c:pt>
                <c:pt idx="50">
                  <c:v>139.41329999999999</c:v>
                </c:pt>
                <c:pt idx="51">
                  <c:v>138.85379999999998</c:v>
                </c:pt>
                <c:pt idx="52">
                  <c:v>141.5643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7-4656-9B5B-3CB64884075E}"/>
            </c:ext>
          </c:extLst>
        </c:ser>
        <c:ser>
          <c:idx val="3"/>
          <c:order val="3"/>
          <c:tx>
            <c:strRef>
              <c:f>'weekly data seasonality'!$BA$3</c:f>
              <c:strCache>
                <c:ptCount val="1"/>
                <c:pt idx="0">
                  <c:v>2019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seasonality'!$BA$4:$BA$56</c:f>
              <c:numCache>
                <c:formatCode>0.00</c:formatCode>
                <c:ptCount val="53"/>
                <c:pt idx="0">
                  <c:v>141.5643</c:v>
                </c:pt>
                <c:pt idx="1">
                  <c:v>142.88159999999999</c:v>
                </c:pt>
                <c:pt idx="2">
                  <c:v>141.822</c:v>
                </c:pt>
                <c:pt idx="3">
                  <c:v>143.73500000000001</c:v>
                </c:pt>
                <c:pt idx="4">
                  <c:v>142.0575</c:v>
                </c:pt>
                <c:pt idx="5">
                  <c:v>139.72999999999999</c:v>
                </c:pt>
                <c:pt idx="6">
                  <c:v>#N/A</c:v>
                </c:pt>
                <c:pt idx="7">
                  <c:v>144.1421</c:v>
                </c:pt>
                <c:pt idx="8">
                  <c:v>145.76499999999999</c:v>
                </c:pt>
                <c:pt idx="9">
                  <c:v>146.87729999999999</c:v>
                </c:pt>
                <c:pt idx="10">
                  <c:v>147.45650000000001</c:v>
                </c:pt>
                <c:pt idx="11">
                  <c:v>147.69999999999999</c:v>
                </c:pt>
                <c:pt idx="12">
                  <c:v>147.88559999999998</c:v>
                </c:pt>
                <c:pt idx="13">
                  <c:v>147.02930000000001</c:v>
                </c:pt>
                <c:pt idx="14">
                  <c:v>148.43430000000001</c:v>
                </c:pt>
                <c:pt idx="15">
                  <c:v>141.8613</c:v>
                </c:pt>
                <c:pt idx="16">
                  <c:v>138.3629</c:v>
                </c:pt>
                <c:pt idx="17">
                  <c:v>134.26</c:v>
                </c:pt>
                <c:pt idx="18">
                  <c:v>134.37479999999999</c:v>
                </c:pt>
                <c:pt idx="19">
                  <c:v>133.3083</c:v>
                </c:pt>
                <c:pt idx="20">
                  <c:v>132.0692</c:v>
                </c:pt>
                <c:pt idx="21">
                  <c:v>127.6782</c:v>
                </c:pt>
                <c:pt idx="22">
                  <c:v>123.98100000000001</c:v>
                </c:pt>
                <c:pt idx="23">
                  <c:v>121.58</c:v>
                </c:pt>
                <c:pt idx="24">
                  <c:v>117.95729999999999</c:v>
                </c:pt>
                <c:pt idx="25">
                  <c:v>117.523</c:v>
                </c:pt>
                <c:pt idx="26">
                  <c:v>115.6503</c:v>
                </c:pt>
                <c:pt idx="27">
                  <c:v>114.9315</c:v>
                </c:pt>
                <c:pt idx="28">
                  <c:v>114.13510000000001</c:v>
                </c:pt>
                <c:pt idx="29">
                  <c:v>116.82089999999999</c:v>
                </c:pt>
                <c:pt idx="30">
                  <c:v>116.4181</c:v>
                </c:pt>
                <c:pt idx="31">
                  <c:v>118.69280000000001</c:v>
                </c:pt>
                <c:pt idx="32">
                  <c:v>118.50749999999999</c:v>
                </c:pt>
                <c:pt idx="33">
                  <c:v>116.0124</c:v>
                </c:pt>
                <c:pt idx="34">
                  <c:v>119.8433</c:v>
                </c:pt>
                <c:pt idx="35">
                  <c:v>121.31399999999999</c:v>
                </c:pt>
                <c:pt idx="36">
                  <c:v>120.9166</c:v>
                </c:pt>
                <c:pt idx="37">
                  <c:v>119.44</c:v>
                </c:pt>
                <c:pt idx="38">
                  <c:v>122.5429</c:v>
                </c:pt>
                <c:pt idx="39">
                  <c:v>120.33</c:v>
                </c:pt>
                <c:pt idx="40">
                  <c:v>#N/A</c:v>
                </c:pt>
                <c:pt idx="41">
                  <c:v>126.696</c:v>
                </c:pt>
                <c:pt idx="42">
                  <c:v>127.2403</c:v>
                </c:pt>
                <c:pt idx="43">
                  <c:v>128.36000000000001</c:v>
                </c:pt>
                <c:pt idx="44">
                  <c:v>126.485</c:v>
                </c:pt>
                <c:pt idx="45">
                  <c:v>125.85</c:v>
                </c:pt>
                <c:pt idx="46">
                  <c:v>123.7375</c:v>
                </c:pt>
                <c:pt idx="47">
                  <c:v>125.1725</c:v>
                </c:pt>
                <c:pt idx="48">
                  <c:v>123.83409999999999</c:v>
                </c:pt>
                <c:pt idx="49">
                  <c:v>123.43879999999999</c:v>
                </c:pt>
                <c:pt idx="50">
                  <c:v>123.0754</c:v>
                </c:pt>
                <c:pt idx="51">
                  <c:v>126.9251</c:v>
                </c:pt>
                <c:pt idx="52">
                  <c:v>126.95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D7-4656-9B5B-3CB64884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86280"/>
        <c:axId val="1183807816"/>
      </c:lineChart>
      <c:dateAx>
        <c:axId val="1037886280"/>
        <c:scaling>
          <c:orientation val="minMax"/>
        </c:scaling>
        <c:delete val="0"/>
        <c:axPos val="b"/>
        <c:numFmt formatCode="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807816"/>
        <c:crosses val="autoZero"/>
        <c:auto val="1"/>
        <c:lblOffset val="100"/>
        <c:baseTimeUnit val="days"/>
        <c:majorUnit val="1"/>
        <c:majorTimeUnit val="months"/>
      </c:dateAx>
      <c:valAx>
        <c:axId val="118380781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78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China weekly removals (million 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'weekly data seasonality'!$AM$3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seasonality'!$AM$4:$AM$56</c:f>
              <c:numCache>
                <c:formatCode>0.00</c:formatCode>
                <c:ptCount val="53"/>
                <c:pt idx="0">
                  <c:v>18.655000000000005</c:v>
                </c:pt>
                <c:pt idx="1">
                  <c:v>18.113900000000001</c:v>
                </c:pt>
                <c:pt idx="2">
                  <c:v>18.778900000000004</c:v>
                </c:pt>
                <c:pt idx="3">
                  <c:v>17.629499999999997</c:v>
                </c:pt>
                <c:pt idx="4">
                  <c:v>19.217100000000002</c:v>
                </c:pt>
                <c:pt idx="5">
                  <c:v>19.224099999999996</c:v>
                </c:pt>
                <c:pt idx="6">
                  <c:v>21.636300000000002</c:v>
                </c:pt>
                <c:pt idx="7">
                  <c:v>21.636300000000002</c:v>
                </c:pt>
                <c:pt idx="8">
                  <c:v>21.636300000000002</c:v>
                </c:pt>
                <c:pt idx="9">
                  <c:v>20.2349</c:v>
                </c:pt>
                <c:pt idx="10">
                  <c:v>18.818799999999996</c:v>
                </c:pt>
                <c:pt idx="11">
                  <c:v>17.488100000000003</c:v>
                </c:pt>
                <c:pt idx="12">
                  <c:v>17.8962</c:v>
                </c:pt>
                <c:pt idx="13">
                  <c:v>18.553500000000003</c:v>
                </c:pt>
                <c:pt idx="14">
                  <c:v>19.059600000000007</c:v>
                </c:pt>
                <c:pt idx="15">
                  <c:v>19.026700000000002</c:v>
                </c:pt>
                <c:pt idx="16">
                  <c:v>19.394199999999998</c:v>
                </c:pt>
                <c:pt idx="17">
                  <c:v>19.501999999999995</c:v>
                </c:pt>
                <c:pt idx="18">
                  <c:v>18.788700000000002</c:v>
                </c:pt>
                <c:pt idx="19">
                  <c:v>19.028099999999998</c:v>
                </c:pt>
                <c:pt idx="20">
                  <c:v>19.844999999999995</c:v>
                </c:pt>
                <c:pt idx="21">
                  <c:v>20.033300000000001</c:v>
                </c:pt>
                <c:pt idx="22">
                  <c:v>19.988500000000002</c:v>
                </c:pt>
                <c:pt idx="23">
                  <c:v>19.278000000000002</c:v>
                </c:pt>
                <c:pt idx="24">
                  <c:v>18.669699999999999</c:v>
                </c:pt>
                <c:pt idx="25">
                  <c:v>19.697299999999998</c:v>
                </c:pt>
                <c:pt idx="26">
                  <c:v>18.888099999999998</c:v>
                </c:pt>
                <c:pt idx="27">
                  <c:v>20.105399999999999</c:v>
                </c:pt>
                <c:pt idx="28">
                  <c:v>19.5244</c:v>
                </c:pt>
                <c:pt idx="29">
                  <c:v>19.191199999999998</c:v>
                </c:pt>
                <c:pt idx="30">
                  <c:v>18.342100000000002</c:v>
                </c:pt>
                <c:pt idx="31">
                  <c:v>19.541900000000002</c:v>
                </c:pt>
                <c:pt idx="32">
                  <c:v>19.3781</c:v>
                </c:pt>
                <c:pt idx="33">
                  <c:v>19.069400000000002</c:v>
                </c:pt>
                <c:pt idx="34">
                  <c:v>18.408599999999993</c:v>
                </c:pt>
                <c:pt idx="35">
                  <c:v>19.715500000000002</c:v>
                </c:pt>
                <c:pt idx="36">
                  <c:v>19.763100000000005</c:v>
                </c:pt>
                <c:pt idx="37">
                  <c:v>20.116600000000005</c:v>
                </c:pt>
                <c:pt idx="38">
                  <c:v>19.943700000000003</c:v>
                </c:pt>
                <c:pt idx="39">
                  <c:v>20.569499999999998</c:v>
                </c:pt>
                <c:pt idx="40">
                  <c:v>20.569499999999998</c:v>
                </c:pt>
                <c:pt idx="41">
                  <c:v>20.297900000000002</c:v>
                </c:pt>
                <c:pt idx="42">
                  <c:v>20.435100000000006</c:v>
                </c:pt>
                <c:pt idx="43">
                  <c:v>21.308700000000002</c:v>
                </c:pt>
                <c:pt idx="44">
                  <c:v>21.552299999999999</c:v>
                </c:pt>
                <c:pt idx="45">
                  <c:v>20.738200000000003</c:v>
                </c:pt>
                <c:pt idx="46">
                  <c:v>20.110299999999995</c:v>
                </c:pt>
                <c:pt idx="47">
                  <c:v>19.499200000000002</c:v>
                </c:pt>
                <c:pt idx="48">
                  <c:v>19.336100000000005</c:v>
                </c:pt>
                <c:pt idx="49">
                  <c:v>18.817399999999999</c:v>
                </c:pt>
                <c:pt idx="50">
                  <c:v>18.735500000000005</c:v>
                </c:pt>
                <c:pt idx="51">
                  <c:v>19.038599999999999</c:v>
                </c:pt>
                <c:pt idx="52">
                  <c:v>18.566100000000006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E1-4CE5-9121-B1329298B74D}"/>
            </c:ext>
          </c:extLst>
        </c:ser>
        <c:ser>
          <c:idx val="0"/>
          <c:order val="1"/>
          <c:tx>
            <c:strRef>
              <c:f>'weekly data seasonality'!$AN$3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seasonality'!$AN$4:$AN$56</c:f>
              <c:numCache>
                <c:formatCode>0.00</c:formatCode>
                <c:ptCount val="53"/>
                <c:pt idx="0">
                  <c:v>18.566100000000006</c:v>
                </c:pt>
                <c:pt idx="1">
                  <c:v>18.482100000000003</c:v>
                </c:pt>
                <c:pt idx="2">
                  <c:v>19.562900000000003</c:v>
                </c:pt>
                <c:pt idx="3">
                  <c:v>20.144599999999997</c:v>
                </c:pt>
                <c:pt idx="4">
                  <c:v>21.095899999999997</c:v>
                </c:pt>
                <c:pt idx="5">
                  <c:v>21.947800000000001</c:v>
                </c:pt>
                <c:pt idx="6">
                  <c:v>21.947800000000001</c:v>
                </c:pt>
                <c:pt idx="7">
                  <c:v>18.673200000000008</c:v>
                </c:pt>
                <c:pt idx="8">
                  <c:v>19.831000000000003</c:v>
                </c:pt>
                <c:pt idx="9">
                  <c:v>20.461700000000004</c:v>
                </c:pt>
                <c:pt idx="10">
                  <c:v>18.627700000000001</c:v>
                </c:pt>
                <c:pt idx="11">
                  <c:v>17.411099999999998</c:v>
                </c:pt>
                <c:pt idx="12">
                  <c:v>20.495999999999999</c:v>
                </c:pt>
                <c:pt idx="13">
                  <c:v>19.399799999999995</c:v>
                </c:pt>
                <c:pt idx="14">
                  <c:v>19.360600000000002</c:v>
                </c:pt>
                <c:pt idx="15">
                  <c:v>20.288100000000004</c:v>
                </c:pt>
                <c:pt idx="16">
                  <c:v>19.617500000000003</c:v>
                </c:pt>
                <c:pt idx="17">
                  <c:v>19.826099999999997</c:v>
                </c:pt>
                <c:pt idx="18">
                  <c:v>20.497400000000003</c:v>
                </c:pt>
                <c:pt idx="19">
                  <c:v>20.853000000000005</c:v>
                </c:pt>
                <c:pt idx="20">
                  <c:v>20.545000000000002</c:v>
                </c:pt>
                <c:pt idx="21">
                  <c:v>20.799800000000005</c:v>
                </c:pt>
                <c:pt idx="22">
                  <c:v>20.292300000000001</c:v>
                </c:pt>
                <c:pt idx="23">
                  <c:v>20.705300000000001</c:v>
                </c:pt>
                <c:pt idx="24">
                  <c:v>20.412700000000005</c:v>
                </c:pt>
                <c:pt idx="25">
                  <c:v>19.717599999999994</c:v>
                </c:pt>
                <c:pt idx="26">
                  <c:v>20.141099999999998</c:v>
                </c:pt>
                <c:pt idx="27">
                  <c:v>19.671399999999995</c:v>
                </c:pt>
                <c:pt idx="28">
                  <c:v>20.320999999999998</c:v>
                </c:pt>
                <c:pt idx="29">
                  <c:v>20.429500000000004</c:v>
                </c:pt>
                <c:pt idx="30">
                  <c:v>20.064800000000005</c:v>
                </c:pt>
                <c:pt idx="31">
                  <c:v>18.346999999999998</c:v>
                </c:pt>
                <c:pt idx="32">
                  <c:v>20.572299999999998</c:v>
                </c:pt>
                <c:pt idx="33">
                  <c:v>17.825500000000002</c:v>
                </c:pt>
                <c:pt idx="34">
                  <c:v>21.594999999999999</c:v>
                </c:pt>
                <c:pt idx="35">
                  <c:v>21.728000000000005</c:v>
                </c:pt>
                <c:pt idx="36">
                  <c:v>22.255100000000002</c:v>
                </c:pt>
                <c:pt idx="37">
                  <c:v>22.142399999999995</c:v>
                </c:pt>
                <c:pt idx="38">
                  <c:v>21.996100000000002</c:v>
                </c:pt>
                <c:pt idx="39">
                  <c:v>20.097700000000003</c:v>
                </c:pt>
                <c:pt idx="40">
                  <c:v>20.097700000000003</c:v>
                </c:pt>
                <c:pt idx="41">
                  <c:v>21.665000000000003</c:v>
                </c:pt>
                <c:pt idx="42">
                  <c:v>21.085399999999996</c:v>
                </c:pt>
                <c:pt idx="43">
                  <c:v>18.790800000000001</c:v>
                </c:pt>
                <c:pt idx="44">
                  <c:v>21.853300000000001</c:v>
                </c:pt>
                <c:pt idx="45">
                  <c:v>20.666799999999995</c:v>
                </c:pt>
                <c:pt idx="46">
                  <c:v>22.150099999999995</c:v>
                </c:pt>
                <c:pt idx="47">
                  <c:v>21.429100000000002</c:v>
                </c:pt>
                <c:pt idx="48">
                  <c:v>21.304499999999997</c:v>
                </c:pt>
                <c:pt idx="49">
                  <c:v>21.979299999999999</c:v>
                </c:pt>
                <c:pt idx="50">
                  <c:v>22.26</c:v>
                </c:pt>
                <c:pt idx="51">
                  <c:v>19.0001</c:v>
                </c:pt>
                <c:pt idx="52">
                  <c:v>21.407400000000006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6-4F0C-94DA-1190B4C2FE89}"/>
            </c:ext>
          </c:extLst>
        </c:ser>
        <c:ser>
          <c:idx val="4"/>
          <c:order val="2"/>
          <c:tx>
            <c:strRef>
              <c:f>'weekly data seasonality'!$AO$3</c:f>
              <c:strCache>
                <c:ptCount val="1"/>
                <c:pt idx="0">
                  <c:v>2020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seasonality'!$AO$4:$AO$56</c:f>
              <c:numCache>
                <c:formatCode>0.00</c:formatCode>
                <c:ptCount val="53"/>
                <c:pt idx="0">
                  <c:v>21.407400000000006</c:v>
                </c:pt>
                <c:pt idx="1">
                  <c:v>21.569800000000001</c:v>
                </c:pt>
                <c:pt idx="2">
                  <c:v>21.309400000000007</c:v>
                </c:pt>
                <c:pt idx="3">
                  <c:v>22.206100000000003</c:v>
                </c:pt>
                <c:pt idx="4">
                  <c:v>21.010499999999997</c:v>
                </c:pt>
                <c:pt idx="5">
                  <c:v>21.010499999999997</c:v>
                </c:pt>
                <c:pt idx="6">
                  <c:v>18.494700000000009</c:v>
                </c:pt>
                <c:pt idx="7">
                  <c:v>19.313000000000002</c:v>
                </c:pt>
                <c:pt idx="8">
                  <c:v>19.835899999999999</c:v>
                </c:pt>
                <c:pt idx="9">
                  <c:v>20.736800000000002</c:v>
                </c:pt>
                <c:pt idx="10">
                  <c:v>20.013000000000002</c:v>
                </c:pt>
                <c:pt idx="11">
                  <c:v>21.077979999999997</c:v>
                </c:pt>
                <c:pt idx="12">
                  <c:v>20.953100000000006</c:v>
                </c:pt>
                <c:pt idx="13">
                  <c:v>21.7392</c:v>
                </c:pt>
                <c:pt idx="14">
                  <c:v>21.225750000000005</c:v>
                </c:pt>
                <c:pt idx="15">
                  <c:v>21.287700000000001</c:v>
                </c:pt>
                <c:pt idx="16">
                  <c:v>21.290009999999992</c:v>
                </c:pt>
                <c:pt idx="17">
                  <c:v>21.398160000000008</c:v>
                </c:pt>
                <c:pt idx="18">
                  <c:v>22.290100000000006</c:v>
                </c:pt>
                <c:pt idx="19">
                  <c:v>22.150799999999993</c:v>
                </c:pt>
                <c:pt idx="20">
                  <c:v>21.042489999999997</c:v>
                </c:pt>
                <c:pt idx="21">
                  <c:v>21.569800000000001</c:v>
                </c:pt>
                <c:pt idx="22">
                  <c:v>21.1358</c:v>
                </c:pt>
                <c:pt idx="23">
                  <c:v>21.985600000000002</c:v>
                </c:pt>
                <c:pt idx="24">
                  <c:v>20.741</c:v>
                </c:pt>
                <c:pt idx="25">
                  <c:v>21.72044</c:v>
                </c:pt>
                <c:pt idx="26">
                  <c:v>22.376899999999992</c:v>
                </c:pt>
                <c:pt idx="27">
                  <c:v>22.076600000000003</c:v>
                </c:pt>
                <c:pt idx="28">
                  <c:v>22.118599999999997</c:v>
                </c:pt>
                <c:pt idx="29">
                  <c:v>21.741300000000003</c:v>
                </c:pt>
                <c:pt idx="30">
                  <c:v>19.624499999999998</c:v>
                </c:pt>
                <c:pt idx="31">
                  <c:v>21.760900000000003</c:v>
                </c:pt>
                <c:pt idx="32">
                  <c:v>22.110899999999997</c:v>
                </c:pt>
                <c:pt idx="33">
                  <c:v>23.003399999999996</c:v>
                </c:pt>
                <c:pt idx="34">
                  <c:v>22.915200000000002</c:v>
                </c:pt>
                <c:pt idx="35">
                  <c:v>21.746200000000012</c:v>
                </c:pt>
                <c:pt idx="36">
                  <c:v>22.788499999999999</c:v>
                </c:pt>
                <c:pt idx="37">
                  <c:v>21.968100000000003</c:v>
                </c:pt>
                <c:pt idx="38">
                  <c:v>22.232000000000003</c:v>
                </c:pt>
                <c:pt idx="39">
                  <c:v>21.902300000000011</c:v>
                </c:pt>
                <c:pt idx="40">
                  <c:v>20.496700000000001</c:v>
                </c:pt>
                <c:pt idx="41">
                  <c:v>22.239000000000004</c:v>
                </c:pt>
                <c:pt idx="42">
                  <c:v>21.829499999999996</c:v>
                </c:pt>
                <c:pt idx="43">
                  <c:v>21.580300000000005</c:v>
                </c:pt>
                <c:pt idx="44">
                  <c:v>21.914199999999997</c:v>
                </c:pt>
                <c:pt idx="45">
                  <c:v>22.390200000000004</c:v>
                </c:pt>
                <c:pt idx="46">
                  <c:v>22.218699999999998</c:v>
                </c:pt>
                <c:pt idx="47">
                  <c:v>22.563100000000002</c:v>
                </c:pt>
                <c:pt idx="48">
                  <c:v>22.493100000000002</c:v>
                </c:pt>
                <c:pt idx="49">
                  <c:v>22.337700000000005</c:v>
                </c:pt>
                <c:pt idx="50">
                  <c:v>21.430500000000002</c:v>
                </c:pt>
                <c:pt idx="51">
                  <c:v>20.801199999999998</c:v>
                </c:pt>
                <c:pt idx="52">
                  <c:v>21.277200000000008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6-4F0C-94DA-1190B4C2FE89}"/>
            </c:ext>
          </c:extLst>
        </c:ser>
        <c:ser>
          <c:idx val="5"/>
          <c:order val="3"/>
          <c:tx>
            <c:strRef>
              <c:f>'weekly data seasonality'!$AQ$3</c:f>
              <c:strCache>
                <c:ptCount val="1"/>
                <c:pt idx="0">
                  <c:v>2021 Base case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seasonality'!$AQ$4:$AQ$56</c:f>
              <c:numCache>
                <c:formatCode>0.00</c:formatCode>
                <c:ptCount val="53"/>
                <c:pt idx="1">
                  <c:v>21.785498</c:v>
                </c:pt>
                <c:pt idx="2">
                  <c:v>21.522494000000009</c:v>
                </c:pt>
                <c:pt idx="3">
                  <c:v>22.428161000000003</c:v>
                </c:pt>
                <c:pt idx="4">
                  <c:v>22.313199999999998</c:v>
                </c:pt>
                <c:pt idx="5">
                  <c:v>21.284900000000004</c:v>
                </c:pt>
                <c:pt idx="6">
                  <c:v>22.960699999999996</c:v>
                </c:pt>
                <c:pt idx="7">
                  <c:v>22.960699999999996</c:v>
                </c:pt>
                <c:pt idx="8">
                  <c:v>18.939499999999999</c:v>
                </c:pt>
                <c:pt idx="9">
                  <c:v>20.773640000000004</c:v>
                </c:pt>
                <c:pt idx="10">
                  <c:v>19.614040000000003</c:v>
                </c:pt>
                <c:pt idx="11">
                  <c:v>19.631878999999998</c:v>
                </c:pt>
                <c:pt idx="12">
                  <c:v>20.000755000000009</c:v>
                </c:pt>
                <c:pt idx="13">
                  <c:v>20.996160000000003</c:v>
                </c:pt>
                <c:pt idx="14">
                  <c:v>21.287037500000007</c:v>
                </c:pt>
                <c:pt idx="15">
                  <c:v>21.002085000000001</c:v>
                </c:pt>
                <c:pt idx="16">
                  <c:v>21.054510499999992</c:v>
                </c:pt>
                <c:pt idx="17">
                  <c:v>20.968068000000009</c:v>
                </c:pt>
                <c:pt idx="18">
                  <c:v>21.235902000000006</c:v>
                </c:pt>
                <c:pt idx="19">
                  <c:v>21.093815999999993</c:v>
                </c:pt>
                <c:pt idx="20">
                  <c:v>21.230698963506534</c:v>
                </c:pt>
                <c:pt idx="21">
                  <c:v>21.521050222955225</c:v>
                </c:pt>
                <c:pt idx="22">
                  <c:v>20.988798740303011</c:v>
                </c:pt>
                <c:pt idx="23">
                  <c:v>21.709151880062869</c:v>
                </c:pt>
                <c:pt idx="24">
                  <c:v>20.380406304517837</c:v>
                </c:pt>
                <c:pt idx="25">
                  <c:v>21.271414427896492</c:v>
                </c:pt>
                <c:pt idx="26">
                  <c:v>21.73602396584123</c:v>
                </c:pt>
                <c:pt idx="27">
                  <c:v>21.342158566922578</c:v>
                </c:pt>
                <c:pt idx="28">
                  <c:v>21.664814719317505</c:v>
                </c:pt>
                <c:pt idx="29">
                  <c:v>21.32274497991968</c:v>
                </c:pt>
                <c:pt idx="30">
                  <c:v>21.158458799973559</c:v>
                </c:pt>
                <c:pt idx="31">
                  <c:v>20.994172620027435</c:v>
                </c:pt>
                <c:pt idx="32">
                  <c:v>21.275556118440335</c:v>
                </c:pt>
                <c:pt idx="33">
                  <c:v>22.159838143944697</c:v>
                </c:pt>
                <c:pt idx="34">
                  <c:v>22.158701172058141</c:v>
                </c:pt>
                <c:pt idx="35">
                  <c:v>21.063844126671057</c:v>
                </c:pt>
                <c:pt idx="36">
                  <c:v>22.101462496669328</c:v>
                </c:pt>
                <c:pt idx="37">
                  <c:v>21.353237868023893</c:v>
                </c:pt>
                <c:pt idx="38">
                  <c:v>21.623508478239518</c:v>
                </c:pt>
                <c:pt idx="39">
                  <c:v>21.430162802465187</c:v>
                </c:pt>
                <c:pt idx="40">
                  <c:v>20.194970769243014</c:v>
                </c:pt>
                <c:pt idx="41">
                  <c:v>21.874006080114452</c:v>
                </c:pt>
                <c:pt idx="42">
                  <c:v>21.538245075879882</c:v>
                </c:pt>
                <c:pt idx="43">
                  <c:v>21.423804350267531</c:v>
                </c:pt>
                <c:pt idx="44">
                  <c:v>21.724698068242351</c:v>
                </c:pt>
                <c:pt idx="45">
                  <c:v>22.244694122322173</c:v>
                </c:pt>
                <c:pt idx="46">
                  <c:v>21.992043297667443</c:v>
                </c:pt>
                <c:pt idx="47">
                  <c:v>22.447470359053952</c:v>
                </c:pt>
                <c:pt idx="48">
                  <c:v>22.055344520144676</c:v>
                </c:pt>
                <c:pt idx="49">
                  <c:v>21.919562037037039</c:v>
                </c:pt>
                <c:pt idx="50">
                  <c:v>21.12600986358612</c:v>
                </c:pt>
                <c:pt idx="51">
                  <c:v>20.456586347592904</c:v>
                </c:pt>
                <c:pt idx="52">
                  <c:v>20.767763191949982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0-4E06-8F90-582D3A11F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86280"/>
        <c:axId val="1183807816"/>
      </c:lineChart>
      <c:dateAx>
        <c:axId val="1037886280"/>
        <c:scaling>
          <c:orientation val="minMax"/>
        </c:scaling>
        <c:delete val="0"/>
        <c:axPos val="b"/>
        <c:numFmt formatCode="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807816"/>
        <c:crosses val="autoZero"/>
        <c:auto val="1"/>
        <c:lblOffset val="100"/>
        <c:baseTimeUnit val="days"/>
        <c:majorUnit val="1"/>
        <c:majorTimeUnit val="months"/>
      </c:dateAx>
      <c:valAx>
        <c:axId val="118380781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78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Mysteel 45 Ports Headline Inventory 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data seasonality'!$BI$3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seasonality'!$BI$4:$BI$56</c:f>
              <c:numCache>
                <c:formatCode>0%</c:formatCode>
                <c:ptCount val="53"/>
                <c:pt idx="0" formatCode="0.00">
                  <c:v>0.70176023990783376</c:v>
                </c:pt>
                <c:pt idx="1">
                  <c:v>0.56074925764741157</c:v>
                </c:pt>
                <c:pt idx="2">
                  <c:v>0.53513337309893017</c:v>
                </c:pt>
                <c:pt idx="3">
                  <c:v>0.67281986105664482</c:v>
                </c:pt>
                <c:pt idx="4">
                  <c:v>0.5053164306980481</c:v>
                </c:pt>
                <c:pt idx="5">
                  <c:v>0.63290773239250986</c:v>
                </c:pt>
                <c:pt idx="6">
                  <c:v>0.68324402493582626</c:v>
                </c:pt>
                <c:pt idx="7">
                  <c:v>0.64421175490025717</c:v>
                </c:pt>
                <c:pt idx="8">
                  <c:v>0.48517823010386313</c:v>
                </c:pt>
                <c:pt idx="9">
                  <c:v>0.55308493981798612</c:v>
                </c:pt>
                <c:pt idx="10">
                  <c:v>0.68887753898045834</c:v>
                </c:pt>
                <c:pt idx="11">
                  <c:v>0.63425095437246781</c:v>
                </c:pt>
                <c:pt idx="12">
                  <c:v>0.58526696385424115</c:v>
                </c:pt>
                <c:pt idx="13">
                  <c:v>0.74027432166246399</c:v>
                </c:pt>
                <c:pt idx="14">
                  <c:v>0.53757642202420031</c:v>
                </c:pt>
                <c:pt idx="15">
                  <c:v>0.56819196274896699</c:v>
                </c:pt>
                <c:pt idx="16">
                  <c:v>0.56601193782363268</c:v>
                </c:pt>
                <c:pt idx="17">
                  <c:v>0.58593765982325174</c:v>
                </c:pt>
                <c:pt idx="18">
                  <c:v>0.49370881011655188</c:v>
                </c:pt>
                <c:pt idx="19">
                  <c:v>0.5851052993533622</c:v>
                </c:pt>
                <c:pt idx="20">
                  <c:v>0.59057564546788488</c:v>
                </c:pt>
                <c:pt idx="21">
                  <c:v>0.56225985283870461</c:v>
                </c:pt>
                <c:pt idx="22">
                  <c:v>0.68663563358837165</c:v>
                </c:pt>
                <c:pt idx="23">
                  <c:v>0.71513185426903336</c:v>
                </c:pt>
                <c:pt idx="24">
                  <c:v>0.51922001116949568</c:v>
                </c:pt>
                <c:pt idx="25">
                  <c:v>0.69033484246715571</c:v>
                </c:pt>
                <c:pt idx="26">
                  <c:v>0.66955851372884401</c:v>
                </c:pt>
                <c:pt idx="27">
                  <c:v>0.61864049756164718</c:v>
                </c:pt>
                <c:pt idx="28">
                  <c:v>0.59640063502153751</c:v>
                </c:pt>
                <c:pt idx="29">
                  <c:v>0.49926529100667344</c:v>
                </c:pt>
                <c:pt idx="30">
                  <c:v>0.60807226557151239</c:v>
                </c:pt>
                <c:pt idx="31">
                  <c:v>0.68825981564215721</c:v>
                </c:pt>
                <c:pt idx="32">
                  <c:v>0.66438938374584267</c:v>
                </c:pt>
                <c:pt idx="33">
                  <c:v>0.61873507390103277</c:v>
                </c:pt>
                <c:pt idx="34">
                  <c:v>0.70761355283480731</c:v>
                </c:pt>
                <c:pt idx="35">
                  <c:v>0.52924215505899452</c:v>
                </c:pt>
                <c:pt idx="36">
                  <c:v>0.64987417510172962</c:v>
                </c:pt>
                <c:pt idx="37">
                  <c:v>0.62624122613644184</c:v>
                </c:pt>
                <c:pt idx="38">
                  <c:v>0.4987155933675409</c:v>
                </c:pt>
                <c:pt idx="39">
                  <c:v>0.63238009736534562</c:v>
                </c:pt>
                <c:pt idx="40">
                  <c:v>0.56351827348414496</c:v>
                </c:pt>
                <c:pt idx="41">
                  <c:v>0.54479735682387187</c:v>
                </c:pt>
                <c:pt idx="42">
                  <c:v>0.64691092226499314</c:v>
                </c:pt>
                <c:pt idx="43">
                  <c:v>0.5508241272894181</c:v>
                </c:pt>
                <c:pt idx="44">
                  <c:v>0.63431662079707196</c:v>
                </c:pt>
                <c:pt idx="45">
                  <c:v>0.55941771755206271</c:v>
                </c:pt>
                <c:pt idx="46">
                  <c:v>0.59891265381611403</c:v>
                </c:pt>
                <c:pt idx="47">
                  <c:v>0.6573279801419849</c:v>
                </c:pt>
                <c:pt idx="48">
                  <c:v>0.73687279884976165</c:v>
                </c:pt>
                <c:pt idx="49">
                  <c:v>0.65038247815520178</c:v>
                </c:pt>
                <c:pt idx="50">
                  <c:v>0.59447542058007641</c:v>
                </c:pt>
                <c:pt idx="51">
                  <c:v>0.6170421117714936</c:v>
                </c:pt>
                <c:pt idx="52">
                  <c:v>0.66600963717173789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3-498F-A66B-5383BB48E6A6}"/>
            </c:ext>
          </c:extLst>
        </c:ser>
        <c:ser>
          <c:idx val="1"/>
          <c:order val="1"/>
          <c:tx>
            <c:strRef>
              <c:f>'weekly data seasonality'!$BJ$3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seasonality'!$BJ$4:$BJ$56</c:f>
              <c:numCache>
                <c:formatCode>0%</c:formatCode>
                <c:ptCount val="53"/>
                <c:pt idx="0" formatCode="0.00">
                  <c:v>0.66600963717173789</c:v>
                </c:pt>
                <c:pt idx="1">
                  <c:v>0.62532996318030876</c:v>
                </c:pt>
                <c:pt idx="2">
                  <c:v>0.57028319558091267</c:v>
                </c:pt>
                <c:pt idx="3">
                  <c:v>0.69298767559255803</c:v>
                </c:pt>
                <c:pt idx="4">
                  <c:v>0.55595107559401358</c:v>
                </c:pt>
                <c:pt idx="5">
                  <c:v>0.56984013976546866</c:v>
                </c:pt>
                <c:pt idx="6">
                  <c:v>0.61214568985360829</c:v>
                </c:pt>
                <c:pt idx="7">
                  <c:v>0.59404154998548431</c:v>
                </c:pt>
                <c:pt idx="8">
                  <c:v>0.62157618824415428</c:v>
                </c:pt>
                <c:pt idx="9">
                  <c:v>0.76117765864384002</c:v>
                </c:pt>
                <c:pt idx="10">
                  <c:v>0.59868822473946959</c:v>
                </c:pt>
                <c:pt idx="11">
                  <c:v>0.65730356082774677</c:v>
                </c:pt>
                <c:pt idx="12">
                  <c:v>0.63792823912570207</c:v>
                </c:pt>
                <c:pt idx="13">
                  <c:v>0.53142587036423394</c:v>
                </c:pt>
                <c:pt idx="14">
                  <c:v>0.6831105468224663</c:v>
                </c:pt>
                <c:pt idx="15">
                  <c:v>0.46247776246529643</c:v>
                </c:pt>
                <c:pt idx="16">
                  <c:v>0.55635255756710167</c:v>
                </c:pt>
                <c:pt idx="17">
                  <c:v>0.68763739225662179</c:v>
                </c:pt>
                <c:pt idx="18">
                  <c:v>0.57933382617805274</c:v>
                </c:pt>
                <c:pt idx="19">
                  <c:v>0.5197314738299148</c:v>
                </c:pt>
                <c:pt idx="20">
                  <c:v>0.59986727686235397</c:v>
                </c:pt>
                <c:pt idx="21">
                  <c:v>0.60557481007073599</c:v>
                </c:pt>
                <c:pt idx="22">
                  <c:v>0.51071839874238212</c:v>
                </c:pt>
                <c:pt idx="23">
                  <c:v>0.71403868367568712</c:v>
                </c:pt>
                <c:pt idx="24">
                  <c:v>0.61795333341291392</c:v>
                </c:pt>
                <c:pt idx="25">
                  <c:v>0.69179124231923361</c:v>
                </c:pt>
                <c:pt idx="26">
                  <c:v>0.67516315375690061</c:v>
                </c:pt>
                <c:pt idx="27">
                  <c:v>0.50498455220489358</c:v>
                </c:pt>
                <c:pt idx="28">
                  <c:v>0.63910767388334133</c:v>
                </c:pt>
                <c:pt idx="29">
                  <c:v>0.59231742255866493</c:v>
                </c:pt>
                <c:pt idx="30">
                  <c:v>0.7050803555309334</c:v>
                </c:pt>
                <c:pt idx="31">
                  <c:v>0.62797462398866688</c:v>
                </c:pt>
                <c:pt idx="32">
                  <c:v>0.68014606423304069</c:v>
                </c:pt>
                <c:pt idx="33">
                  <c:v>0.67268093552361075</c:v>
                </c:pt>
                <c:pt idx="34">
                  <c:v>0.65813144518163635</c:v>
                </c:pt>
                <c:pt idx="35">
                  <c:v>0.63601850383094394</c:v>
                </c:pt>
                <c:pt idx="36">
                  <c:v>0.55694564021837334</c:v>
                </c:pt>
                <c:pt idx="37">
                  <c:v>0.76216633183639471</c:v>
                </c:pt>
                <c:pt idx="38">
                  <c:v>0.65008778630373976</c:v>
                </c:pt>
                <c:pt idx="39">
                  <c:v>0.62491113253455055</c:v>
                </c:pt>
                <c:pt idx="40">
                  <c:v>0.661568411630443</c:v>
                </c:pt>
                <c:pt idx="41">
                  <c:v>0.70402262132784177</c:v>
                </c:pt>
                <c:pt idx="42">
                  <c:v>0.61653458042780596</c:v>
                </c:pt>
                <c:pt idx="43">
                  <c:v>0.63774316939979236</c:v>
                </c:pt>
                <c:pt idx="44">
                  <c:v>0.62886614272931274</c:v>
                </c:pt>
                <c:pt idx="45">
                  <c:v>0.63027069318524842</c:v>
                </c:pt>
                <c:pt idx="46">
                  <c:v>0.70571003844686742</c:v>
                </c:pt>
                <c:pt idx="47">
                  <c:v>0.65557068796892515</c:v>
                </c:pt>
                <c:pt idx="48">
                  <c:v>0.6692280999434993</c:v>
                </c:pt>
                <c:pt idx="49">
                  <c:v>0.67007526710782472</c:v>
                </c:pt>
                <c:pt idx="50">
                  <c:v>0.71498558483212971</c:v>
                </c:pt>
                <c:pt idx="51">
                  <c:v>0.64049703496148891</c:v>
                </c:pt>
                <c:pt idx="52">
                  <c:v>0.66700965253507949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3-498F-A66B-5383BB48E6A6}"/>
            </c:ext>
          </c:extLst>
        </c:ser>
        <c:ser>
          <c:idx val="2"/>
          <c:order val="2"/>
          <c:tx>
            <c:strRef>
              <c:f>'weekly data seasonality'!$BK$3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seasonality'!$BK$4:$BK$56</c:f>
              <c:numCache>
                <c:formatCode>0%</c:formatCode>
                <c:ptCount val="53"/>
                <c:pt idx="0" formatCode="0.00">
                  <c:v>0.66700965253507949</c:v>
                </c:pt>
                <c:pt idx="1">
                  <c:v>0.59153850493937221</c:v>
                </c:pt>
                <c:pt idx="2">
                  <c:v>0.65909234847022058</c:v>
                </c:pt>
                <c:pt idx="3">
                  <c:v>0.64880529551526567</c:v>
                </c:pt>
                <c:pt idx="4">
                  <c:v>0.63831239395219286</c:v>
                </c:pt>
                <c:pt idx="5">
                  <c:v>0.51702759454948122</c:v>
                </c:pt>
                <c:pt idx="6">
                  <c:v>0.73471707056873292</c:v>
                </c:pt>
                <c:pt idx="7">
                  <c:v>0.69494989005917884</c:v>
                </c:pt>
                <c:pt idx="8">
                  <c:v>0.64374101052036248</c:v>
                </c:pt>
                <c:pt idx="9">
                  <c:v>0.71510177842685463</c:v>
                </c:pt>
                <c:pt idx="10">
                  <c:v>0.61318398950484732</c:v>
                </c:pt>
                <c:pt idx="11">
                  <c:v>0.40928983489158538</c:v>
                </c:pt>
                <c:pt idx="12">
                  <c:v>0.57144100190225433</c:v>
                </c:pt>
                <c:pt idx="13">
                  <c:v>0.58681513001644869</c:v>
                </c:pt>
                <c:pt idx="14">
                  <c:v>0.56090380472296009</c:v>
                </c:pt>
                <c:pt idx="15">
                  <c:v>0.54622517967240591</c:v>
                </c:pt>
                <c:pt idx="16">
                  <c:v>0.54934408004967517</c:v>
                </c:pt>
                <c:pt idx="17">
                  <c:v>0.45999582765162317</c:v>
                </c:pt>
                <c:pt idx="18">
                  <c:v>0.49040869721565572</c:v>
                </c:pt>
                <c:pt idx="19">
                  <c:v>0.71659034016604228</c:v>
                </c:pt>
                <c:pt idx="20">
                  <c:v>0.53817356562060581</c:v>
                </c:pt>
                <c:pt idx="21">
                  <c:v>0.64631046941955894</c:v>
                </c:pt>
                <c:pt idx="22">
                  <c:v>0.65633163516635962</c:v>
                </c:pt>
                <c:pt idx="23">
                  <c:v>0.57332178332821926</c:v>
                </c:pt>
                <c:pt idx="24">
                  <c:v>0.65359060787606393</c:v>
                </c:pt>
                <c:pt idx="25">
                  <c:v>0.64301989110329805</c:v>
                </c:pt>
                <c:pt idx="26">
                  <c:v>0.65059292162562576</c:v>
                </c:pt>
                <c:pt idx="27">
                  <c:v>0.67232039187600678</c:v>
                </c:pt>
                <c:pt idx="28">
                  <c:v>0.66841050702947435</c:v>
                </c:pt>
                <c:pt idx="29">
                  <c:v>0.70993380275033047</c:v>
                </c:pt>
                <c:pt idx="30">
                  <c:v>0.66920809078458054</c:v>
                </c:pt>
                <c:pt idx="31">
                  <c:v>0.7228586516043346</c:v>
                </c:pt>
                <c:pt idx="32">
                  <c:v>0.62162131092974471</c:v>
                </c:pt>
                <c:pt idx="33">
                  <c:v>0.72976691828849105</c:v>
                </c:pt>
                <c:pt idx="34">
                  <c:v>0.64744290533788518</c:v>
                </c:pt>
                <c:pt idx="35">
                  <c:v>0.66011176263347371</c:v>
                </c:pt>
                <c:pt idx="36">
                  <c:v>0.79383967163233693</c:v>
                </c:pt>
                <c:pt idx="37">
                  <c:v>0.70552261348202705</c:v>
                </c:pt>
                <c:pt idx="38">
                  <c:v>0.65441321843699174</c:v>
                </c:pt>
                <c:pt idx="39">
                  <c:v>0.6899323257007135</c:v>
                </c:pt>
                <c:pt idx="40">
                  <c:v>0.64724856925362917</c:v>
                </c:pt>
                <c:pt idx="41">
                  <c:v>0.65941722541636005</c:v>
                </c:pt>
                <c:pt idx="42">
                  <c:v>0.74667846354342082</c:v>
                </c:pt>
                <c:pt idx="43">
                  <c:v>0.58264329763654388</c:v>
                </c:pt>
                <c:pt idx="44">
                  <c:v>0.61033893230750624</c:v>
                </c:pt>
                <c:pt idx="45">
                  <c:v>0.78370726806940083</c:v>
                </c:pt>
                <c:pt idx="46">
                  <c:v>0.75026060476882916</c:v>
                </c:pt>
                <c:pt idx="47">
                  <c:v>0.67897206383755881</c:v>
                </c:pt>
                <c:pt idx="48">
                  <c:v>0.62710201187870551</c:v>
                </c:pt>
                <c:pt idx="49">
                  <c:v>0.64943784979200769</c:v>
                </c:pt>
                <c:pt idx="50">
                  <c:v>0.66655247245717142</c:v>
                </c:pt>
                <c:pt idx="51">
                  <c:v>0.70627782259423322</c:v>
                </c:pt>
                <c:pt idx="52">
                  <c:v>0.690397815661562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3-498F-A66B-5383BB48E6A6}"/>
            </c:ext>
          </c:extLst>
        </c:ser>
        <c:ser>
          <c:idx val="3"/>
          <c:order val="3"/>
          <c:tx>
            <c:strRef>
              <c:f>'weekly data seasonality'!$BL$3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'weekly data seasonality'!$A$4:$A$56</c:f>
              <c:numCache>
                <c:formatCode>m/d/yyyy</c:formatCode>
                <c:ptCount val="53"/>
                <c:pt idx="1">
                  <c:v>43470</c:v>
                </c:pt>
                <c:pt idx="2">
                  <c:v>43477</c:v>
                </c:pt>
                <c:pt idx="3">
                  <c:v>43484</c:v>
                </c:pt>
                <c:pt idx="4">
                  <c:v>43491</c:v>
                </c:pt>
                <c:pt idx="5">
                  <c:v>43498</c:v>
                </c:pt>
                <c:pt idx="6">
                  <c:v>43505</c:v>
                </c:pt>
                <c:pt idx="7">
                  <c:v>43512</c:v>
                </c:pt>
                <c:pt idx="8">
                  <c:v>43519</c:v>
                </c:pt>
                <c:pt idx="9">
                  <c:v>43526</c:v>
                </c:pt>
                <c:pt idx="10">
                  <c:v>43533</c:v>
                </c:pt>
                <c:pt idx="11">
                  <c:v>43540</c:v>
                </c:pt>
                <c:pt idx="12">
                  <c:v>43547</c:v>
                </c:pt>
                <c:pt idx="13">
                  <c:v>43554</c:v>
                </c:pt>
                <c:pt idx="14">
                  <c:v>43561</c:v>
                </c:pt>
                <c:pt idx="15">
                  <c:v>43568</c:v>
                </c:pt>
                <c:pt idx="16">
                  <c:v>43575</c:v>
                </c:pt>
                <c:pt idx="17">
                  <c:v>43582</c:v>
                </c:pt>
                <c:pt idx="18">
                  <c:v>43589</c:v>
                </c:pt>
                <c:pt idx="19">
                  <c:v>43596</c:v>
                </c:pt>
                <c:pt idx="20">
                  <c:v>43603</c:v>
                </c:pt>
                <c:pt idx="21">
                  <c:v>43610</c:v>
                </c:pt>
                <c:pt idx="22">
                  <c:v>43617</c:v>
                </c:pt>
                <c:pt idx="23">
                  <c:v>43624</c:v>
                </c:pt>
                <c:pt idx="24">
                  <c:v>43631</c:v>
                </c:pt>
                <c:pt idx="25">
                  <c:v>43638</c:v>
                </c:pt>
                <c:pt idx="26">
                  <c:v>43645</c:v>
                </c:pt>
                <c:pt idx="27">
                  <c:v>43652</c:v>
                </c:pt>
                <c:pt idx="28">
                  <c:v>43659</c:v>
                </c:pt>
                <c:pt idx="29">
                  <c:v>43666</c:v>
                </c:pt>
                <c:pt idx="30">
                  <c:v>43673</c:v>
                </c:pt>
                <c:pt idx="31">
                  <c:v>43680</c:v>
                </c:pt>
                <c:pt idx="32">
                  <c:v>43687</c:v>
                </c:pt>
                <c:pt idx="33">
                  <c:v>43694</c:v>
                </c:pt>
                <c:pt idx="34">
                  <c:v>43701</c:v>
                </c:pt>
                <c:pt idx="35">
                  <c:v>43708</c:v>
                </c:pt>
                <c:pt idx="36">
                  <c:v>43715</c:v>
                </c:pt>
                <c:pt idx="37">
                  <c:v>43722</c:v>
                </c:pt>
                <c:pt idx="38">
                  <c:v>43729</c:v>
                </c:pt>
                <c:pt idx="39">
                  <c:v>43736</c:v>
                </c:pt>
                <c:pt idx="40">
                  <c:v>43743</c:v>
                </c:pt>
                <c:pt idx="41">
                  <c:v>43750</c:v>
                </c:pt>
                <c:pt idx="42">
                  <c:v>43757</c:v>
                </c:pt>
                <c:pt idx="43">
                  <c:v>43764</c:v>
                </c:pt>
                <c:pt idx="44">
                  <c:v>43771</c:v>
                </c:pt>
                <c:pt idx="45">
                  <c:v>43778</c:v>
                </c:pt>
                <c:pt idx="46">
                  <c:v>43785</c:v>
                </c:pt>
                <c:pt idx="47">
                  <c:v>43792</c:v>
                </c:pt>
                <c:pt idx="48">
                  <c:v>43799</c:v>
                </c:pt>
                <c:pt idx="49">
                  <c:v>43806</c:v>
                </c:pt>
                <c:pt idx="50">
                  <c:v>43813</c:v>
                </c:pt>
                <c:pt idx="51">
                  <c:v>43820</c:v>
                </c:pt>
                <c:pt idx="52">
                  <c:v>43827</c:v>
                </c:pt>
              </c:numCache>
            </c:numRef>
          </c:cat>
          <c:val>
            <c:numRef>
              <c:f>'weekly data seasonality'!$BL$4:$BL$56</c:f>
              <c:numCache>
                <c:formatCode>0%</c:formatCode>
                <c:ptCount val="53"/>
                <c:pt idx="0" formatCode="0.00">
                  <c:v>0.70176023990783376</c:v>
                </c:pt>
                <c:pt idx="1">
                  <c:v>0.55076035122888756</c:v>
                </c:pt>
                <c:pt idx="2">
                  <c:v>0.62204400324309073</c:v>
                </c:pt>
                <c:pt idx="3">
                  <c:v>0.68654757600014948</c:v>
                </c:pt>
                <c:pt idx="4">
                  <c:v>0.65243406305381357</c:v>
                </c:pt>
                <c:pt idx="5">
                  <c:v>0.75774802851572576</c:v>
                </c:pt>
                <c:pt idx="6">
                  <c:v>0.77511494915887691</c:v>
                </c:pt>
                <c:pt idx="7">
                  <c:v>0.48370470830227785</c:v>
                </c:pt>
                <c:pt idx="8">
                  <c:v>0.64601268596404327</c:v>
                </c:pt>
                <c:pt idx="9">
                  <c:v>0.65409949645046184</c:v>
                </c:pt>
                <c:pt idx="10">
                  <c:v>0.52794796026153568</c:v>
                </c:pt>
                <c:pt idx="11">
                  <c:v>0.50881560461355102</c:v>
                </c:pt>
                <c:pt idx="12">
                  <c:v>0.61019970891338138</c:v>
                </c:pt>
                <c:pt idx="13">
                  <c:v>0.56648337902088475</c:v>
                </c:pt>
                <c:pt idx="14">
                  <c:v>0.69733209390074868</c:v>
                </c:pt>
                <c:pt idx="15">
                  <c:v>0.66214875162213171</c:v>
                </c:pt>
                <c:pt idx="16">
                  <c:v>0.75005074019568863</c:v>
                </c:pt>
                <c:pt idx="17">
                  <c:v>0.66590015957521054</c:v>
                </c:pt>
                <c:pt idx="18">
                  <c:v>0.68644201877245237</c:v>
                </c:pt>
                <c:pt idx="19">
                  <c:v>0.74477858410154796</c:v>
                </c:pt>
                <c:pt idx="20">
                  <c:v>0.61607751651193932</c:v>
                </c:pt>
                <c:pt idx="21">
                  <c:v>0.71795576305511621</c:v>
                </c:pt>
                <c:pt idx="22">
                  <c:v>0.74637341841488103</c:v>
                </c:pt>
                <c:pt idx="23">
                  <c:v>0.65022026673020639</c:v>
                </c:pt>
                <c:pt idx="24">
                  <c:v>0.7402738900919873</c:v>
                </c:pt>
                <c:pt idx="25">
                  <c:v>0.76712296651075362</c:v>
                </c:pt>
                <c:pt idx="26">
                  <c:v>0.70282380142299672</c:v>
                </c:pt>
                <c:pt idx="27">
                  <c:v>0.67111913907736864</c:v>
                </c:pt>
                <c:pt idx="28">
                  <c:v>0.76585092759316264</c:v>
                </c:pt>
                <c:pt idx="29">
                  <c:v>0.61349968268030042</c:v>
                </c:pt>
                <c:pt idx="30">
                  <c:v>0.75228203749927725</c:v>
                </c:pt>
                <c:pt idx="31">
                  <c:v>0.73355722948319058</c:v>
                </c:pt>
                <c:pt idx="32">
                  <c:v>0.83709462888861685</c:v>
                </c:pt>
                <c:pt idx="33">
                  <c:v>0.90909090909090906</c:v>
                </c:pt>
                <c:pt idx="34">
                  <c:v>0.83813877998083341</c:v>
                </c:pt>
                <c:pt idx="35">
                  <c:v>0.82516843534691486</c:v>
                </c:pt>
                <c:pt idx="36">
                  <c:v>0.84812140011369608</c:v>
                </c:pt>
                <c:pt idx="37">
                  <c:v>0.8438599888588042</c:v>
                </c:pt>
                <c:pt idx="38">
                  <c:v>0.78719806622724975</c:v>
                </c:pt>
                <c:pt idx="39">
                  <c:v>0.83511680603786065</c:v>
                </c:pt>
                <c:pt idx="40">
                  <c:v>0.79768041272270562</c:v>
                </c:pt>
                <c:pt idx="41">
                  <c:v>0.71216843255698481</c:v>
                </c:pt>
                <c:pt idx="42">
                  <c:v>0.75257849467154736</c:v>
                </c:pt>
                <c:pt idx="43">
                  <c:v>0.73676748101280098</c:v>
                </c:pt>
                <c:pt idx="44">
                  <c:v>0.824478704947605</c:v>
                </c:pt>
                <c:pt idx="45">
                  <c:v>0.85390167604591394</c:v>
                </c:pt>
                <c:pt idx="46">
                  <c:v>0.82957630677892402</c:v>
                </c:pt>
                <c:pt idx="47">
                  <c:v>0.72497984080525424</c:v>
                </c:pt>
                <c:pt idx="48">
                  <c:v>0.82309306313048536</c:v>
                </c:pt>
                <c:pt idx="49">
                  <c:v>0.75537559365281925</c:v>
                </c:pt>
                <c:pt idx="50">
                  <c:v>0.83453699098189404</c:v>
                </c:pt>
                <c:pt idx="51">
                  <c:v>0.75287747245623482</c:v>
                </c:pt>
                <c:pt idx="52">
                  <c:v>0.7979783349914098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3-498F-A66B-5383BB48E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86280"/>
        <c:axId val="1183807816"/>
      </c:lineChart>
      <c:dateAx>
        <c:axId val="1037886280"/>
        <c:scaling>
          <c:orientation val="minMax"/>
        </c:scaling>
        <c:delete val="0"/>
        <c:axPos val="b"/>
        <c:numFmt formatCode="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807816"/>
        <c:crosses val="autoZero"/>
        <c:auto val="1"/>
        <c:lblOffset val="100"/>
        <c:baseTimeUnit val="days"/>
        <c:majorUnit val="1"/>
        <c:majorTimeUnit val="months"/>
      </c:dateAx>
      <c:valAx>
        <c:axId val="11838078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78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survey'!$A$2</c:f>
              <c:strCache>
                <c:ptCount val="1"/>
                <c:pt idx="0">
                  <c:v>Port Inventory survey till end of June (2021/2/22)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E5-41A2-B889-CCEFAEFAD4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survey'!$C$1:$F$1</c:f>
              <c:strCache>
                <c:ptCount val="4"/>
                <c:pt idx="0">
                  <c:v>Current port inventory</c:v>
                </c:pt>
                <c:pt idx="1">
                  <c:v>Market Low</c:v>
                </c:pt>
                <c:pt idx="2">
                  <c:v>Market High</c:v>
                </c:pt>
                <c:pt idx="3">
                  <c:v>Cargill base case</c:v>
                </c:pt>
              </c:strCache>
            </c:strRef>
          </c:cat>
          <c:val>
            <c:numRef>
              <c:f>'Market survey'!$C$2:$F$2</c:f>
              <c:numCache>
                <c:formatCode>_ * #,##0.0_ ;_ * \-#,##0.0_ ;_ * "-"??_ ;_ @_ </c:formatCode>
                <c:ptCount val="4"/>
                <c:pt idx="0">
                  <c:v>127</c:v>
                </c:pt>
                <c:pt idx="1">
                  <c:v>105</c:v>
                </c:pt>
                <c:pt idx="2">
                  <c:v>120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B-4E7E-9159-0A486F819794}"/>
            </c:ext>
          </c:extLst>
        </c:ser>
        <c:ser>
          <c:idx val="1"/>
          <c:order val="1"/>
          <c:tx>
            <c:strRef>
              <c:f>'Market survey'!$A$3</c:f>
              <c:strCache>
                <c:ptCount val="1"/>
                <c:pt idx="0">
                  <c:v>Port Inventory survey till end of June (2021/3/10)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survey'!$C$1:$F$1</c:f>
              <c:strCache>
                <c:ptCount val="4"/>
                <c:pt idx="0">
                  <c:v>Current port inventory</c:v>
                </c:pt>
                <c:pt idx="1">
                  <c:v>Market Low</c:v>
                </c:pt>
                <c:pt idx="2">
                  <c:v>Market High</c:v>
                </c:pt>
                <c:pt idx="3">
                  <c:v>Cargill base case</c:v>
                </c:pt>
              </c:strCache>
            </c:strRef>
          </c:cat>
          <c:val>
            <c:numRef>
              <c:f>'Market survey'!$C$3:$F$3</c:f>
              <c:numCache>
                <c:formatCode>_ * #,##0.0_ ;_ * \-#,##0.0_ ;_ * "-"??_ ;_ @_ </c:formatCode>
                <c:ptCount val="4"/>
                <c:pt idx="0">
                  <c:v>127.9</c:v>
                </c:pt>
                <c:pt idx="1">
                  <c:v>108</c:v>
                </c:pt>
                <c:pt idx="2">
                  <c:v>127</c:v>
                </c:pt>
                <c:pt idx="3">
                  <c:v>107.5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3B-4E1E-A306-2D43CAB48D0D}"/>
            </c:ext>
          </c:extLst>
        </c:ser>
        <c:ser>
          <c:idx val="2"/>
          <c:order val="2"/>
          <c:tx>
            <c:strRef>
              <c:f>'Market survey'!$A$4</c:f>
              <c:strCache>
                <c:ptCount val="1"/>
                <c:pt idx="0">
                  <c:v>Port Inventory survey till end of June (2021/3/24)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survey'!$C$1:$F$1</c:f>
              <c:strCache>
                <c:ptCount val="4"/>
                <c:pt idx="0">
                  <c:v>Current port inventory</c:v>
                </c:pt>
                <c:pt idx="1">
                  <c:v>Market Low</c:v>
                </c:pt>
                <c:pt idx="2">
                  <c:v>Market High</c:v>
                </c:pt>
                <c:pt idx="3">
                  <c:v>Cargill base case</c:v>
                </c:pt>
              </c:strCache>
            </c:strRef>
          </c:cat>
          <c:val>
            <c:numRef>
              <c:f>'Market survey'!$C$4:$F$4</c:f>
              <c:numCache>
                <c:formatCode>_ * #,##0.0_ ;_ * \-#,##0.0_ ;_ * "-"??_ ;_ @_ </c:formatCode>
                <c:ptCount val="4"/>
                <c:pt idx="0">
                  <c:v>130</c:v>
                </c:pt>
                <c:pt idx="1">
                  <c:v>125</c:v>
                </c:pt>
                <c:pt idx="2">
                  <c:v>135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B-4DBD-97B9-24CDCFA1EC3D}"/>
            </c:ext>
          </c:extLst>
        </c:ser>
        <c:ser>
          <c:idx val="3"/>
          <c:order val="3"/>
          <c:tx>
            <c:strRef>
              <c:f>'Market survey'!$A$5</c:f>
              <c:strCache>
                <c:ptCount val="1"/>
                <c:pt idx="0">
                  <c:v>Port Inventory survey till end of June (2021/4/7)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survey'!$C$1:$F$1</c:f>
              <c:strCache>
                <c:ptCount val="4"/>
                <c:pt idx="0">
                  <c:v>Current port inventory</c:v>
                </c:pt>
                <c:pt idx="1">
                  <c:v>Market Low</c:v>
                </c:pt>
                <c:pt idx="2">
                  <c:v>Market High</c:v>
                </c:pt>
                <c:pt idx="3">
                  <c:v>Cargill base case</c:v>
                </c:pt>
              </c:strCache>
            </c:strRef>
          </c:cat>
          <c:val>
            <c:numRef>
              <c:f>'Market survey'!$C$5:$F$5</c:f>
              <c:numCache>
                <c:formatCode>_ * #,##0.0_ ;_ * \-#,##0.0_ ;_ * "-"??_ ;_ @_ </c:formatCode>
                <c:ptCount val="4"/>
                <c:pt idx="0">
                  <c:v>131</c:v>
                </c:pt>
                <c:pt idx="1">
                  <c:v>128</c:v>
                </c:pt>
                <c:pt idx="2">
                  <c:v>135</c:v>
                </c:pt>
                <c:pt idx="3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1-454E-A0B0-3D9722202350}"/>
            </c:ext>
          </c:extLst>
        </c:ser>
        <c:ser>
          <c:idx val="4"/>
          <c:order val="4"/>
          <c:tx>
            <c:strRef>
              <c:f>'Market survey'!$A$6</c:f>
              <c:strCache>
                <c:ptCount val="1"/>
                <c:pt idx="0">
                  <c:v>Port Inventory survey till end of June (2021/4/20)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survey'!$C$1:$F$1</c:f>
              <c:strCache>
                <c:ptCount val="4"/>
                <c:pt idx="0">
                  <c:v>Current port inventory</c:v>
                </c:pt>
                <c:pt idx="1">
                  <c:v>Market Low</c:v>
                </c:pt>
                <c:pt idx="2">
                  <c:v>Market High</c:v>
                </c:pt>
                <c:pt idx="3">
                  <c:v>Cargill base case</c:v>
                </c:pt>
              </c:strCache>
            </c:strRef>
          </c:cat>
          <c:val>
            <c:numRef>
              <c:f>'Market survey'!$C$6:$F$6</c:f>
              <c:numCache>
                <c:formatCode>_ * #,##0.0_ ;_ * \-#,##0.0_ ;_ * "-"??_ ;_ @_ </c:formatCode>
                <c:ptCount val="4"/>
                <c:pt idx="0">
                  <c:v>133</c:v>
                </c:pt>
                <c:pt idx="1">
                  <c:v>128</c:v>
                </c:pt>
                <c:pt idx="2">
                  <c:v>135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78-4641-AD63-95227509B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470016"/>
        <c:axId val="528470344"/>
      </c:barChart>
      <c:catAx>
        <c:axId val="5284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8470344"/>
        <c:crosses val="autoZero"/>
        <c:auto val="1"/>
        <c:lblAlgn val="ctr"/>
        <c:lblOffset val="100"/>
        <c:noMultiLvlLbl val="0"/>
      </c:catAx>
      <c:valAx>
        <c:axId val="52847034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84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 inventory projection difference from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'Market survey'!$I$1</c:f>
              <c:strCache>
                <c:ptCount val="1"/>
                <c:pt idx="0">
                  <c:v>Arrivals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 survey'!$H$2:$H$3</c:f>
              <c:strCache>
                <c:ptCount val="2"/>
                <c:pt idx="0">
                  <c:v>Main difference from  high (2021/2/22)</c:v>
                </c:pt>
                <c:pt idx="1">
                  <c:v>Main difference from  low (2021/2/22)</c:v>
                </c:pt>
              </c:strCache>
            </c:strRef>
          </c:cat>
          <c:val>
            <c:numRef>
              <c:f>'Market survey'!$I$2:$I$3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5-4942-AD3E-FD48EEBA9FE1}"/>
            </c:ext>
          </c:extLst>
        </c:ser>
        <c:ser>
          <c:idx val="1"/>
          <c:order val="1"/>
          <c:tx>
            <c:strRef>
              <c:f>'Market survey'!$J$1</c:f>
              <c:strCache>
                <c:ptCount val="1"/>
                <c:pt idx="0">
                  <c:v>Removals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 survey'!$H$2:$H$3</c:f>
              <c:strCache>
                <c:ptCount val="2"/>
                <c:pt idx="0">
                  <c:v>Main difference from  high (2021/2/22)</c:v>
                </c:pt>
                <c:pt idx="1">
                  <c:v>Main difference from  low (2021/2/22)</c:v>
                </c:pt>
              </c:strCache>
            </c:strRef>
          </c:cat>
          <c:val>
            <c:numRef>
              <c:f>'Market survey'!$J$2:$J$3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5-4942-AD3E-FD48EEBA9FE1}"/>
            </c:ext>
          </c:extLst>
        </c:ser>
        <c:ser>
          <c:idx val="2"/>
          <c:order val="2"/>
          <c:tx>
            <c:strRef>
              <c:f>'Market survey'!$K$1</c:f>
              <c:strCache>
                <c:ptCount val="1"/>
                <c:pt idx="0">
                  <c:v>Congestion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'Market survey'!$H$2:$H$3</c:f>
              <c:strCache>
                <c:ptCount val="2"/>
                <c:pt idx="0">
                  <c:v>Main difference from  high (2021/2/22)</c:v>
                </c:pt>
                <c:pt idx="1">
                  <c:v>Main difference from  low (2021/2/22)</c:v>
                </c:pt>
              </c:strCache>
            </c:strRef>
          </c:cat>
          <c:val>
            <c:numRef>
              <c:f>'Market survey'!$K$2:$K$3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95-4942-AD3E-FD48EEBA9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83614760"/>
        <c:axId val="983605576"/>
      </c:barChart>
      <c:catAx>
        <c:axId val="98361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605576"/>
        <c:crosses val="autoZero"/>
        <c:auto val="1"/>
        <c:lblAlgn val="ctr"/>
        <c:lblOffset val="100"/>
        <c:noMultiLvlLbl val="0"/>
      </c:catAx>
      <c:valAx>
        <c:axId val="9836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61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Port Inventory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950794766998184E-2"/>
          <c:y val="6.8220479208429954E-2"/>
          <c:w val="0.95673864423448052"/>
          <c:h val="0.73214783132472749"/>
        </c:manualLayout>
      </c:layout>
      <c:barChart>
        <c:barDir val="col"/>
        <c:grouping val="clustered"/>
        <c:varyColors val="0"/>
        <c:ser>
          <c:idx val="1"/>
          <c:order val="5"/>
          <c:tx>
            <c:strRef>
              <c:f>'weekly model'!$X$2</c:f>
              <c:strCache>
                <c:ptCount val="1"/>
                <c:pt idx="0">
                  <c:v>Port Inventory  Base Case Weekly Change Projection (RHS)</c:v>
                </c:pt>
              </c:strCache>
            </c:strRef>
          </c:tx>
          <c:spPr>
            <a:solidFill>
              <a:schemeClr val="accent2"/>
            </a:solidFill>
            <a:ln w="73025">
              <a:solidFill>
                <a:schemeClr val="accent2"/>
              </a:solidFill>
            </a:ln>
            <a:effectLst/>
          </c:spPr>
          <c:invertIfNegative val="0"/>
          <c:dLbls>
            <c:dLbl>
              <c:idx val="63"/>
              <c:layout>
                <c:manualLayout>
                  <c:x val="-7.2180457965113536E-3"/>
                  <c:y val="-5.0461710150471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5D-4BF5-BE08-A8019C5B55EF}"/>
                </c:ext>
              </c:extLst>
            </c:dLbl>
            <c:dLbl>
              <c:idx val="64"/>
              <c:layout>
                <c:manualLayout>
                  <c:x val="7.1027445641330686E-3"/>
                  <c:y val="-2.51282717473181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5D-4BF5-BE08-A8019C5B55EF}"/>
                </c:ext>
              </c:extLst>
            </c:dLbl>
            <c:dLbl>
              <c:idx val="65"/>
              <c:layout>
                <c:manualLayout>
                  <c:x val="1.3139886612089306E-3"/>
                  <c:y val="-5.479339170123881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5D-4BF5-BE08-A8019C5B55EF}"/>
                </c:ext>
              </c:extLst>
            </c:dLbl>
            <c:dLbl>
              <c:idx val="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5D-4BF5-BE08-A8019C5B55E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'weekly model'!$X$156:$X$243</c:f>
              <c:numCache>
                <c:formatCode>_ * #,##0.000_ ;_ * \-#,##0.000_ ;_ * "-"??_ ;_ @_ </c:formatCode>
                <c:ptCount val="88"/>
                <c:pt idx="62">
                  <c:v>-0.88040000000000873</c:v>
                </c:pt>
                <c:pt idx="63">
                  <c:v>-0.9107519836236122</c:v>
                </c:pt>
                <c:pt idx="64">
                  <c:v>-3.748588141492192</c:v>
                </c:pt>
                <c:pt idx="65">
                  <c:v>-2.6217264743635695</c:v>
                </c:pt>
                <c:pt idx="66">
                  <c:v>-3.1192686133970966</c:v>
                </c:pt>
                <c:pt idx="67">
                  <c:v>-0.25098996966977438</c:v>
                </c:pt>
                <c:pt idx="68">
                  <c:v>-3.5862087861943763</c:v>
                </c:pt>
                <c:pt idx="69">
                  <c:v>-0.60889050041075166</c:v>
                </c:pt>
                <c:pt idx="70">
                  <c:v>-3.9482357699414194</c:v>
                </c:pt>
                <c:pt idx="71">
                  <c:v>0.71287163431018996</c:v>
                </c:pt>
                <c:pt idx="72">
                  <c:v>-3.0762280661544281</c:v>
                </c:pt>
                <c:pt idx="73">
                  <c:v>-3.1136191661528159</c:v>
                </c:pt>
                <c:pt idx="74">
                  <c:v>-1.1758174462312923</c:v>
                </c:pt>
                <c:pt idx="75">
                  <c:v>11.706853283321152</c:v>
                </c:pt>
                <c:pt idx="76">
                  <c:v>-5.2840694950219813E-2</c:v>
                </c:pt>
                <c:pt idx="77">
                  <c:v>-2.3599420461322751</c:v>
                </c:pt>
                <c:pt idx="78">
                  <c:v>-5.6910361553053974</c:v>
                </c:pt>
                <c:pt idx="79">
                  <c:v>0.34372554820396317</c:v>
                </c:pt>
                <c:pt idx="80">
                  <c:v>-0.68186057181273441</c:v>
                </c:pt>
                <c:pt idx="81">
                  <c:v>-4.3420919799703626</c:v>
                </c:pt>
                <c:pt idx="82">
                  <c:v>0.96675333869313818</c:v>
                </c:pt>
                <c:pt idx="83">
                  <c:v>7.517501213568778E-2</c:v>
                </c:pt>
                <c:pt idx="84">
                  <c:v>-0.26362925274527527</c:v>
                </c:pt>
                <c:pt idx="85">
                  <c:v>14.308046801883464</c:v>
                </c:pt>
                <c:pt idx="86">
                  <c:v>5.0557043097198147</c:v>
                </c:pt>
                <c:pt idx="87">
                  <c:v>-7.6706825823737148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5D-4BF5-BE08-A8019C5B5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1353648"/>
        <c:axId val="1211353976"/>
      </c:barChart>
      <c:lineChart>
        <c:grouping val="standard"/>
        <c:varyColors val="0"/>
        <c:ser>
          <c:idx val="0"/>
          <c:order val="0"/>
          <c:tx>
            <c:strRef>
              <c:f>'weekly model'!$P$2</c:f>
              <c:strCache>
                <c:ptCount val="1"/>
                <c:pt idx="0">
                  <c:v>Port actual inventory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model'!$P$156:$P$346</c:f>
              <c:numCache>
                <c:formatCode>_ * #,##0.000_ ;_ * \-#,##0.000_ ;_ * "-"??_ ;_ @_ </c:formatCode>
                <c:ptCount val="191"/>
                <c:pt idx="0">
                  <c:v>138.6002</c:v>
                </c:pt>
                <c:pt idx="1">
                  <c:v>139.41329999999999</c:v>
                </c:pt>
                <c:pt idx="2">
                  <c:v>138.85379999999998</c:v>
                </c:pt>
                <c:pt idx="3">
                  <c:v>141.5643</c:v>
                </c:pt>
                <c:pt idx="4">
                  <c:v>142.88159999999999</c:v>
                </c:pt>
                <c:pt idx="5">
                  <c:v>141.822</c:v>
                </c:pt>
                <c:pt idx="6">
                  <c:v>143.73500000000001</c:v>
                </c:pt>
                <c:pt idx="7">
                  <c:v>142.0575</c:v>
                </c:pt>
                <c:pt idx="8">
                  <c:v>139.72999999999999</c:v>
                </c:pt>
                <c:pt idx="9">
                  <c:v>#N/A</c:v>
                </c:pt>
                <c:pt idx="10">
                  <c:v>144.1421</c:v>
                </c:pt>
                <c:pt idx="11">
                  <c:v>145.76499999999999</c:v>
                </c:pt>
                <c:pt idx="12">
                  <c:v>146.87729999999999</c:v>
                </c:pt>
                <c:pt idx="13">
                  <c:v>147.45650000000001</c:v>
                </c:pt>
                <c:pt idx="14">
                  <c:v>147.69999999999999</c:v>
                </c:pt>
                <c:pt idx="15">
                  <c:v>147.88559999999998</c:v>
                </c:pt>
                <c:pt idx="16">
                  <c:v>147.02930000000001</c:v>
                </c:pt>
                <c:pt idx="17">
                  <c:v>148.43430000000001</c:v>
                </c:pt>
                <c:pt idx="18">
                  <c:v>141.8613</c:v>
                </c:pt>
                <c:pt idx="19">
                  <c:v>138.3629</c:v>
                </c:pt>
                <c:pt idx="20">
                  <c:v>134.26</c:v>
                </c:pt>
                <c:pt idx="21">
                  <c:v>134.37479999999999</c:v>
                </c:pt>
                <c:pt idx="22">
                  <c:v>133.3083</c:v>
                </c:pt>
                <c:pt idx="23">
                  <c:v>132.0692</c:v>
                </c:pt>
                <c:pt idx="24">
                  <c:v>127.6782</c:v>
                </c:pt>
                <c:pt idx="25">
                  <c:v>123.98100000000001</c:v>
                </c:pt>
                <c:pt idx="26">
                  <c:v>121.58</c:v>
                </c:pt>
                <c:pt idx="27">
                  <c:v>117.95729999999999</c:v>
                </c:pt>
                <c:pt idx="28">
                  <c:v>117.523</c:v>
                </c:pt>
                <c:pt idx="29">
                  <c:v>115.6503</c:v>
                </c:pt>
                <c:pt idx="30">
                  <c:v>114.9315</c:v>
                </c:pt>
                <c:pt idx="31">
                  <c:v>114.13510000000001</c:v>
                </c:pt>
                <c:pt idx="32">
                  <c:v>116.82089999999999</c:v>
                </c:pt>
                <c:pt idx="33">
                  <c:v>116.4181</c:v>
                </c:pt>
                <c:pt idx="34">
                  <c:v>118.69280000000001</c:v>
                </c:pt>
                <c:pt idx="35">
                  <c:v>118.50749999999999</c:v>
                </c:pt>
                <c:pt idx="36">
                  <c:v>116.0124</c:v>
                </c:pt>
                <c:pt idx="37">
                  <c:v>119.8433</c:v>
                </c:pt>
                <c:pt idx="38">
                  <c:v>121.31399999999999</c:v>
                </c:pt>
                <c:pt idx="39">
                  <c:v>120.9166</c:v>
                </c:pt>
                <c:pt idx="40">
                  <c:v>119.44</c:v>
                </c:pt>
                <c:pt idx="41">
                  <c:v>122.5429</c:v>
                </c:pt>
                <c:pt idx="42">
                  <c:v>120.33</c:v>
                </c:pt>
                <c:pt idx="43">
                  <c:v>#N/A</c:v>
                </c:pt>
                <c:pt idx="44">
                  <c:v>126.696</c:v>
                </c:pt>
                <c:pt idx="45">
                  <c:v>127.2403</c:v>
                </c:pt>
                <c:pt idx="46">
                  <c:v>128.36000000000001</c:v>
                </c:pt>
                <c:pt idx="47">
                  <c:v>126.485</c:v>
                </c:pt>
                <c:pt idx="48">
                  <c:v>125.85</c:v>
                </c:pt>
                <c:pt idx="49">
                  <c:v>123.7375</c:v>
                </c:pt>
                <c:pt idx="50">
                  <c:v>125.1725</c:v>
                </c:pt>
                <c:pt idx="51">
                  <c:v>123.83409999999999</c:v>
                </c:pt>
                <c:pt idx="52">
                  <c:v>123.43879999999999</c:v>
                </c:pt>
                <c:pt idx="53">
                  <c:v>123.0754</c:v>
                </c:pt>
                <c:pt idx="54">
                  <c:v>126.9251</c:v>
                </c:pt>
                <c:pt idx="55">
                  <c:v>126.95</c:v>
                </c:pt>
                <c:pt idx="56">
                  <c:v>125.134</c:v>
                </c:pt>
                <c:pt idx="57">
                  <c:v>123.37860000000001</c:v>
                </c:pt>
                <c:pt idx="58">
                  <c:v>123.7393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123.94229999999999</c:v>
                </c:pt>
                <c:pt idx="64">
                  <c:v>121.7016</c:v>
                </c:pt>
                <c:pt idx="65">
                  <c:v>120.77466</c:v>
                </c:pt>
                <c:pt idx="66">
                  <c:v>119.11129999999999</c:v>
                </c:pt>
                <c:pt idx="67">
                  <c:v>118.4413</c:v>
                </c:pt>
                <c:pt idx="68">
                  <c:v>116.94889999999999</c:v>
                </c:pt>
                <c:pt idx="69">
                  <c:v>115.363</c:v>
                </c:pt>
                <c:pt idx="70">
                  <c:v>116.09350000000001</c:v>
                </c:pt>
                <c:pt idx="71">
                  <c:v>116.35780000000001</c:v>
                </c:pt>
                <c:pt idx="72">
                  <c:v>115.8536</c:v>
                </c:pt>
                <c:pt idx="73">
                  <c:v>113.9803</c:v>
                </c:pt>
                <c:pt idx="74">
                  <c:v>111.88959999999999</c:v>
                </c:pt>
                <c:pt idx="75">
                  <c:v>110.949</c:v>
                </c:pt>
                <c:pt idx="76">
                  <c:v>109.2608</c:v>
                </c:pt>
                <c:pt idx="77">
                  <c:v>107.8485</c:v>
                </c:pt>
                <c:pt idx="78">
                  <c:v>107.53700000000001</c:v>
                </c:pt>
                <c:pt idx="79">
                  <c:v>106.977</c:v>
                </c:pt>
                <c:pt idx="80">
                  <c:v>106.1716</c:v>
                </c:pt>
                <c:pt idx="81">
                  <c:v>107.81100000000001</c:v>
                </c:pt>
                <c:pt idx="82">
                  <c:v>108.08750000000001</c:v>
                </c:pt>
                <c:pt idx="83">
                  <c:v>108.7808</c:v>
                </c:pt>
                <c:pt idx="84">
                  <c:v>110.4744</c:v>
                </c:pt>
                <c:pt idx="85">
                  <c:v>113.25129999999999</c:v>
                </c:pt>
                <c:pt idx="86">
                  <c:v>114.02719999999999</c:v>
                </c:pt>
                <c:pt idx="87">
                  <c:v>113.4576</c:v>
                </c:pt>
                <c:pt idx="88">
                  <c:v>113.23049999999999</c:v>
                </c:pt>
                <c:pt idx="89">
                  <c:v>112.41719999999999</c:v>
                </c:pt>
                <c:pt idx="90">
                  <c:v>113.1048</c:v>
                </c:pt>
                <c:pt idx="91">
                  <c:v>113.73989999999999</c:v>
                </c:pt>
                <c:pt idx="92">
                  <c:v>114.56450000000001</c:v>
                </c:pt>
                <c:pt idx="93">
                  <c:v>114.9281</c:v>
                </c:pt>
                <c:pt idx="94">
                  <c:v>116.1605</c:v>
                </c:pt>
                <c:pt idx="95">
                  <c:v>119.06639999999999</c:v>
                </c:pt>
                <c:pt idx="96">
                  <c:v>120.60899999999999</c:v>
                </c:pt>
                <c:pt idx="97">
                  <c:v>122.3852</c:v>
                </c:pt>
                <c:pt idx="98">
                  <c:v>124.1558</c:v>
                </c:pt>
                <c:pt idx="99">
                  <c:v>127.63249999999999</c:v>
                </c:pt>
                <c:pt idx="100">
                  <c:v>128.11500000000001</c:v>
                </c:pt>
                <c:pt idx="101">
                  <c:v>127.777</c:v>
                </c:pt>
                <c:pt idx="102">
                  <c:v>127.514</c:v>
                </c:pt>
                <c:pt idx="103">
                  <c:v>126.054</c:v>
                </c:pt>
                <c:pt idx="104">
                  <c:v>124.46600000000001</c:v>
                </c:pt>
                <c:pt idx="105">
                  <c:v>122.03200000000001</c:v>
                </c:pt>
                <c:pt idx="106">
                  <c:v>124.04450000000001</c:v>
                </c:pt>
                <c:pt idx="107">
                  <c:v>124.0868</c:v>
                </c:pt>
                <c:pt idx="108">
                  <c:v>124.15950000000001</c:v>
                </c:pt>
                <c:pt idx="109">
                  <c:v>122.67200000000001</c:v>
                </c:pt>
                <c:pt idx="110">
                  <c:v>124.1187</c:v>
                </c:pt>
                <c:pt idx="111">
                  <c:v>124.38200000000001</c:v>
                </c:pt>
                <c:pt idx="112">
                  <c:v>125.00709999999999</c:v>
                </c:pt>
                <c:pt idx="113">
                  <c:v>125.194</c:v>
                </c:pt>
                <c:pt idx="114">
                  <c:v>126</c:v>
                </c:pt>
                <c:pt idx="115">
                  <c:v>127.069</c:v>
                </c:pt>
                <c:pt idx="116">
                  <c:v>126.4473</c:v>
                </c:pt>
                <c:pt idx="117">
                  <c:v>127.89200000000001</c:v>
                </c:pt>
                <c:pt idx="118">
                  <c:v>128.82399999999998</c:v>
                </c:pt>
                <c:pt idx="119">
                  <c:v>130.21100000000001</c:v>
                </c:pt>
                <c:pt idx="120">
                  <c:v>130.661</c:v>
                </c:pt>
                <c:pt idx="121">
                  <c:v>131.32900000000001</c:v>
                </c:pt>
                <c:pt idx="122">
                  <c:v>130.98820000000001</c:v>
                </c:pt>
                <c:pt idx="123">
                  <c:v>133.15370000000001</c:v>
                </c:pt>
                <c:pt idx="124">
                  <c:v>133.202</c:v>
                </c:pt>
                <c:pt idx="125">
                  <c:v>130.26689999999999</c:v>
                </c:pt>
                <c:pt idx="126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5D-4BF5-BE08-A8019C5B55EF}"/>
            </c:ext>
          </c:extLst>
        </c:ser>
        <c:ser>
          <c:idx val="2"/>
          <c:order val="2"/>
          <c:tx>
            <c:strRef>
              <c:f>'weekly model'!$T$2</c:f>
              <c:strCache>
                <c:ptCount val="1"/>
                <c:pt idx="0">
                  <c:v>Port Inventory (removal bear case, 21.4Mtpw in June&amp;July; CU, 82%)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model'!$T$156:$T$243</c:f>
              <c:numCache>
                <c:formatCode>_ * #,##0.000_ ;_ * \-#,##0.000_ ;_ * "-"??_ ;_ @_ </c:formatCode>
                <c:ptCount val="88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101.16796416291014</c:v>
                </c:pt>
                <c:pt idx="74">
                  <c:v>99.242146716678846</c:v>
                </c:pt>
                <c:pt idx="75">
                  <c:v>110.949</c:v>
                </c:pt>
                <c:pt idx="76">
                  <c:v>110.89615930504978</c:v>
                </c:pt>
                <c:pt idx="77">
                  <c:v>108.5362172589175</c:v>
                </c:pt>
                <c:pt idx="78">
                  <c:v>102.84518110361211</c:v>
                </c:pt>
                <c:pt idx="79">
                  <c:v>103.18890665181607</c:v>
                </c:pt>
                <c:pt idx="80">
                  <c:v>102.50704608000333</c:v>
                </c:pt>
                <c:pt idx="81">
                  <c:v>98.164954100032972</c:v>
                </c:pt>
                <c:pt idx="82">
                  <c:v>99.13170743872611</c:v>
                </c:pt>
                <c:pt idx="83">
                  <c:v>99.206882450861798</c:v>
                </c:pt>
                <c:pt idx="84">
                  <c:v>99.693253198116523</c:v>
                </c:pt>
                <c:pt idx="85">
                  <c:v>103.31380668857165</c:v>
                </c:pt>
                <c:pt idx="86">
                  <c:v>119.3070043097198</c:v>
                </c:pt>
                <c:pt idx="87">
                  <c:v>111.63632172734609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5D-4BF5-BE08-A8019C5B55EF}"/>
            </c:ext>
          </c:extLst>
        </c:ser>
        <c:ser>
          <c:idx val="4"/>
          <c:order val="3"/>
          <c:tx>
            <c:strRef>
              <c:f>'weekly model'!$S$2</c:f>
              <c:strCache>
                <c:ptCount val="1"/>
                <c:pt idx="0">
                  <c:v>Port Inventory (Removal bull case, 22.3Mtpw in June&amp;July; CU, 86%)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model'!$S$156:$S$346</c:f>
              <c:numCache>
                <c:formatCode>_ * #,##0.000_ ;_ * \-#,##0.000_ ;_ * "-"??_ ;_ @_ </c:formatCode>
                <c:ptCount val="191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100.16796416291014</c:v>
                </c:pt>
                <c:pt idx="74">
                  <c:v>98.742146716678846</c:v>
                </c:pt>
                <c:pt idx="75">
                  <c:v>110.949</c:v>
                </c:pt>
                <c:pt idx="76">
                  <c:v>110.64615930504978</c:v>
                </c:pt>
                <c:pt idx="77">
                  <c:v>106.65085795386773</c:v>
                </c:pt>
                <c:pt idx="78">
                  <c:v>101.39753905747983</c:v>
                </c:pt>
                <c:pt idx="79">
                  <c:v>101.4912646056838</c:v>
                </c:pt>
                <c:pt idx="80">
                  <c:v>100.55940403387106</c:v>
                </c:pt>
                <c:pt idx="81">
                  <c:v>95.967312053900699</c:v>
                </c:pt>
                <c:pt idx="82">
                  <c:v>96.684065392593837</c:v>
                </c:pt>
                <c:pt idx="83">
                  <c:v>107.91267501213569</c:v>
                </c:pt>
                <c:pt idx="84">
                  <c:v>108.26717074725472</c:v>
                </c:pt>
                <c:pt idx="85">
                  <c:v>113.84495349045513</c:v>
                </c:pt>
                <c:pt idx="86">
                  <c:v>118.0570043097198</c:v>
                </c:pt>
                <c:pt idx="87">
                  <c:v>106.10651741762628</c:v>
                </c:pt>
                <c:pt idx="88">
                  <c:v>108.34526976203986</c:v>
                </c:pt>
                <c:pt idx="89">
                  <c:v>112.91997627459477</c:v>
                </c:pt>
                <c:pt idx="90">
                  <c:v>110.46307657419237</c:v>
                </c:pt>
                <c:pt idx="91">
                  <c:v>110.37049556634345</c:v>
                </c:pt>
                <c:pt idx="92">
                  <c:v>115.6730316216476</c:v>
                </c:pt>
                <c:pt idx="93">
                  <c:v>115.49738777659891</c:v>
                </c:pt>
                <c:pt idx="94">
                  <c:v>118.68011846095611</c:v>
                </c:pt>
                <c:pt idx="95">
                  <c:v>116.16939505881234</c:v>
                </c:pt>
                <c:pt idx="96">
                  <c:v>119.06639999999999</c:v>
                </c:pt>
                <c:pt idx="97">
                  <c:v>123.21176038429616</c:v>
                </c:pt>
                <c:pt idx="98">
                  <c:v>121.75458475433372</c:v>
                </c:pt>
                <c:pt idx="99">
                  <c:v>124.5328915489618</c:v>
                </c:pt>
                <c:pt idx="100">
                  <c:v>128.68542099078536</c:v>
                </c:pt>
                <c:pt idx="101">
                  <c:v>129.09075618072461</c:v>
                </c:pt>
                <c:pt idx="102">
                  <c:v>127.1421791453338</c:v>
                </c:pt>
                <c:pt idx="103">
                  <c:v>127.97016325288729</c:v>
                </c:pt>
                <c:pt idx="104">
                  <c:v>126.51250984213422</c:v>
                </c:pt>
                <c:pt idx="105">
                  <c:v>125.65903703846352</c:v>
                </c:pt>
                <c:pt idx="106">
                  <c:v>123.48343392999305</c:v>
                </c:pt>
                <c:pt idx="107">
                  <c:v>121.93570077933315</c:v>
                </c:pt>
                <c:pt idx="108">
                  <c:v>121.85699047121409</c:v>
                </c:pt>
                <c:pt idx="109">
                  <c:v>121.87866910650781</c:v>
                </c:pt>
                <c:pt idx="110">
                  <c:v>126.17329070678157</c:v>
                </c:pt>
                <c:pt idx="111">
                  <c:v>126.22997740770464</c:v>
                </c:pt>
                <c:pt idx="112">
                  <c:v>125.45530161569737</c:v>
                </c:pt>
                <c:pt idx="113">
                  <c:v>122.66605216151413</c:v>
                </c:pt>
                <c:pt idx="114">
                  <c:v>120.54199598526637</c:v>
                </c:pt>
                <c:pt idx="115">
                  <c:v>124.93018948986926</c:v>
                </c:pt>
                <c:pt idx="116">
                  <c:v>121.97939587676154</c:v>
                </c:pt>
                <c:pt idx="117">
                  <c:v>123.47540556851449</c:v>
                </c:pt>
                <c:pt idx="118">
                  <c:v>127.17742312900049</c:v>
                </c:pt>
                <c:pt idx="119">
                  <c:v>126.88140889908999</c:v>
                </c:pt>
                <c:pt idx="120">
                  <c:v>126.26399412556745</c:v>
                </c:pt>
                <c:pt idx="121">
                  <c:v>123.76345076774574</c:v>
                </c:pt>
                <c:pt idx="122">
                  <c:v>127.36180829501178</c:v>
                </c:pt>
                <c:pt idx="123">
                  <c:v>129.13663361225829</c:v>
                </c:pt>
                <c:pt idx="124">
                  <c:v>129.21328997758488</c:v>
                </c:pt>
                <c:pt idx="125">
                  <c:v>127.08971823226769</c:v>
                </c:pt>
                <c:pt idx="126">
                  <c:v>125.90964780627577</c:v>
                </c:pt>
                <c:pt idx="127">
                  <c:v>125.04736618846366</c:v>
                </c:pt>
                <c:pt idx="128">
                  <c:v>125.3657077168503</c:v>
                </c:pt>
                <c:pt idx="129">
                  <c:v>124.89473545037454</c:v>
                </c:pt>
                <c:pt idx="130">
                  <c:v>124.43517104619983</c:v>
                </c:pt>
                <c:pt idx="131">
                  <c:v>124.31343042279121</c:v>
                </c:pt>
                <c:pt idx="132">
                  <c:v>123.31445753997576</c:v>
                </c:pt>
                <c:pt idx="133">
                  <c:v>122.19707265468972</c:v>
                </c:pt>
                <c:pt idx="134">
                  <c:v>121.65921086131637</c:v>
                </c:pt>
                <c:pt idx="135">
                  <c:v>122.00503754943681</c:v>
                </c:pt>
                <c:pt idx="136">
                  <c:v>123.46369652582543</c:v>
                </c:pt>
                <c:pt idx="137">
                  <c:v>124.27704680250854</c:v>
                </c:pt>
                <c:pt idx="138">
                  <c:v>124.77169710641455</c:v>
                </c:pt>
                <c:pt idx="139">
                  <c:v>124.98089090257329</c:v>
                </c:pt>
                <c:pt idx="140">
                  <c:v>125.08225461432001</c:v>
                </c:pt>
                <c:pt idx="141">
                  <c:v>125.43093728236485</c:v>
                </c:pt>
                <c:pt idx="142">
                  <c:v>126.46692052270775</c:v>
                </c:pt>
                <c:pt idx="143">
                  <c:v>126.3343010873857</c:v>
                </c:pt>
                <c:pt idx="144">
                  <c:v>127.39195879109279</c:v>
                </c:pt>
                <c:pt idx="145">
                  <c:v>128.41581698808517</c:v>
                </c:pt>
                <c:pt idx="146">
                  <c:v>129.63500768300031</c:v>
                </c:pt>
                <c:pt idx="147">
                  <c:v>131.8430358602879</c:v>
                </c:pt>
                <c:pt idx="148">
                  <c:v>132.1235434942634</c:v>
                </c:pt>
                <c:pt idx="149">
                  <c:v>132.85598844358745</c:v>
                </c:pt>
                <c:pt idx="150">
                  <c:v>133.52098944494955</c:v>
                </c:pt>
                <c:pt idx="151">
                  <c:v>134.58729127049148</c:v>
                </c:pt>
                <c:pt idx="152">
                  <c:v>134.88686079205934</c:v>
                </c:pt>
                <c:pt idx="153">
                  <c:v>135.5503892961521</c:v>
                </c:pt>
                <c:pt idx="154">
                  <c:v>135.3024210057481</c:v>
                </c:pt>
                <c:pt idx="155">
                  <c:v>135.05479899977149</c:v>
                </c:pt>
                <c:pt idx="156">
                  <c:v>134.63648279732274</c:v>
                </c:pt>
                <c:pt idx="157">
                  <c:v>135.21780144974235</c:v>
                </c:pt>
                <c:pt idx="158">
                  <c:v>136.73322380891869</c:v>
                </c:pt>
                <c:pt idx="159">
                  <c:v>137.72299004073582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5D-4BF5-BE08-A8019C5B55EF}"/>
            </c:ext>
          </c:extLst>
        </c:ser>
        <c:ser>
          <c:idx val="5"/>
          <c:order val="4"/>
          <c:tx>
            <c:strRef>
              <c:f>'weekly model'!$R$2</c:f>
              <c:strCache>
                <c:ptCount val="1"/>
                <c:pt idx="0">
                  <c:v>Port Inventory (removals base case, 21.8Mtpw in June&amp;July; CU, 84.5%)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model'!$R$156:$R$346</c:f>
              <c:numCache>
                <c:formatCode>_ * #,##0.000_ ;_ * \-#,##0.000_ ;_ * "-"??_ ;_ @_ </c:formatCode>
                <c:ptCount val="191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100.41796416291014</c:v>
                </c:pt>
                <c:pt idx="74">
                  <c:v>99.242146716678846</c:v>
                </c:pt>
                <c:pt idx="75">
                  <c:v>110.949</c:v>
                </c:pt>
                <c:pt idx="76">
                  <c:v>110.89615930504978</c:v>
                </c:pt>
                <c:pt idx="77">
                  <c:v>108.5362172589175</c:v>
                </c:pt>
                <c:pt idx="78">
                  <c:v>102.84518110361211</c:v>
                </c:pt>
                <c:pt idx="79">
                  <c:v>103.18890665181607</c:v>
                </c:pt>
                <c:pt idx="80">
                  <c:v>102.50704608000333</c:v>
                </c:pt>
                <c:pt idx="81">
                  <c:v>98.164954100032972</c:v>
                </c:pt>
                <c:pt idx="82">
                  <c:v>99.13170743872611</c:v>
                </c:pt>
                <c:pt idx="83">
                  <c:v>99.206882450861798</c:v>
                </c:pt>
                <c:pt idx="84">
                  <c:v>98.943253198116523</c:v>
                </c:pt>
                <c:pt idx="85">
                  <c:v>113.25129999999999</c:v>
                </c:pt>
                <c:pt idx="86">
                  <c:v>118.3070043097198</c:v>
                </c:pt>
                <c:pt idx="87">
                  <c:v>110.63632172734609</c:v>
                </c:pt>
                <c:pt idx="88">
                  <c:v>113.23049999999999</c:v>
                </c:pt>
                <c:pt idx="89">
                  <c:v>113.41997627459477</c:v>
                </c:pt>
                <c:pt idx="90">
                  <c:v>111.96585284878715</c:v>
                </c:pt>
                <c:pt idx="91">
                  <c:v>109.7315484151306</c:v>
                </c:pt>
                <c:pt idx="92">
                  <c:v>112.16468003677821</c:v>
                </c:pt>
                <c:pt idx="93">
                  <c:v>113.59756781337711</c:v>
                </c:pt>
                <c:pt idx="94">
                  <c:v>117.84958627433322</c:v>
                </c:pt>
                <c:pt idx="95">
                  <c:v>118.35848133314556</c:v>
                </c:pt>
                <c:pt idx="96">
                  <c:v>119.06639999999999</c:v>
                </c:pt>
                <c:pt idx="97">
                  <c:v>121.66916038429615</c:v>
                </c:pt>
                <c:pt idx="98">
                  <c:v>121.03854513862987</c:v>
                </c:pt>
                <c:pt idx="99">
                  <c:v>121.41563668759167</c:v>
                </c:pt>
                <c:pt idx="100">
                  <c:v>128.68542099078536</c:v>
                </c:pt>
                <c:pt idx="101">
                  <c:v>129.09075618072461</c:v>
                </c:pt>
                <c:pt idx="102">
                  <c:v>127.1421791453338</c:v>
                </c:pt>
                <c:pt idx="103">
                  <c:v>128.47016325288729</c:v>
                </c:pt>
                <c:pt idx="104">
                  <c:v>127.51250984213422</c:v>
                </c:pt>
                <c:pt idx="105">
                  <c:v>127.15903703846352</c:v>
                </c:pt>
                <c:pt idx="106">
                  <c:v>125.48343392999305</c:v>
                </c:pt>
                <c:pt idx="107">
                  <c:v>124.43570077933315</c:v>
                </c:pt>
                <c:pt idx="108">
                  <c:v>124.85699047121409</c:v>
                </c:pt>
                <c:pt idx="109">
                  <c:v>125.37866910650781</c:v>
                </c:pt>
                <c:pt idx="110">
                  <c:v>130.17329070678156</c:v>
                </c:pt>
                <c:pt idx="111">
                  <c:v>130.72997740770461</c:v>
                </c:pt>
                <c:pt idx="112">
                  <c:v>130.45530161569732</c:v>
                </c:pt>
                <c:pt idx="113">
                  <c:v>128.1660521615141</c:v>
                </c:pt>
                <c:pt idx="114">
                  <c:v>126.54199598526634</c:v>
                </c:pt>
                <c:pt idx="115">
                  <c:v>125.43018948986926</c:v>
                </c:pt>
                <c:pt idx="116">
                  <c:v>122.97939587676154</c:v>
                </c:pt>
                <c:pt idx="117">
                  <c:v>124.97540556851449</c:v>
                </c:pt>
                <c:pt idx="118">
                  <c:v>129.17742312900049</c:v>
                </c:pt>
                <c:pt idx="119">
                  <c:v>129.38140889908999</c:v>
                </c:pt>
                <c:pt idx="120">
                  <c:v>129.26399412556745</c:v>
                </c:pt>
                <c:pt idx="121">
                  <c:v>127.26345076774574</c:v>
                </c:pt>
                <c:pt idx="122">
                  <c:v>131.36180829501177</c:v>
                </c:pt>
                <c:pt idx="123">
                  <c:v>133.63663361225827</c:v>
                </c:pt>
                <c:pt idx="124">
                  <c:v>134.21328997758485</c:v>
                </c:pt>
                <c:pt idx="125">
                  <c:v>132.58971823226767</c:v>
                </c:pt>
                <c:pt idx="126">
                  <c:v>131.90964780627576</c:v>
                </c:pt>
                <c:pt idx="127">
                  <c:v>131.54736618846366</c:v>
                </c:pt>
                <c:pt idx="128">
                  <c:v>132.3657077168503</c:v>
                </c:pt>
                <c:pt idx="129">
                  <c:v>132.39473545037453</c:v>
                </c:pt>
                <c:pt idx="130">
                  <c:v>132.4351710461998</c:v>
                </c:pt>
                <c:pt idx="131">
                  <c:v>132.81343042279119</c:v>
                </c:pt>
                <c:pt idx="132">
                  <c:v>132.31445753997573</c:v>
                </c:pt>
                <c:pt idx="133">
                  <c:v>131.69707265468969</c:v>
                </c:pt>
                <c:pt idx="134">
                  <c:v>131.65921086131632</c:v>
                </c:pt>
                <c:pt idx="135">
                  <c:v>132.50503754943676</c:v>
                </c:pt>
                <c:pt idx="136">
                  <c:v>134.46369652582538</c:v>
                </c:pt>
                <c:pt idx="137">
                  <c:v>135.77704680250849</c:v>
                </c:pt>
                <c:pt idx="138">
                  <c:v>136.77169710641451</c:v>
                </c:pt>
                <c:pt idx="139">
                  <c:v>137.48089090257324</c:v>
                </c:pt>
                <c:pt idx="140">
                  <c:v>138.08225461431994</c:v>
                </c:pt>
                <c:pt idx="141">
                  <c:v>138.93093728236479</c:v>
                </c:pt>
                <c:pt idx="142">
                  <c:v>140.46692052270771</c:v>
                </c:pt>
                <c:pt idx="143">
                  <c:v>140.83430108738565</c:v>
                </c:pt>
                <c:pt idx="144">
                  <c:v>142.39195879109275</c:v>
                </c:pt>
                <c:pt idx="145">
                  <c:v>143.91581698808514</c:v>
                </c:pt>
                <c:pt idx="146">
                  <c:v>145.63500768300028</c:v>
                </c:pt>
                <c:pt idx="147">
                  <c:v>148.34303586028787</c:v>
                </c:pt>
                <c:pt idx="148">
                  <c:v>149.12354349426337</c:v>
                </c:pt>
                <c:pt idx="149">
                  <c:v>150.35598844358742</c:v>
                </c:pt>
                <c:pt idx="150">
                  <c:v>151.52098944494952</c:v>
                </c:pt>
                <c:pt idx="151">
                  <c:v>153.08729127049145</c:v>
                </c:pt>
                <c:pt idx="152">
                  <c:v>153.88686079205931</c:v>
                </c:pt>
                <c:pt idx="153">
                  <c:v>155.05038929615208</c:v>
                </c:pt>
                <c:pt idx="154">
                  <c:v>155.30242100574804</c:v>
                </c:pt>
                <c:pt idx="155">
                  <c:v>155.55479899977144</c:v>
                </c:pt>
                <c:pt idx="156">
                  <c:v>155.63648279732269</c:v>
                </c:pt>
                <c:pt idx="157">
                  <c:v>156.7178014497423</c:v>
                </c:pt>
                <c:pt idx="158">
                  <c:v>158.73322380891864</c:v>
                </c:pt>
                <c:pt idx="159">
                  <c:v>160.22299004073577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5D-4BF5-BE08-A8019C5B5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262824"/>
        <c:axId val="1272264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'weekly model'!$R$2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4"/>
                    <c:layout>
                      <c:manualLayout>
                        <c:x val="-7.3330311334856998E-2"/>
                        <c:y val="0.22496214834797768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8E5D-4BF5-BE08-A8019C5B55EF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'weekly model'!$B$156:$B$243</c15:sqref>
                        </c15:formulaRef>
                      </c:ext>
                    </c:extLst>
                    <c:numCache>
                      <c:formatCode>m/d/yyyy</c:formatCode>
                      <c:ptCount val="88"/>
                      <c:pt idx="0">
                        <c:v>43442</c:v>
                      </c:pt>
                      <c:pt idx="1">
                        <c:v>43449</c:v>
                      </c:pt>
                      <c:pt idx="2">
                        <c:v>43456</c:v>
                      </c:pt>
                      <c:pt idx="3">
                        <c:v>43463</c:v>
                      </c:pt>
                      <c:pt idx="4">
                        <c:v>43470</c:v>
                      </c:pt>
                      <c:pt idx="5">
                        <c:v>43477</c:v>
                      </c:pt>
                      <c:pt idx="6">
                        <c:v>43484</c:v>
                      </c:pt>
                      <c:pt idx="7">
                        <c:v>43491</c:v>
                      </c:pt>
                      <c:pt idx="8">
                        <c:v>43498</c:v>
                      </c:pt>
                      <c:pt idx="9">
                        <c:v>43505</c:v>
                      </c:pt>
                      <c:pt idx="10">
                        <c:v>43512</c:v>
                      </c:pt>
                      <c:pt idx="11">
                        <c:v>43519</c:v>
                      </c:pt>
                      <c:pt idx="12">
                        <c:v>43526</c:v>
                      </c:pt>
                      <c:pt idx="13">
                        <c:v>43533</c:v>
                      </c:pt>
                      <c:pt idx="14">
                        <c:v>43540</c:v>
                      </c:pt>
                      <c:pt idx="15">
                        <c:v>43547</c:v>
                      </c:pt>
                      <c:pt idx="16">
                        <c:v>43554</c:v>
                      </c:pt>
                      <c:pt idx="17">
                        <c:v>43561</c:v>
                      </c:pt>
                      <c:pt idx="18">
                        <c:v>43568</c:v>
                      </c:pt>
                      <c:pt idx="19">
                        <c:v>43575</c:v>
                      </c:pt>
                      <c:pt idx="20">
                        <c:v>43582</c:v>
                      </c:pt>
                      <c:pt idx="21">
                        <c:v>43589</c:v>
                      </c:pt>
                      <c:pt idx="22">
                        <c:v>43596</c:v>
                      </c:pt>
                      <c:pt idx="23">
                        <c:v>43603</c:v>
                      </c:pt>
                      <c:pt idx="24">
                        <c:v>43610</c:v>
                      </c:pt>
                      <c:pt idx="25">
                        <c:v>43617</c:v>
                      </c:pt>
                      <c:pt idx="26">
                        <c:v>43624</c:v>
                      </c:pt>
                      <c:pt idx="27">
                        <c:v>43631</c:v>
                      </c:pt>
                      <c:pt idx="28">
                        <c:v>43638</c:v>
                      </c:pt>
                      <c:pt idx="29">
                        <c:v>43645</c:v>
                      </c:pt>
                      <c:pt idx="30">
                        <c:v>43652</c:v>
                      </c:pt>
                      <c:pt idx="31">
                        <c:v>43659</c:v>
                      </c:pt>
                      <c:pt idx="32">
                        <c:v>43666</c:v>
                      </c:pt>
                      <c:pt idx="33">
                        <c:v>43673</c:v>
                      </c:pt>
                      <c:pt idx="34">
                        <c:v>43680</c:v>
                      </c:pt>
                      <c:pt idx="35">
                        <c:v>43687</c:v>
                      </c:pt>
                      <c:pt idx="36">
                        <c:v>43694</c:v>
                      </c:pt>
                      <c:pt idx="37">
                        <c:v>43701</c:v>
                      </c:pt>
                      <c:pt idx="38">
                        <c:v>43708</c:v>
                      </c:pt>
                      <c:pt idx="39">
                        <c:v>43715</c:v>
                      </c:pt>
                      <c:pt idx="40">
                        <c:v>43722</c:v>
                      </c:pt>
                      <c:pt idx="41">
                        <c:v>43729</c:v>
                      </c:pt>
                      <c:pt idx="42">
                        <c:v>43736</c:v>
                      </c:pt>
                      <c:pt idx="43">
                        <c:v>43743</c:v>
                      </c:pt>
                      <c:pt idx="44">
                        <c:v>43750</c:v>
                      </c:pt>
                      <c:pt idx="45">
                        <c:v>43757</c:v>
                      </c:pt>
                      <c:pt idx="46">
                        <c:v>43764</c:v>
                      </c:pt>
                      <c:pt idx="47">
                        <c:v>43771</c:v>
                      </c:pt>
                      <c:pt idx="48">
                        <c:v>43778</c:v>
                      </c:pt>
                      <c:pt idx="49">
                        <c:v>43785</c:v>
                      </c:pt>
                      <c:pt idx="50">
                        <c:v>43792</c:v>
                      </c:pt>
                      <c:pt idx="51">
                        <c:v>43799</c:v>
                      </c:pt>
                      <c:pt idx="52">
                        <c:v>43806</c:v>
                      </c:pt>
                      <c:pt idx="53">
                        <c:v>43813</c:v>
                      </c:pt>
                      <c:pt idx="54">
                        <c:v>43820</c:v>
                      </c:pt>
                      <c:pt idx="55">
                        <c:v>43827</c:v>
                      </c:pt>
                      <c:pt idx="56">
                        <c:v>43834</c:v>
                      </c:pt>
                      <c:pt idx="57">
                        <c:v>43841</c:v>
                      </c:pt>
                      <c:pt idx="58">
                        <c:v>43848</c:v>
                      </c:pt>
                      <c:pt idx="59">
                        <c:v>43855</c:v>
                      </c:pt>
                      <c:pt idx="60">
                        <c:v>43862</c:v>
                      </c:pt>
                      <c:pt idx="61">
                        <c:v>43869</c:v>
                      </c:pt>
                      <c:pt idx="62">
                        <c:v>43876</c:v>
                      </c:pt>
                      <c:pt idx="63">
                        <c:v>43883</c:v>
                      </c:pt>
                      <c:pt idx="64">
                        <c:v>43890</c:v>
                      </c:pt>
                      <c:pt idx="65">
                        <c:v>43897</c:v>
                      </c:pt>
                      <c:pt idx="66">
                        <c:v>43904</c:v>
                      </c:pt>
                      <c:pt idx="67">
                        <c:v>43911</c:v>
                      </c:pt>
                      <c:pt idx="68">
                        <c:v>43918</c:v>
                      </c:pt>
                      <c:pt idx="69">
                        <c:v>43925</c:v>
                      </c:pt>
                      <c:pt idx="70">
                        <c:v>43932</c:v>
                      </c:pt>
                      <c:pt idx="71">
                        <c:v>43939</c:v>
                      </c:pt>
                      <c:pt idx="72">
                        <c:v>43946</c:v>
                      </c:pt>
                      <c:pt idx="73">
                        <c:v>43953</c:v>
                      </c:pt>
                      <c:pt idx="74">
                        <c:v>43960</c:v>
                      </c:pt>
                      <c:pt idx="75">
                        <c:v>43967</c:v>
                      </c:pt>
                      <c:pt idx="76">
                        <c:v>43974</c:v>
                      </c:pt>
                      <c:pt idx="77">
                        <c:v>43981</c:v>
                      </c:pt>
                      <c:pt idx="78">
                        <c:v>43988</c:v>
                      </c:pt>
                      <c:pt idx="79">
                        <c:v>43995</c:v>
                      </c:pt>
                      <c:pt idx="80">
                        <c:v>44002</c:v>
                      </c:pt>
                      <c:pt idx="81">
                        <c:v>44009</c:v>
                      </c:pt>
                      <c:pt idx="82">
                        <c:v>44016</c:v>
                      </c:pt>
                      <c:pt idx="83">
                        <c:v>44023</c:v>
                      </c:pt>
                      <c:pt idx="84">
                        <c:v>44030</c:v>
                      </c:pt>
                      <c:pt idx="85">
                        <c:v>44037</c:v>
                      </c:pt>
                      <c:pt idx="86">
                        <c:v>44044</c:v>
                      </c:pt>
                      <c:pt idx="87">
                        <c:v>44051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'weekly model'!$R$156:$R$346</c15:sqref>
                        </c15:formulaRef>
                      </c:ext>
                    </c:extLst>
                    <c:numCache>
                      <c:formatCode>_ * #,##0.000_ ;_ * \-#,##0.000_ ;_ * "-"??_ ;_ @_ </c:formatCode>
                      <c:ptCount val="191"/>
                      <c:pt idx="56">
                        <c:v>125.134</c:v>
                      </c:pt>
                      <c:pt idx="57">
                        <c:v>123.37860000000001</c:v>
                      </c:pt>
                      <c:pt idx="58">
                        <c:v>125.58296554938612</c:v>
                      </c:pt>
                      <c:pt idx="59">
                        <c:v>123.52590000000001</c:v>
                      </c:pt>
                      <c:pt idx="60">
                        <c:v>124.54795</c:v>
                      </c:pt>
                      <c:pt idx="61">
                        <c:v>125.57</c:v>
                      </c:pt>
                      <c:pt idx="62">
                        <c:v>124.68959999999998</c:v>
                      </c:pt>
                      <c:pt idx="63">
                        <c:v>123.77884801637637</c:v>
                      </c:pt>
                      <c:pt idx="64">
                        <c:v>120.03025987488418</c:v>
                      </c:pt>
                      <c:pt idx="65">
                        <c:v>117.40853340052061</c:v>
                      </c:pt>
                      <c:pt idx="66">
                        <c:v>114.28926478712351</c:v>
                      </c:pt>
                      <c:pt idx="67">
                        <c:v>114.03827481745374</c:v>
                      </c:pt>
                      <c:pt idx="68">
                        <c:v>110.45206603125936</c:v>
                      </c:pt>
                      <c:pt idx="69">
                        <c:v>109.84317553084861</c:v>
                      </c:pt>
                      <c:pt idx="70">
                        <c:v>105.89493976090719</c:v>
                      </c:pt>
                      <c:pt idx="71">
                        <c:v>106.60781139521738</c:v>
                      </c:pt>
                      <c:pt idx="72">
                        <c:v>103.53158332906295</c:v>
                      </c:pt>
                      <c:pt idx="73">
                        <c:v>100.41796416291014</c:v>
                      </c:pt>
                      <c:pt idx="74">
                        <c:v>99.242146716678846</c:v>
                      </c:pt>
                      <c:pt idx="75">
                        <c:v>110.949</c:v>
                      </c:pt>
                      <c:pt idx="76">
                        <c:v>110.89615930504978</c:v>
                      </c:pt>
                      <c:pt idx="77">
                        <c:v>108.5362172589175</c:v>
                      </c:pt>
                      <c:pt idx="78">
                        <c:v>102.84518110361211</c:v>
                      </c:pt>
                      <c:pt idx="79">
                        <c:v>103.18890665181607</c:v>
                      </c:pt>
                      <c:pt idx="80">
                        <c:v>102.50704608000333</c:v>
                      </c:pt>
                      <c:pt idx="81">
                        <c:v>98.164954100032972</c:v>
                      </c:pt>
                      <c:pt idx="82">
                        <c:v>99.13170743872611</c:v>
                      </c:pt>
                      <c:pt idx="83">
                        <c:v>99.206882450861798</c:v>
                      </c:pt>
                      <c:pt idx="84">
                        <c:v>98.943253198116523</c:v>
                      </c:pt>
                      <c:pt idx="85">
                        <c:v>113.25129999999999</c:v>
                      </c:pt>
                      <c:pt idx="86">
                        <c:v>118.3070043097198</c:v>
                      </c:pt>
                      <c:pt idx="87">
                        <c:v>110.63632172734609</c:v>
                      </c:pt>
                      <c:pt idx="88">
                        <c:v>113.23049999999999</c:v>
                      </c:pt>
                      <c:pt idx="89">
                        <c:v>113.41997627459477</c:v>
                      </c:pt>
                      <c:pt idx="90">
                        <c:v>111.96585284878715</c:v>
                      </c:pt>
                      <c:pt idx="91">
                        <c:v>109.7315484151306</c:v>
                      </c:pt>
                      <c:pt idx="92">
                        <c:v>112.16468003677821</c:v>
                      </c:pt>
                      <c:pt idx="93">
                        <c:v>113.59756781337711</c:v>
                      </c:pt>
                      <c:pt idx="94">
                        <c:v>117.84958627433322</c:v>
                      </c:pt>
                      <c:pt idx="95">
                        <c:v>118.35848133314556</c:v>
                      </c:pt>
                      <c:pt idx="96">
                        <c:v>119.06639999999999</c:v>
                      </c:pt>
                      <c:pt idx="97">
                        <c:v>121.66916038429615</c:v>
                      </c:pt>
                      <c:pt idx="98">
                        <c:v>121.03854513862987</c:v>
                      </c:pt>
                      <c:pt idx="99">
                        <c:v>121.41563668759167</c:v>
                      </c:pt>
                      <c:pt idx="100">
                        <c:v>128.68542099078536</c:v>
                      </c:pt>
                      <c:pt idx="101">
                        <c:v>129.09075618072461</c:v>
                      </c:pt>
                      <c:pt idx="102">
                        <c:v>127.1421791453338</c:v>
                      </c:pt>
                      <c:pt idx="103">
                        <c:v>128.47016325288729</c:v>
                      </c:pt>
                      <c:pt idx="104">
                        <c:v>127.51250984213422</c:v>
                      </c:pt>
                      <c:pt idx="105">
                        <c:v>127.15903703846352</c:v>
                      </c:pt>
                      <c:pt idx="106">
                        <c:v>125.48343392999305</c:v>
                      </c:pt>
                      <c:pt idx="107">
                        <c:v>124.43570077933315</c:v>
                      </c:pt>
                      <c:pt idx="108">
                        <c:v>124.85699047121409</c:v>
                      </c:pt>
                      <c:pt idx="109">
                        <c:v>125.37866910650781</c:v>
                      </c:pt>
                      <c:pt idx="110">
                        <c:v>130.17329070678156</c:v>
                      </c:pt>
                      <c:pt idx="111">
                        <c:v>130.72997740770461</c:v>
                      </c:pt>
                      <c:pt idx="112">
                        <c:v>130.45530161569732</c:v>
                      </c:pt>
                      <c:pt idx="113">
                        <c:v>128.1660521615141</c:v>
                      </c:pt>
                      <c:pt idx="114">
                        <c:v>126.54199598526634</c:v>
                      </c:pt>
                      <c:pt idx="115">
                        <c:v>125.43018948986926</c:v>
                      </c:pt>
                      <c:pt idx="116">
                        <c:v>122.97939587676154</c:v>
                      </c:pt>
                      <c:pt idx="117">
                        <c:v>124.97540556851449</c:v>
                      </c:pt>
                      <c:pt idx="118">
                        <c:v>129.17742312900049</c:v>
                      </c:pt>
                      <c:pt idx="119">
                        <c:v>129.38140889908999</c:v>
                      </c:pt>
                      <c:pt idx="120">
                        <c:v>129.26399412556745</c:v>
                      </c:pt>
                      <c:pt idx="121">
                        <c:v>127.26345076774574</c:v>
                      </c:pt>
                      <c:pt idx="122">
                        <c:v>131.36180829501177</c:v>
                      </c:pt>
                      <c:pt idx="123">
                        <c:v>133.63663361225827</c:v>
                      </c:pt>
                      <c:pt idx="124">
                        <c:v>134.21328997758485</c:v>
                      </c:pt>
                      <c:pt idx="125">
                        <c:v>132.58971823226767</c:v>
                      </c:pt>
                      <c:pt idx="126">
                        <c:v>131.90964780627576</c:v>
                      </c:pt>
                      <c:pt idx="127">
                        <c:v>131.54736618846366</c:v>
                      </c:pt>
                      <c:pt idx="128">
                        <c:v>132.3657077168503</c:v>
                      </c:pt>
                      <c:pt idx="129">
                        <c:v>132.39473545037453</c:v>
                      </c:pt>
                      <c:pt idx="130">
                        <c:v>132.4351710461998</c:v>
                      </c:pt>
                      <c:pt idx="131">
                        <c:v>132.81343042279119</c:v>
                      </c:pt>
                      <c:pt idx="132">
                        <c:v>132.31445753997573</c:v>
                      </c:pt>
                      <c:pt idx="133">
                        <c:v>131.69707265468969</c:v>
                      </c:pt>
                      <c:pt idx="134">
                        <c:v>131.65921086131632</c:v>
                      </c:pt>
                      <c:pt idx="135">
                        <c:v>132.50503754943676</c:v>
                      </c:pt>
                      <c:pt idx="136">
                        <c:v>134.46369652582538</c:v>
                      </c:pt>
                      <c:pt idx="137">
                        <c:v>135.77704680250849</c:v>
                      </c:pt>
                      <c:pt idx="138">
                        <c:v>136.77169710641451</c:v>
                      </c:pt>
                      <c:pt idx="139">
                        <c:v>137.48089090257324</c:v>
                      </c:pt>
                      <c:pt idx="140">
                        <c:v>138.08225461431994</c:v>
                      </c:pt>
                      <c:pt idx="141">
                        <c:v>138.93093728236479</c:v>
                      </c:pt>
                      <c:pt idx="142">
                        <c:v>140.46692052270771</c:v>
                      </c:pt>
                      <c:pt idx="143">
                        <c:v>140.83430108738565</c:v>
                      </c:pt>
                      <c:pt idx="144">
                        <c:v>142.39195879109275</c:v>
                      </c:pt>
                      <c:pt idx="145">
                        <c:v>143.91581698808514</c:v>
                      </c:pt>
                      <c:pt idx="146">
                        <c:v>145.63500768300028</c:v>
                      </c:pt>
                      <c:pt idx="147">
                        <c:v>148.34303586028787</c:v>
                      </c:pt>
                      <c:pt idx="148">
                        <c:v>149.12354349426337</c:v>
                      </c:pt>
                      <c:pt idx="149">
                        <c:v>150.35598844358742</c:v>
                      </c:pt>
                      <c:pt idx="150">
                        <c:v>151.52098944494952</c:v>
                      </c:pt>
                      <c:pt idx="151">
                        <c:v>153.08729127049145</c:v>
                      </c:pt>
                      <c:pt idx="152">
                        <c:v>153.88686079205931</c:v>
                      </c:pt>
                      <c:pt idx="153">
                        <c:v>155.05038929615208</c:v>
                      </c:pt>
                      <c:pt idx="154">
                        <c:v>155.30242100574804</c:v>
                      </c:pt>
                      <c:pt idx="155">
                        <c:v>155.55479899977144</c:v>
                      </c:pt>
                      <c:pt idx="156">
                        <c:v>155.63648279732269</c:v>
                      </c:pt>
                      <c:pt idx="157">
                        <c:v>156.7178014497423</c:v>
                      </c:pt>
                      <c:pt idx="158">
                        <c:v>158.73322380891864</c:v>
                      </c:pt>
                      <c:pt idx="159">
                        <c:v>160.22299004073577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8E5D-4BF5-BE08-A8019C5B55EF}"/>
                  </c:ext>
                </c:extLst>
              </c15:ser>
            </c15:filteredLineSeries>
          </c:ext>
        </c:extLst>
      </c:lineChart>
      <c:dateAx>
        <c:axId val="1272262824"/>
        <c:scaling>
          <c:orientation val="minMax"/>
          <c:max val="44042"/>
          <c:min val="43770"/>
        </c:scaling>
        <c:delete val="0"/>
        <c:axPos val="b"/>
        <c:numFmt formatCode="mm/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4464"/>
        <c:crosses val="autoZero"/>
        <c:auto val="1"/>
        <c:lblOffset val="100"/>
        <c:baseTimeUnit val="days"/>
        <c:majorUnit val="14"/>
        <c:majorTimeUnit val="days"/>
      </c:dateAx>
      <c:valAx>
        <c:axId val="127226446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2824"/>
        <c:crosses val="autoZero"/>
        <c:crossBetween val="between"/>
      </c:valAx>
      <c:valAx>
        <c:axId val="1211353976"/>
        <c:scaling>
          <c:orientation val="minMax"/>
        </c:scaling>
        <c:delete val="0"/>
        <c:axPos val="r"/>
        <c:numFmt formatCode="_ * #,##0.000_ ;_ * \-#,##0.0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1353648"/>
        <c:crosses val="max"/>
        <c:crossBetween val="between"/>
      </c:valAx>
      <c:catAx>
        <c:axId val="1211353648"/>
        <c:scaling>
          <c:orientation val="minMax"/>
        </c:scaling>
        <c:delete val="1"/>
        <c:axPos val="b"/>
        <c:majorTickMark val="out"/>
        <c:minorTickMark val="none"/>
        <c:tickLblPos val="nextTo"/>
        <c:crossAx val="1211353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Port Inventory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950794766998184E-2"/>
          <c:y val="6.8220479208429954E-2"/>
          <c:w val="0.95673864423448052"/>
          <c:h val="0.73214783132472749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580816"/>
        <c:axId val="912580488"/>
        <c:extLst>
          <c:ext xmlns:c15="http://schemas.microsoft.com/office/drawing/2012/chart" uri="{02D57815-91ED-43cb-92C2-25804820EDAC}">
            <c15:filteredBarSeries>
              <c15:ser>
                <c:idx val="1"/>
                <c:order val="5"/>
                <c:tx>
                  <c:strRef>
                    <c:extLst>
                      <c:ext uri="{02D57815-91ED-43cb-92C2-25804820EDAC}">
                        <c15:formulaRef>
                          <c15:sqref>'weekly model'!$X$2</c15:sqref>
                        </c15:formulaRef>
                      </c:ext>
                    </c:extLst>
                    <c:strCache>
                      <c:ptCount val="1"/>
                      <c:pt idx="0">
                        <c:v>Port Inventory  Base Case Weekly Change Projection (RHS)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73025">
                    <a:solidFill>
                      <a:schemeClr val="accent2"/>
                    </a:solidFill>
                  </a:ln>
                  <a:effectLst/>
                </c:spPr>
                <c:invertIfNegative val="0"/>
                <c:dLbls>
                  <c:dLbl>
                    <c:idx val="63"/>
                    <c:layout>
                      <c:manualLayout>
                        <c:x val="-7.2180457965113536E-3"/>
                        <c:y val="-5.04617101504712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C905-45E6-8123-9ECB82A83FF2}"/>
                      </c:ext>
                    </c:extLst>
                  </c:dLbl>
                  <c:dLbl>
                    <c:idx val="64"/>
                    <c:layout>
                      <c:manualLayout>
                        <c:x val="7.1027445641330686E-3"/>
                        <c:y val="-2.5128271747318121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C905-45E6-8123-9ECB82A83FF2}"/>
                      </c:ext>
                    </c:extLst>
                  </c:dLbl>
                  <c:dLbl>
                    <c:idx val="65"/>
                    <c:layout>
                      <c:manualLayout>
                        <c:x val="1.3139886612089306E-3"/>
                        <c:y val="-5.4793391701238817E-3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C905-45E6-8123-9ECB82A83FF2}"/>
                      </c:ext>
                    </c:extLst>
                  </c:dLbl>
                  <c:dLbl>
                    <c:idx val="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C905-45E6-8123-9ECB82A83FF2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FF0000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'weekly model'!$X$156:$X$346</c15:sqref>
                        </c15:formulaRef>
                      </c:ext>
                    </c:extLst>
                    <c:numCache>
                      <c:formatCode>_ * #,##0.000_ ;_ * \-#,##0.000_ ;_ * "-"??_ ;_ @_ </c:formatCode>
                      <c:ptCount val="191"/>
                      <c:pt idx="62">
                        <c:v>-0.88040000000000873</c:v>
                      </c:pt>
                      <c:pt idx="63">
                        <c:v>-0.9107519836236122</c:v>
                      </c:pt>
                      <c:pt idx="64">
                        <c:v>-3.748588141492192</c:v>
                      </c:pt>
                      <c:pt idx="65">
                        <c:v>-2.6217264743635695</c:v>
                      </c:pt>
                      <c:pt idx="66">
                        <c:v>-3.1192686133970966</c:v>
                      </c:pt>
                      <c:pt idx="67">
                        <c:v>-0.25098996966977438</c:v>
                      </c:pt>
                      <c:pt idx="68">
                        <c:v>-3.5862087861943763</c:v>
                      </c:pt>
                      <c:pt idx="69">
                        <c:v>-0.60889050041075166</c:v>
                      </c:pt>
                      <c:pt idx="70">
                        <c:v>-3.9482357699414194</c:v>
                      </c:pt>
                      <c:pt idx="71">
                        <c:v>0.71287163431018996</c:v>
                      </c:pt>
                      <c:pt idx="72">
                        <c:v>-3.0762280661544281</c:v>
                      </c:pt>
                      <c:pt idx="73">
                        <c:v>-3.1136191661528159</c:v>
                      </c:pt>
                      <c:pt idx="74">
                        <c:v>-1.1758174462312923</c:v>
                      </c:pt>
                      <c:pt idx="75">
                        <c:v>11.706853283321152</c:v>
                      </c:pt>
                      <c:pt idx="76">
                        <c:v>-5.2840694950219813E-2</c:v>
                      </c:pt>
                      <c:pt idx="77">
                        <c:v>-2.3599420461322751</c:v>
                      </c:pt>
                      <c:pt idx="78">
                        <c:v>-5.6910361553053974</c:v>
                      </c:pt>
                      <c:pt idx="79">
                        <c:v>0.34372554820396317</c:v>
                      </c:pt>
                      <c:pt idx="80">
                        <c:v>-0.68186057181273441</c:v>
                      </c:pt>
                      <c:pt idx="81">
                        <c:v>-4.3420919799703626</c:v>
                      </c:pt>
                      <c:pt idx="82">
                        <c:v>0.96675333869313818</c:v>
                      </c:pt>
                      <c:pt idx="83">
                        <c:v>7.517501213568778E-2</c:v>
                      </c:pt>
                      <c:pt idx="84">
                        <c:v>-0.26362925274527527</c:v>
                      </c:pt>
                      <c:pt idx="85">
                        <c:v>14.308046801883464</c:v>
                      </c:pt>
                      <c:pt idx="86">
                        <c:v>5.0557043097198147</c:v>
                      </c:pt>
                      <c:pt idx="87">
                        <c:v>-7.6706825823737148</c:v>
                      </c:pt>
                      <c:pt idx="88">
                        <c:v>2.594178272653906</c:v>
                      </c:pt>
                      <c:pt idx="89">
                        <c:v>0.18947627459478156</c:v>
                      </c:pt>
                      <c:pt idx="90">
                        <c:v>-1.454123425807623</c:v>
                      </c:pt>
                      <c:pt idx="91">
                        <c:v>-2.234304433656547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905-45E6-8123-9ECB82A83FF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'weekly model'!$P$2</c:f>
              <c:strCache>
                <c:ptCount val="1"/>
                <c:pt idx="0">
                  <c:v>Port actual inventory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model'!$B$156:$B$237</c:f>
              <c:numCache>
                <c:formatCode>m/d/yyyy</c:formatCode>
                <c:ptCount val="82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</c:numCache>
            </c:numRef>
          </c:cat>
          <c:val>
            <c:numRef>
              <c:f>'weekly model'!$P$156:$P$346</c:f>
              <c:numCache>
                <c:formatCode>_ * #,##0.000_ ;_ * \-#,##0.000_ ;_ * "-"??_ ;_ @_ </c:formatCode>
                <c:ptCount val="191"/>
                <c:pt idx="0">
                  <c:v>138.6002</c:v>
                </c:pt>
                <c:pt idx="1">
                  <c:v>139.41329999999999</c:v>
                </c:pt>
                <c:pt idx="2">
                  <c:v>138.85379999999998</c:v>
                </c:pt>
                <c:pt idx="3">
                  <c:v>141.5643</c:v>
                </c:pt>
                <c:pt idx="4">
                  <c:v>142.88159999999999</c:v>
                </c:pt>
                <c:pt idx="5">
                  <c:v>141.822</c:v>
                </c:pt>
                <c:pt idx="6">
                  <c:v>143.73500000000001</c:v>
                </c:pt>
                <c:pt idx="7">
                  <c:v>142.0575</c:v>
                </c:pt>
                <c:pt idx="8">
                  <c:v>139.72999999999999</c:v>
                </c:pt>
                <c:pt idx="9">
                  <c:v>#N/A</c:v>
                </c:pt>
                <c:pt idx="10">
                  <c:v>144.1421</c:v>
                </c:pt>
                <c:pt idx="11">
                  <c:v>145.76499999999999</c:v>
                </c:pt>
                <c:pt idx="12">
                  <c:v>146.87729999999999</c:v>
                </c:pt>
                <c:pt idx="13">
                  <c:v>147.45650000000001</c:v>
                </c:pt>
                <c:pt idx="14">
                  <c:v>147.69999999999999</c:v>
                </c:pt>
                <c:pt idx="15">
                  <c:v>147.88559999999998</c:v>
                </c:pt>
                <c:pt idx="16">
                  <c:v>147.02930000000001</c:v>
                </c:pt>
                <c:pt idx="17">
                  <c:v>148.43430000000001</c:v>
                </c:pt>
                <c:pt idx="18">
                  <c:v>141.8613</c:v>
                </c:pt>
                <c:pt idx="19">
                  <c:v>138.3629</c:v>
                </c:pt>
                <c:pt idx="20">
                  <c:v>134.26</c:v>
                </c:pt>
                <c:pt idx="21">
                  <c:v>134.37479999999999</c:v>
                </c:pt>
                <c:pt idx="22">
                  <c:v>133.3083</c:v>
                </c:pt>
                <c:pt idx="23">
                  <c:v>132.0692</c:v>
                </c:pt>
                <c:pt idx="24">
                  <c:v>127.6782</c:v>
                </c:pt>
                <c:pt idx="25">
                  <c:v>123.98100000000001</c:v>
                </c:pt>
                <c:pt idx="26">
                  <c:v>121.58</c:v>
                </c:pt>
                <c:pt idx="27">
                  <c:v>117.95729999999999</c:v>
                </c:pt>
                <c:pt idx="28">
                  <c:v>117.523</c:v>
                </c:pt>
                <c:pt idx="29">
                  <c:v>115.6503</c:v>
                </c:pt>
                <c:pt idx="30">
                  <c:v>114.9315</c:v>
                </c:pt>
                <c:pt idx="31">
                  <c:v>114.13510000000001</c:v>
                </c:pt>
                <c:pt idx="32">
                  <c:v>116.82089999999999</c:v>
                </c:pt>
                <c:pt idx="33">
                  <c:v>116.4181</c:v>
                </c:pt>
                <c:pt idx="34">
                  <c:v>118.69280000000001</c:v>
                </c:pt>
                <c:pt idx="35">
                  <c:v>118.50749999999999</c:v>
                </c:pt>
                <c:pt idx="36">
                  <c:v>116.0124</c:v>
                </c:pt>
                <c:pt idx="37">
                  <c:v>119.8433</c:v>
                </c:pt>
                <c:pt idx="38">
                  <c:v>121.31399999999999</c:v>
                </c:pt>
                <c:pt idx="39">
                  <c:v>120.9166</c:v>
                </c:pt>
                <c:pt idx="40">
                  <c:v>119.44</c:v>
                </c:pt>
                <c:pt idx="41">
                  <c:v>122.5429</c:v>
                </c:pt>
                <c:pt idx="42">
                  <c:v>120.33</c:v>
                </c:pt>
                <c:pt idx="43">
                  <c:v>#N/A</c:v>
                </c:pt>
                <c:pt idx="44">
                  <c:v>126.696</c:v>
                </c:pt>
                <c:pt idx="45">
                  <c:v>127.2403</c:v>
                </c:pt>
                <c:pt idx="46">
                  <c:v>128.36000000000001</c:v>
                </c:pt>
                <c:pt idx="47">
                  <c:v>126.485</c:v>
                </c:pt>
                <c:pt idx="48">
                  <c:v>125.85</c:v>
                </c:pt>
                <c:pt idx="49">
                  <c:v>123.7375</c:v>
                </c:pt>
                <c:pt idx="50">
                  <c:v>125.1725</c:v>
                </c:pt>
                <c:pt idx="51">
                  <c:v>123.83409999999999</c:v>
                </c:pt>
                <c:pt idx="52">
                  <c:v>123.43879999999999</c:v>
                </c:pt>
                <c:pt idx="53">
                  <c:v>123.0754</c:v>
                </c:pt>
                <c:pt idx="54">
                  <c:v>126.9251</c:v>
                </c:pt>
                <c:pt idx="55">
                  <c:v>126.95</c:v>
                </c:pt>
                <c:pt idx="56">
                  <c:v>125.134</c:v>
                </c:pt>
                <c:pt idx="57">
                  <c:v>123.37860000000001</c:v>
                </c:pt>
                <c:pt idx="58">
                  <c:v>123.7393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123.94229999999999</c:v>
                </c:pt>
                <c:pt idx="64">
                  <c:v>121.7016</c:v>
                </c:pt>
                <c:pt idx="65">
                  <c:v>120.77466</c:v>
                </c:pt>
                <c:pt idx="66">
                  <c:v>119.11129999999999</c:v>
                </c:pt>
                <c:pt idx="67">
                  <c:v>118.4413</c:v>
                </c:pt>
                <c:pt idx="68">
                  <c:v>116.94889999999999</c:v>
                </c:pt>
                <c:pt idx="69">
                  <c:v>115.363</c:v>
                </c:pt>
                <c:pt idx="70">
                  <c:v>116.09350000000001</c:v>
                </c:pt>
                <c:pt idx="71">
                  <c:v>116.35780000000001</c:v>
                </c:pt>
                <c:pt idx="72">
                  <c:v>115.8536</c:v>
                </c:pt>
                <c:pt idx="73">
                  <c:v>113.9803</c:v>
                </c:pt>
                <c:pt idx="74">
                  <c:v>111.88959999999999</c:v>
                </c:pt>
                <c:pt idx="75">
                  <c:v>110.949</c:v>
                </c:pt>
                <c:pt idx="76">
                  <c:v>109.2608</c:v>
                </c:pt>
                <c:pt idx="77">
                  <c:v>107.8485</c:v>
                </c:pt>
                <c:pt idx="78">
                  <c:v>107.53700000000001</c:v>
                </c:pt>
                <c:pt idx="79">
                  <c:v>106.977</c:v>
                </c:pt>
                <c:pt idx="80">
                  <c:v>106.1716</c:v>
                </c:pt>
                <c:pt idx="81">
                  <c:v>107.81100000000001</c:v>
                </c:pt>
                <c:pt idx="82">
                  <c:v>108.08750000000001</c:v>
                </c:pt>
                <c:pt idx="83">
                  <c:v>108.7808</c:v>
                </c:pt>
                <c:pt idx="84">
                  <c:v>110.4744</c:v>
                </c:pt>
                <c:pt idx="85">
                  <c:v>113.25129999999999</c:v>
                </c:pt>
                <c:pt idx="86">
                  <c:v>114.02719999999999</c:v>
                </c:pt>
                <c:pt idx="87">
                  <c:v>113.4576</c:v>
                </c:pt>
                <c:pt idx="88">
                  <c:v>113.23049999999999</c:v>
                </c:pt>
                <c:pt idx="89">
                  <c:v>112.41719999999999</c:v>
                </c:pt>
                <c:pt idx="90">
                  <c:v>113.1048</c:v>
                </c:pt>
                <c:pt idx="91">
                  <c:v>113.73989999999999</c:v>
                </c:pt>
                <c:pt idx="92">
                  <c:v>114.56450000000001</c:v>
                </c:pt>
                <c:pt idx="93">
                  <c:v>114.9281</c:v>
                </c:pt>
                <c:pt idx="94">
                  <c:v>116.1605</c:v>
                </c:pt>
                <c:pt idx="95">
                  <c:v>119.06639999999999</c:v>
                </c:pt>
                <c:pt idx="96">
                  <c:v>120.60899999999999</c:v>
                </c:pt>
                <c:pt idx="97">
                  <c:v>122.3852</c:v>
                </c:pt>
                <c:pt idx="98">
                  <c:v>124.1558</c:v>
                </c:pt>
                <c:pt idx="99">
                  <c:v>127.63249999999999</c:v>
                </c:pt>
                <c:pt idx="100">
                  <c:v>128.11500000000001</c:v>
                </c:pt>
                <c:pt idx="101">
                  <c:v>127.777</c:v>
                </c:pt>
                <c:pt idx="102">
                  <c:v>127.514</c:v>
                </c:pt>
                <c:pt idx="103">
                  <c:v>126.054</c:v>
                </c:pt>
                <c:pt idx="104">
                  <c:v>124.46600000000001</c:v>
                </c:pt>
                <c:pt idx="105">
                  <c:v>122.03200000000001</c:v>
                </c:pt>
                <c:pt idx="106">
                  <c:v>124.04450000000001</c:v>
                </c:pt>
                <c:pt idx="107">
                  <c:v>124.0868</c:v>
                </c:pt>
                <c:pt idx="108">
                  <c:v>124.15950000000001</c:v>
                </c:pt>
                <c:pt idx="109">
                  <c:v>122.67200000000001</c:v>
                </c:pt>
                <c:pt idx="110">
                  <c:v>124.1187</c:v>
                </c:pt>
                <c:pt idx="111">
                  <c:v>124.38200000000001</c:v>
                </c:pt>
                <c:pt idx="112">
                  <c:v>125.00709999999999</c:v>
                </c:pt>
                <c:pt idx="113">
                  <c:v>125.194</c:v>
                </c:pt>
                <c:pt idx="114">
                  <c:v>126</c:v>
                </c:pt>
                <c:pt idx="115">
                  <c:v>127.069</c:v>
                </c:pt>
                <c:pt idx="116">
                  <c:v>126.4473</c:v>
                </c:pt>
                <c:pt idx="117">
                  <c:v>127.89200000000001</c:v>
                </c:pt>
                <c:pt idx="118">
                  <c:v>128.82399999999998</c:v>
                </c:pt>
                <c:pt idx="119">
                  <c:v>130.21100000000001</c:v>
                </c:pt>
                <c:pt idx="120">
                  <c:v>130.661</c:v>
                </c:pt>
                <c:pt idx="121">
                  <c:v>131.32900000000001</c:v>
                </c:pt>
                <c:pt idx="122">
                  <c:v>130.98820000000001</c:v>
                </c:pt>
                <c:pt idx="123">
                  <c:v>133.15370000000001</c:v>
                </c:pt>
                <c:pt idx="124">
                  <c:v>133.202</c:v>
                </c:pt>
                <c:pt idx="125">
                  <c:v>130.26689999999999</c:v>
                </c:pt>
                <c:pt idx="126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05-45E6-8123-9ECB82A83FF2}"/>
            </c:ext>
          </c:extLst>
        </c:ser>
        <c:ser>
          <c:idx val="2"/>
          <c:order val="2"/>
          <c:tx>
            <c:strRef>
              <c:f>'weekly model'!$T$2</c:f>
              <c:strCache>
                <c:ptCount val="1"/>
                <c:pt idx="0">
                  <c:v>Port Inventory (removal bear case, 21.4Mtpw in June&amp;July; CU, 82%)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model'!$B$156:$B$237</c:f>
              <c:numCache>
                <c:formatCode>m/d/yyyy</c:formatCode>
                <c:ptCount val="82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</c:numCache>
            </c:numRef>
          </c:cat>
          <c:val>
            <c:numRef>
              <c:f>'weekly model'!$T$156:$T$237</c:f>
              <c:numCache>
                <c:formatCode>_ * #,##0.000_ ;_ * \-#,##0.000_ ;_ * "-"??_ ;_ @_ </c:formatCode>
                <c:ptCount val="82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101.16796416291014</c:v>
                </c:pt>
                <c:pt idx="74">
                  <c:v>99.242146716678846</c:v>
                </c:pt>
                <c:pt idx="75">
                  <c:v>110.949</c:v>
                </c:pt>
                <c:pt idx="76">
                  <c:v>110.89615930504978</c:v>
                </c:pt>
                <c:pt idx="77">
                  <c:v>108.5362172589175</c:v>
                </c:pt>
                <c:pt idx="78">
                  <c:v>102.84518110361211</c:v>
                </c:pt>
                <c:pt idx="79">
                  <c:v>103.18890665181607</c:v>
                </c:pt>
                <c:pt idx="80">
                  <c:v>102.50704608000333</c:v>
                </c:pt>
                <c:pt idx="81">
                  <c:v>98.164954100032972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05-45E6-8123-9ECB82A83FF2}"/>
            </c:ext>
          </c:extLst>
        </c:ser>
        <c:ser>
          <c:idx val="4"/>
          <c:order val="3"/>
          <c:tx>
            <c:strRef>
              <c:f>'weekly model'!$S$2</c:f>
              <c:strCache>
                <c:ptCount val="1"/>
                <c:pt idx="0">
                  <c:v>Port Inventory (Removal bull case, 22.3Mtpw in June&amp;July; CU, 86%)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model'!$B$156:$B$237</c:f>
              <c:numCache>
                <c:formatCode>m/d/yyyy</c:formatCode>
                <c:ptCount val="82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</c:numCache>
            </c:numRef>
          </c:cat>
          <c:val>
            <c:numRef>
              <c:f>'weekly model'!$S$156:$S$346</c:f>
              <c:numCache>
                <c:formatCode>_ * #,##0.000_ ;_ * \-#,##0.000_ ;_ * "-"??_ ;_ @_ </c:formatCode>
                <c:ptCount val="191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100.16796416291014</c:v>
                </c:pt>
                <c:pt idx="74">
                  <c:v>98.742146716678846</c:v>
                </c:pt>
                <c:pt idx="75">
                  <c:v>110.949</c:v>
                </c:pt>
                <c:pt idx="76">
                  <c:v>110.64615930504978</c:v>
                </c:pt>
                <c:pt idx="77">
                  <c:v>106.65085795386773</c:v>
                </c:pt>
                <c:pt idx="78">
                  <c:v>101.39753905747983</c:v>
                </c:pt>
                <c:pt idx="79">
                  <c:v>101.4912646056838</c:v>
                </c:pt>
                <c:pt idx="80">
                  <c:v>100.55940403387106</c:v>
                </c:pt>
                <c:pt idx="81">
                  <c:v>95.967312053900699</c:v>
                </c:pt>
                <c:pt idx="82">
                  <c:v>96.684065392593837</c:v>
                </c:pt>
                <c:pt idx="83">
                  <c:v>107.91267501213569</c:v>
                </c:pt>
                <c:pt idx="84">
                  <c:v>108.26717074725472</c:v>
                </c:pt>
                <c:pt idx="85">
                  <c:v>113.84495349045513</c:v>
                </c:pt>
                <c:pt idx="86">
                  <c:v>118.0570043097198</c:v>
                </c:pt>
                <c:pt idx="87">
                  <c:v>106.10651741762628</c:v>
                </c:pt>
                <c:pt idx="88">
                  <c:v>108.34526976203986</c:v>
                </c:pt>
                <c:pt idx="89">
                  <c:v>112.91997627459477</c:v>
                </c:pt>
                <c:pt idx="90">
                  <c:v>110.46307657419237</c:v>
                </c:pt>
                <c:pt idx="91">
                  <c:v>110.37049556634345</c:v>
                </c:pt>
                <c:pt idx="92">
                  <c:v>115.6730316216476</c:v>
                </c:pt>
                <c:pt idx="93">
                  <c:v>115.49738777659891</c:v>
                </c:pt>
                <c:pt idx="94">
                  <c:v>118.68011846095611</c:v>
                </c:pt>
                <c:pt idx="95">
                  <c:v>116.16939505881234</c:v>
                </c:pt>
                <c:pt idx="96">
                  <c:v>119.06639999999999</c:v>
                </c:pt>
                <c:pt idx="97">
                  <c:v>123.21176038429616</c:v>
                </c:pt>
                <c:pt idx="98">
                  <c:v>121.75458475433372</c:v>
                </c:pt>
                <c:pt idx="99">
                  <c:v>124.5328915489618</c:v>
                </c:pt>
                <c:pt idx="100">
                  <c:v>128.68542099078536</c:v>
                </c:pt>
                <c:pt idx="101">
                  <c:v>129.09075618072461</c:v>
                </c:pt>
                <c:pt idx="102">
                  <c:v>127.1421791453338</c:v>
                </c:pt>
                <c:pt idx="103">
                  <c:v>127.97016325288729</c:v>
                </c:pt>
                <c:pt idx="104">
                  <c:v>126.51250984213422</c:v>
                </c:pt>
                <c:pt idx="105">
                  <c:v>125.65903703846352</c:v>
                </c:pt>
                <c:pt idx="106">
                  <c:v>123.48343392999305</c:v>
                </c:pt>
                <c:pt idx="107">
                  <c:v>121.93570077933315</c:v>
                </c:pt>
                <c:pt idx="108">
                  <c:v>121.85699047121409</c:v>
                </c:pt>
                <c:pt idx="109">
                  <c:v>121.87866910650781</c:v>
                </c:pt>
                <c:pt idx="110">
                  <c:v>126.17329070678157</c:v>
                </c:pt>
                <c:pt idx="111">
                  <c:v>126.22997740770464</c:v>
                </c:pt>
                <c:pt idx="112">
                  <c:v>125.45530161569737</c:v>
                </c:pt>
                <c:pt idx="113">
                  <c:v>122.66605216151413</c:v>
                </c:pt>
                <c:pt idx="114">
                  <c:v>120.54199598526637</c:v>
                </c:pt>
                <c:pt idx="115">
                  <c:v>124.93018948986926</c:v>
                </c:pt>
                <c:pt idx="116">
                  <c:v>121.97939587676154</c:v>
                </c:pt>
                <c:pt idx="117">
                  <c:v>123.47540556851449</c:v>
                </c:pt>
                <c:pt idx="118">
                  <c:v>127.17742312900049</c:v>
                </c:pt>
                <c:pt idx="119">
                  <c:v>126.88140889908999</c:v>
                </c:pt>
                <c:pt idx="120">
                  <c:v>126.26399412556745</c:v>
                </c:pt>
                <c:pt idx="121">
                  <c:v>123.76345076774574</c:v>
                </c:pt>
                <c:pt idx="122">
                  <c:v>127.36180829501178</c:v>
                </c:pt>
                <c:pt idx="123">
                  <c:v>129.13663361225829</c:v>
                </c:pt>
                <c:pt idx="124">
                  <c:v>129.21328997758488</c:v>
                </c:pt>
                <c:pt idx="125">
                  <c:v>127.08971823226769</c:v>
                </c:pt>
                <c:pt idx="126">
                  <c:v>125.90964780627577</c:v>
                </c:pt>
                <c:pt idx="127">
                  <c:v>125.04736618846366</c:v>
                </c:pt>
                <c:pt idx="128">
                  <c:v>125.3657077168503</c:v>
                </c:pt>
                <c:pt idx="129">
                  <c:v>124.89473545037454</c:v>
                </c:pt>
                <c:pt idx="130">
                  <c:v>124.43517104619983</c:v>
                </c:pt>
                <c:pt idx="131">
                  <c:v>124.31343042279121</c:v>
                </c:pt>
                <c:pt idx="132">
                  <c:v>123.31445753997576</c:v>
                </c:pt>
                <c:pt idx="133">
                  <c:v>122.19707265468972</c:v>
                </c:pt>
                <c:pt idx="134">
                  <c:v>121.65921086131637</c:v>
                </c:pt>
                <c:pt idx="135">
                  <c:v>122.00503754943681</c:v>
                </c:pt>
                <c:pt idx="136">
                  <c:v>123.46369652582543</c:v>
                </c:pt>
                <c:pt idx="137">
                  <c:v>124.27704680250854</c:v>
                </c:pt>
                <c:pt idx="138">
                  <c:v>124.77169710641455</c:v>
                </c:pt>
                <c:pt idx="139">
                  <c:v>124.98089090257329</c:v>
                </c:pt>
                <c:pt idx="140">
                  <c:v>125.08225461432001</c:v>
                </c:pt>
                <c:pt idx="141">
                  <c:v>125.43093728236485</c:v>
                </c:pt>
                <c:pt idx="142">
                  <c:v>126.46692052270775</c:v>
                </c:pt>
                <c:pt idx="143">
                  <c:v>126.3343010873857</c:v>
                </c:pt>
                <c:pt idx="144">
                  <c:v>127.39195879109279</c:v>
                </c:pt>
                <c:pt idx="145">
                  <c:v>128.41581698808517</c:v>
                </c:pt>
                <c:pt idx="146">
                  <c:v>129.63500768300031</c:v>
                </c:pt>
                <c:pt idx="147">
                  <c:v>131.8430358602879</c:v>
                </c:pt>
                <c:pt idx="148">
                  <c:v>132.1235434942634</c:v>
                </c:pt>
                <c:pt idx="149">
                  <c:v>132.85598844358745</c:v>
                </c:pt>
                <c:pt idx="150">
                  <c:v>133.52098944494955</c:v>
                </c:pt>
                <c:pt idx="151">
                  <c:v>134.58729127049148</c:v>
                </c:pt>
                <c:pt idx="152">
                  <c:v>134.88686079205934</c:v>
                </c:pt>
                <c:pt idx="153">
                  <c:v>135.5503892961521</c:v>
                </c:pt>
                <c:pt idx="154">
                  <c:v>135.3024210057481</c:v>
                </c:pt>
                <c:pt idx="155">
                  <c:v>135.05479899977149</c:v>
                </c:pt>
                <c:pt idx="156">
                  <c:v>134.63648279732274</c:v>
                </c:pt>
                <c:pt idx="157">
                  <c:v>135.21780144974235</c:v>
                </c:pt>
                <c:pt idx="158">
                  <c:v>136.73322380891869</c:v>
                </c:pt>
                <c:pt idx="159">
                  <c:v>137.72299004073582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05-45E6-8123-9ECB82A83FF2}"/>
            </c:ext>
          </c:extLst>
        </c:ser>
        <c:ser>
          <c:idx val="5"/>
          <c:order val="4"/>
          <c:tx>
            <c:strRef>
              <c:f>'weekly model'!$R$2</c:f>
              <c:strCache>
                <c:ptCount val="1"/>
                <c:pt idx="0">
                  <c:v>Port Inventory (removals base case, 21.8Mtpw in June&amp;July; CU, 84.5%)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model'!$B$156:$B$237</c:f>
              <c:numCache>
                <c:formatCode>m/d/yyyy</c:formatCode>
                <c:ptCount val="82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</c:numCache>
            </c:numRef>
          </c:cat>
          <c:val>
            <c:numRef>
              <c:f>'weekly model'!$R$156:$R$346</c:f>
              <c:numCache>
                <c:formatCode>_ * #,##0.000_ ;_ * \-#,##0.000_ ;_ * "-"??_ ;_ @_ </c:formatCode>
                <c:ptCount val="191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100.41796416291014</c:v>
                </c:pt>
                <c:pt idx="74">
                  <c:v>99.242146716678846</c:v>
                </c:pt>
                <c:pt idx="75">
                  <c:v>110.949</c:v>
                </c:pt>
                <c:pt idx="76">
                  <c:v>110.89615930504978</c:v>
                </c:pt>
                <c:pt idx="77">
                  <c:v>108.5362172589175</c:v>
                </c:pt>
                <c:pt idx="78">
                  <c:v>102.84518110361211</c:v>
                </c:pt>
                <c:pt idx="79">
                  <c:v>103.18890665181607</c:v>
                </c:pt>
                <c:pt idx="80">
                  <c:v>102.50704608000333</c:v>
                </c:pt>
                <c:pt idx="81">
                  <c:v>98.164954100032972</c:v>
                </c:pt>
                <c:pt idx="82">
                  <c:v>99.13170743872611</c:v>
                </c:pt>
                <c:pt idx="83">
                  <c:v>99.206882450861798</c:v>
                </c:pt>
                <c:pt idx="84">
                  <c:v>98.943253198116523</c:v>
                </c:pt>
                <c:pt idx="85">
                  <c:v>113.25129999999999</c:v>
                </c:pt>
                <c:pt idx="86">
                  <c:v>118.3070043097198</c:v>
                </c:pt>
                <c:pt idx="87">
                  <c:v>110.63632172734609</c:v>
                </c:pt>
                <c:pt idx="88">
                  <c:v>113.23049999999999</c:v>
                </c:pt>
                <c:pt idx="89">
                  <c:v>113.41997627459477</c:v>
                </c:pt>
                <c:pt idx="90">
                  <c:v>111.96585284878715</c:v>
                </c:pt>
                <c:pt idx="91">
                  <c:v>109.7315484151306</c:v>
                </c:pt>
                <c:pt idx="92">
                  <c:v>112.16468003677821</c:v>
                </c:pt>
                <c:pt idx="93">
                  <c:v>113.59756781337711</c:v>
                </c:pt>
                <c:pt idx="94">
                  <c:v>117.84958627433322</c:v>
                </c:pt>
                <c:pt idx="95">
                  <c:v>118.35848133314556</c:v>
                </c:pt>
                <c:pt idx="96">
                  <c:v>119.06639999999999</c:v>
                </c:pt>
                <c:pt idx="97">
                  <c:v>121.66916038429615</c:v>
                </c:pt>
                <c:pt idx="98">
                  <c:v>121.03854513862987</c:v>
                </c:pt>
                <c:pt idx="99">
                  <c:v>121.41563668759167</c:v>
                </c:pt>
                <c:pt idx="100">
                  <c:v>128.68542099078536</c:v>
                </c:pt>
                <c:pt idx="101">
                  <c:v>129.09075618072461</c:v>
                </c:pt>
                <c:pt idx="102">
                  <c:v>127.1421791453338</c:v>
                </c:pt>
                <c:pt idx="103">
                  <c:v>128.47016325288729</c:v>
                </c:pt>
                <c:pt idx="104">
                  <c:v>127.51250984213422</c:v>
                </c:pt>
                <c:pt idx="105">
                  <c:v>127.15903703846352</c:v>
                </c:pt>
                <c:pt idx="106">
                  <c:v>125.48343392999305</c:v>
                </c:pt>
                <c:pt idx="107">
                  <c:v>124.43570077933315</c:v>
                </c:pt>
                <c:pt idx="108">
                  <c:v>124.85699047121409</c:v>
                </c:pt>
                <c:pt idx="109">
                  <c:v>125.37866910650781</c:v>
                </c:pt>
                <c:pt idx="110">
                  <c:v>130.17329070678156</c:v>
                </c:pt>
                <c:pt idx="111">
                  <c:v>130.72997740770461</c:v>
                </c:pt>
                <c:pt idx="112">
                  <c:v>130.45530161569732</c:v>
                </c:pt>
                <c:pt idx="113">
                  <c:v>128.1660521615141</c:v>
                </c:pt>
                <c:pt idx="114">
                  <c:v>126.54199598526634</c:v>
                </c:pt>
                <c:pt idx="115">
                  <c:v>125.43018948986926</c:v>
                </c:pt>
                <c:pt idx="116">
                  <c:v>122.97939587676154</c:v>
                </c:pt>
                <c:pt idx="117">
                  <c:v>124.97540556851449</c:v>
                </c:pt>
                <c:pt idx="118">
                  <c:v>129.17742312900049</c:v>
                </c:pt>
                <c:pt idx="119">
                  <c:v>129.38140889908999</c:v>
                </c:pt>
                <c:pt idx="120">
                  <c:v>129.26399412556745</c:v>
                </c:pt>
                <c:pt idx="121">
                  <c:v>127.26345076774574</c:v>
                </c:pt>
                <c:pt idx="122">
                  <c:v>131.36180829501177</c:v>
                </c:pt>
                <c:pt idx="123">
                  <c:v>133.63663361225827</c:v>
                </c:pt>
                <c:pt idx="124">
                  <c:v>134.21328997758485</c:v>
                </c:pt>
                <c:pt idx="125">
                  <c:v>132.58971823226767</c:v>
                </c:pt>
                <c:pt idx="126">
                  <c:v>131.90964780627576</c:v>
                </c:pt>
                <c:pt idx="127">
                  <c:v>131.54736618846366</c:v>
                </c:pt>
                <c:pt idx="128">
                  <c:v>132.3657077168503</c:v>
                </c:pt>
                <c:pt idx="129">
                  <c:v>132.39473545037453</c:v>
                </c:pt>
                <c:pt idx="130">
                  <c:v>132.4351710461998</c:v>
                </c:pt>
                <c:pt idx="131">
                  <c:v>132.81343042279119</c:v>
                </c:pt>
                <c:pt idx="132">
                  <c:v>132.31445753997573</c:v>
                </c:pt>
                <c:pt idx="133">
                  <c:v>131.69707265468969</c:v>
                </c:pt>
                <c:pt idx="134">
                  <c:v>131.65921086131632</c:v>
                </c:pt>
                <c:pt idx="135">
                  <c:v>132.50503754943676</c:v>
                </c:pt>
                <c:pt idx="136">
                  <c:v>134.46369652582538</c:v>
                </c:pt>
                <c:pt idx="137">
                  <c:v>135.77704680250849</c:v>
                </c:pt>
                <c:pt idx="138">
                  <c:v>136.77169710641451</c:v>
                </c:pt>
                <c:pt idx="139">
                  <c:v>137.48089090257324</c:v>
                </c:pt>
                <c:pt idx="140">
                  <c:v>138.08225461431994</c:v>
                </c:pt>
                <c:pt idx="141">
                  <c:v>138.93093728236479</c:v>
                </c:pt>
                <c:pt idx="142">
                  <c:v>140.46692052270771</c:v>
                </c:pt>
                <c:pt idx="143">
                  <c:v>140.83430108738565</c:v>
                </c:pt>
                <c:pt idx="144">
                  <c:v>142.39195879109275</c:v>
                </c:pt>
                <c:pt idx="145">
                  <c:v>143.91581698808514</c:v>
                </c:pt>
                <c:pt idx="146">
                  <c:v>145.63500768300028</c:v>
                </c:pt>
                <c:pt idx="147">
                  <c:v>148.34303586028787</c:v>
                </c:pt>
                <c:pt idx="148">
                  <c:v>149.12354349426337</c:v>
                </c:pt>
                <c:pt idx="149">
                  <c:v>150.35598844358742</c:v>
                </c:pt>
                <c:pt idx="150">
                  <c:v>151.52098944494952</c:v>
                </c:pt>
                <c:pt idx="151">
                  <c:v>153.08729127049145</c:v>
                </c:pt>
                <c:pt idx="152">
                  <c:v>153.88686079205931</c:v>
                </c:pt>
                <c:pt idx="153">
                  <c:v>155.05038929615208</c:v>
                </c:pt>
                <c:pt idx="154">
                  <c:v>155.30242100574804</c:v>
                </c:pt>
                <c:pt idx="155">
                  <c:v>155.55479899977144</c:v>
                </c:pt>
                <c:pt idx="156">
                  <c:v>155.63648279732269</c:v>
                </c:pt>
                <c:pt idx="157">
                  <c:v>156.7178014497423</c:v>
                </c:pt>
                <c:pt idx="158">
                  <c:v>158.73322380891864</c:v>
                </c:pt>
                <c:pt idx="159">
                  <c:v>160.22299004073577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05-45E6-8123-9ECB82A83FF2}"/>
            </c:ext>
          </c:extLst>
        </c:ser>
        <c:ser>
          <c:idx val="6"/>
          <c:order val="6"/>
          <c:tx>
            <c:strRef>
              <c:f>'weekly model'!$AM$2</c:f>
              <c:strCache>
                <c:ptCount val="1"/>
                <c:pt idx="0">
                  <c:v>Port Inventory (under supply disrutpion and ex-China switch assumption)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model'!$AM$156:$AM$346</c:f>
            </c:numRef>
          </c:val>
          <c:smooth val="0"/>
          <c:extLst>
            <c:ext xmlns:c16="http://schemas.microsoft.com/office/drawing/2014/chart" uri="{C3380CC4-5D6E-409C-BE32-E72D297353CC}">
              <c16:uniqueId val="{00000000-7C6C-4938-8A73-BBD2B410C265}"/>
            </c:ext>
          </c:extLst>
        </c:ser>
        <c:ser>
          <c:idx val="7"/>
          <c:order val="7"/>
          <c:tx>
            <c:strRef>
              <c:f>'weekly model'!$AN$2</c:f>
              <c:strCache>
                <c:ptCount val="1"/>
                <c:pt idx="0">
                  <c:v>Port Inventory (under ex-China switch assumption only)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model'!$AN$156:$AN$346</c:f>
            </c:numRef>
          </c:val>
          <c:smooth val="0"/>
          <c:extLst>
            <c:ext xmlns:c16="http://schemas.microsoft.com/office/drawing/2014/chart" uri="{C3380CC4-5D6E-409C-BE32-E72D297353CC}">
              <c16:uniqueId val="{00000001-7C6C-4938-8A73-BBD2B410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262824"/>
        <c:axId val="1272264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'weekly model'!$R$2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4"/>
                    <c:layout>
                      <c:manualLayout>
                        <c:x val="-7.3330311334856998E-2"/>
                        <c:y val="0.22496214834797768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C-C905-45E6-8123-9ECB82A83FF2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'weekly model'!$B$156:$B$237</c15:sqref>
                        </c15:formulaRef>
                      </c:ext>
                    </c:extLst>
                    <c:numCache>
                      <c:formatCode>m/d/yyyy</c:formatCode>
                      <c:ptCount val="82"/>
                      <c:pt idx="0">
                        <c:v>43442</c:v>
                      </c:pt>
                      <c:pt idx="1">
                        <c:v>43449</c:v>
                      </c:pt>
                      <c:pt idx="2">
                        <c:v>43456</c:v>
                      </c:pt>
                      <c:pt idx="3">
                        <c:v>43463</c:v>
                      </c:pt>
                      <c:pt idx="4">
                        <c:v>43470</c:v>
                      </c:pt>
                      <c:pt idx="5">
                        <c:v>43477</c:v>
                      </c:pt>
                      <c:pt idx="6">
                        <c:v>43484</c:v>
                      </c:pt>
                      <c:pt idx="7">
                        <c:v>43491</c:v>
                      </c:pt>
                      <c:pt idx="8">
                        <c:v>43498</c:v>
                      </c:pt>
                      <c:pt idx="9">
                        <c:v>43505</c:v>
                      </c:pt>
                      <c:pt idx="10">
                        <c:v>43512</c:v>
                      </c:pt>
                      <c:pt idx="11">
                        <c:v>43519</c:v>
                      </c:pt>
                      <c:pt idx="12">
                        <c:v>43526</c:v>
                      </c:pt>
                      <c:pt idx="13">
                        <c:v>43533</c:v>
                      </c:pt>
                      <c:pt idx="14">
                        <c:v>43540</c:v>
                      </c:pt>
                      <c:pt idx="15">
                        <c:v>43547</c:v>
                      </c:pt>
                      <c:pt idx="16">
                        <c:v>43554</c:v>
                      </c:pt>
                      <c:pt idx="17">
                        <c:v>43561</c:v>
                      </c:pt>
                      <c:pt idx="18">
                        <c:v>43568</c:v>
                      </c:pt>
                      <c:pt idx="19">
                        <c:v>43575</c:v>
                      </c:pt>
                      <c:pt idx="20">
                        <c:v>43582</c:v>
                      </c:pt>
                      <c:pt idx="21">
                        <c:v>43589</c:v>
                      </c:pt>
                      <c:pt idx="22">
                        <c:v>43596</c:v>
                      </c:pt>
                      <c:pt idx="23">
                        <c:v>43603</c:v>
                      </c:pt>
                      <c:pt idx="24">
                        <c:v>43610</c:v>
                      </c:pt>
                      <c:pt idx="25">
                        <c:v>43617</c:v>
                      </c:pt>
                      <c:pt idx="26">
                        <c:v>43624</c:v>
                      </c:pt>
                      <c:pt idx="27">
                        <c:v>43631</c:v>
                      </c:pt>
                      <c:pt idx="28">
                        <c:v>43638</c:v>
                      </c:pt>
                      <c:pt idx="29">
                        <c:v>43645</c:v>
                      </c:pt>
                      <c:pt idx="30">
                        <c:v>43652</c:v>
                      </c:pt>
                      <c:pt idx="31">
                        <c:v>43659</c:v>
                      </c:pt>
                      <c:pt idx="32">
                        <c:v>43666</c:v>
                      </c:pt>
                      <c:pt idx="33">
                        <c:v>43673</c:v>
                      </c:pt>
                      <c:pt idx="34">
                        <c:v>43680</c:v>
                      </c:pt>
                      <c:pt idx="35">
                        <c:v>43687</c:v>
                      </c:pt>
                      <c:pt idx="36">
                        <c:v>43694</c:v>
                      </c:pt>
                      <c:pt idx="37">
                        <c:v>43701</c:v>
                      </c:pt>
                      <c:pt idx="38">
                        <c:v>43708</c:v>
                      </c:pt>
                      <c:pt idx="39">
                        <c:v>43715</c:v>
                      </c:pt>
                      <c:pt idx="40">
                        <c:v>43722</c:v>
                      </c:pt>
                      <c:pt idx="41">
                        <c:v>43729</c:v>
                      </c:pt>
                      <c:pt idx="42">
                        <c:v>43736</c:v>
                      </c:pt>
                      <c:pt idx="43">
                        <c:v>43743</c:v>
                      </c:pt>
                      <c:pt idx="44">
                        <c:v>43750</c:v>
                      </c:pt>
                      <c:pt idx="45">
                        <c:v>43757</c:v>
                      </c:pt>
                      <c:pt idx="46">
                        <c:v>43764</c:v>
                      </c:pt>
                      <c:pt idx="47">
                        <c:v>43771</c:v>
                      </c:pt>
                      <c:pt idx="48">
                        <c:v>43778</c:v>
                      </c:pt>
                      <c:pt idx="49">
                        <c:v>43785</c:v>
                      </c:pt>
                      <c:pt idx="50">
                        <c:v>43792</c:v>
                      </c:pt>
                      <c:pt idx="51">
                        <c:v>43799</c:v>
                      </c:pt>
                      <c:pt idx="52">
                        <c:v>43806</c:v>
                      </c:pt>
                      <c:pt idx="53">
                        <c:v>43813</c:v>
                      </c:pt>
                      <c:pt idx="54">
                        <c:v>43820</c:v>
                      </c:pt>
                      <c:pt idx="55">
                        <c:v>43827</c:v>
                      </c:pt>
                      <c:pt idx="56">
                        <c:v>43834</c:v>
                      </c:pt>
                      <c:pt idx="57">
                        <c:v>43841</c:v>
                      </c:pt>
                      <c:pt idx="58">
                        <c:v>43848</c:v>
                      </c:pt>
                      <c:pt idx="59">
                        <c:v>43855</c:v>
                      </c:pt>
                      <c:pt idx="60">
                        <c:v>43862</c:v>
                      </c:pt>
                      <c:pt idx="61">
                        <c:v>43869</c:v>
                      </c:pt>
                      <c:pt idx="62">
                        <c:v>43876</c:v>
                      </c:pt>
                      <c:pt idx="63">
                        <c:v>43883</c:v>
                      </c:pt>
                      <c:pt idx="64">
                        <c:v>43890</c:v>
                      </c:pt>
                      <c:pt idx="65">
                        <c:v>43897</c:v>
                      </c:pt>
                      <c:pt idx="66">
                        <c:v>43904</c:v>
                      </c:pt>
                      <c:pt idx="67">
                        <c:v>43911</c:v>
                      </c:pt>
                      <c:pt idx="68">
                        <c:v>43918</c:v>
                      </c:pt>
                      <c:pt idx="69">
                        <c:v>43925</c:v>
                      </c:pt>
                      <c:pt idx="70">
                        <c:v>43932</c:v>
                      </c:pt>
                      <c:pt idx="71">
                        <c:v>43939</c:v>
                      </c:pt>
                      <c:pt idx="72">
                        <c:v>43946</c:v>
                      </c:pt>
                      <c:pt idx="73">
                        <c:v>43953</c:v>
                      </c:pt>
                      <c:pt idx="74">
                        <c:v>43960</c:v>
                      </c:pt>
                      <c:pt idx="75">
                        <c:v>43967</c:v>
                      </c:pt>
                      <c:pt idx="76">
                        <c:v>43974</c:v>
                      </c:pt>
                      <c:pt idx="77">
                        <c:v>43981</c:v>
                      </c:pt>
                      <c:pt idx="78">
                        <c:v>43988</c:v>
                      </c:pt>
                      <c:pt idx="79">
                        <c:v>43995</c:v>
                      </c:pt>
                      <c:pt idx="80">
                        <c:v>44002</c:v>
                      </c:pt>
                      <c:pt idx="81">
                        <c:v>44009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'weekly model'!$R$156:$R$346</c15:sqref>
                        </c15:formulaRef>
                      </c:ext>
                    </c:extLst>
                    <c:numCache>
                      <c:formatCode>_ * #,##0.000_ ;_ * \-#,##0.000_ ;_ * "-"??_ ;_ @_ </c:formatCode>
                      <c:ptCount val="191"/>
                      <c:pt idx="56">
                        <c:v>125.134</c:v>
                      </c:pt>
                      <c:pt idx="57">
                        <c:v>123.37860000000001</c:v>
                      </c:pt>
                      <c:pt idx="58">
                        <c:v>125.58296554938612</c:v>
                      </c:pt>
                      <c:pt idx="59">
                        <c:v>123.52590000000001</c:v>
                      </c:pt>
                      <c:pt idx="60">
                        <c:v>124.54795</c:v>
                      </c:pt>
                      <c:pt idx="61">
                        <c:v>125.57</c:v>
                      </c:pt>
                      <c:pt idx="62">
                        <c:v>124.68959999999998</c:v>
                      </c:pt>
                      <c:pt idx="63">
                        <c:v>123.77884801637637</c:v>
                      </c:pt>
                      <c:pt idx="64">
                        <c:v>120.03025987488418</c:v>
                      </c:pt>
                      <c:pt idx="65">
                        <c:v>117.40853340052061</c:v>
                      </c:pt>
                      <c:pt idx="66">
                        <c:v>114.28926478712351</c:v>
                      </c:pt>
                      <c:pt idx="67">
                        <c:v>114.03827481745374</c:v>
                      </c:pt>
                      <c:pt idx="68">
                        <c:v>110.45206603125936</c:v>
                      </c:pt>
                      <c:pt idx="69">
                        <c:v>109.84317553084861</c:v>
                      </c:pt>
                      <c:pt idx="70">
                        <c:v>105.89493976090719</c:v>
                      </c:pt>
                      <c:pt idx="71">
                        <c:v>106.60781139521738</c:v>
                      </c:pt>
                      <c:pt idx="72">
                        <c:v>103.53158332906295</c:v>
                      </c:pt>
                      <c:pt idx="73">
                        <c:v>100.41796416291014</c:v>
                      </c:pt>
                      <c:pt idx="74">
                        <c:v>99.242146716678846</c:v>
                      </c:pt>
                      <c:pt idx="75">
                        <c:v>110.949</c:v>
                      </c:pt>
                      <c:pt idx="76">
                        <c:v>110.89615930504978</c:v>
                      </c:pt>
                      <c:pt idx="77">
                        <c:v>108.5362172589175</c:v>
                      </c:pt>
                      <c:pt idx="78">
                        <c:v>102.84518110361211</c:v>
                      </c:pt>
                      <c:pt idx="79">
                        <c:v>103.18890665181607</c:v>
                      </c:pt>
                      <c:pt idx="80">
                        <c:v>102.50704608000333</c:v>
                      </c:pt>
                      <c:pt idx="81">
                        <c:v>98.164954100032972</c:v>
                      </c:pt>
                      <c:pt idx="82">
                        <c:v>99.13170743872611</c:v>
                      </c:pt>
                      <c:pt idx="83">
                        <c:v>99.206882450861798</c:v>
                      </c:pt>
                      <c:pt idx="84">
                        <c:v>98.943253198116523</c:v>
                      </c:pt>
                      <c:pt idx="85">
                        <c:v>113.25129999999999</c:v>
                      </c:pt>
                      <c:pt idx="86">
                        <c:v>118.3070043097198</c:v>
                      </c:pt>
                      <c:pt idx="87">
                        <c:v>110.63632172734609</c:v>
                      </c:pt>
                      <c:pt idx="88">
                        <c:v>113.23049999999999</c:v>
                      </c:pt>
                      <c:pt idx="89">
                        <c:v>113.41997627459477</c:v>
                      </c:pt>
                      <c:pt idx="90">
                        <c:v>111.96585284878715</c:v>
                      </c:pt>
                      <c:pt idx="91">
                        <c:v>109.7315484151306</c:v>
                      </c:pt>
                      <c:pt idx="92">
                        <c:v>112.16468003677821</c:v>
                      </c:pt>
                      <c:pt idx="93">
                        <c:v>113.59756781337711</c:v>
                      </c:pt>
                      <c:pt idx="94">
                        <c:v>117.84958627433322</c:v>
                      </c:pt>
                      <c:pt idx="95">
                        <c:v>118.35848133314556</c:v>
                      </c:pt>
                      <c:pt idx="96">
                        <c:v>119.06639999999999</c:v>
                      </c:pt>
                      <c:pt idx="97">
                        <c:v>121.66916038429615</c:v>
                      </c:pt>
                      <c:pt idx="98">
                        <c:v>121.03854513862987</c:v>
                      </c:pt>
                      <c:pt idx="99">
                        <c:v>121.41563668759167</c:v>
                      </c:pt>
                      <c:pt idx="100">
                        <c:v>128.68542099078536</c:v>
                      </c:pt>
                      <c:pt idx="101">
                        <c:v>129.09075618072461</c:v>
                      </c:pt>
                      <c:pt idx="102">
                        <c:v>127.1421791453338</c:v>
                      </c:pt>
                      <c:pt idx="103">
                        <c:v>128.47016325288729</c:v>
                      </c:pt>
                      <c:pt idx="104">
                        <c:v>127.51250984213422</c:v>
                      </c:pt>
                      <c:pt idx="105">
                        <c:v>127.15903703846352</c:v>
                      </c:pt>
                      <c:pt idx="106">
                        <c:v>125.48343392999305</c:v>
                      </c:pt>
                      <c:pt idx="107">
                        <c:v>124.43570077933315</c:v>
                      </c:pt>
                      <c:pt idx="108">
                        <c:v>124.85699047121409</c:v>
                      </c:pt>
                      <c:pt idx="109">
                        <c:v>125.37866910650781</c:v>
                      </c:pt>
                      <c:pt idx="110">
                        <c:v>130.17329070678156</c:v>
                      </c:pt>
                      <c:pt idx="111">
                        <c:v>130.72997740770461</c:v>
                      </c:pt>
                      <c:pt idx="112">
                        <c:v>130.45530161569732</c:v>
                      </c:pt>
                      <c:pt idx="113">
                        <c:v>128.1660521615141</c:v>
                      </c:pt>
                      <c:pt idx="114">
                        <c:v>126.54199598526634</c:v>
                      </c:pt>
                      <c:pt idx="115">
                        <c:v>125.43018948986926</c:v>
                      </c:pt>
                      <c:pt idx="116">
                        <c:v>122.97939587676154</c:v>
                      </c:pt>
                      <c:pt idx="117">
                        <c:v>124.97540556851449</c:v>
                      </c:pt>
                      <c:pt idx="118">
                        <c:v>129.17742312900049</c:v>
                      </c:pt>
                      <c:pt idx="119">
                        <c:v>129.38140889908999</c:v>
                      </c:pt>
                      <c:pt idx="120">
                        <c:v>129.26399412556745</c:v>
                      </c:pt>
                      <c:pt idx="121">
                        <c:v>127.26345076774574</c:v>
                      </c:pt>
                      <c:pt idx="122">
                        <c:v>131.36180829501177</c:v>
                      </c:pt>
                      <c:pt idx="123">
                        <c:v>133.63663361225827</c:v>
                      </c:pt>
                      <c:pt idx="124">
                        <c:v>134.21328997758485</c:v>
                      </c:pt>
                      <c:pt idx="125">
                        <c:v>132.58971823226767</c:v>
                      </c:pt>
                      <c:pt idx="126">
                        <c:v>131.90964780627576</c:v>
                      </c:pt>
                      <c:pt idx="127">
                        <c:v>131.54736618846366</c:v>
                      </c:pt>
                      <c:pt idx="128">
                        <c:v>132.3657077168503</c:v>
                      </c:pt>
                      <c:pt idx="129">
                        <c:v>132.39473545037453</c:v>
                      </c:pt>
                      <c:pt idx="130">
                        <c:v>132.4351710461998</c:v>
                      </c:pt>
                      <c:pt idx="131">
                        <c:v>132.81343042279119</c:v>
                      </c:pt>
                      <c:pt idx="132">
                        <c:v>132.31445753997573</c:v>
                      </c:pt>
                      <c:pt idx="133">
                        <c:v>131.69707265468969</c:v>
                      </c:pt>
                      <c:pt idx="134">
                        <c:v>131.65921086131632</c:v>
                      </c:pt>
                      <c:pt idx="135">
                        <c:v>132.50503754943676</c:v>
                      </c:pt>
                      <c:pt idx="136">
                        <c:v>134.46369652582538</c:v>
                      </c:pt>
                      <c:pt idx="137">
                        <c:v>135.77704680250849</c:v>
                      </c:pt>
                      <c:pt idx="138">
                        <c:v>136.77169710641451</c:v>
                      </c:pt>
                      <c:pt idx="139">
                        <c:v>137.48089090257324</c:v>
                      </c:pt>
                      <c:pt idx="140">
                        <c:v>138.08225461431994</c:v>
                      </c:pt>
                      <c:pt idx="141">
                        <c:v>138.93093728236479</c:v>
                      </c:pt>
                      <c:pt idx="142">
                        <c:v>140.46692052270771</c:v>
                      </c:pt>
                      <c:pt idx="143">
                        <c:v>140.83430108738565</c:v>
                      </c:pt>
                      <c:pt idx="144">
                        <c:v>142.39195879109275</c:v>
                      </c:pt>
                      <c:pt idx="145">
                        <c:v>143.91581698808514</c:v>
                      </c:pt>
                      <c:pt idx="146">
                        <c:v>145.63500768300028</c:v>
                      </c:pt>
                      <c:pt idx="147">
                        <c:v>148.34303586028787</c:v>
                      </c:pt>
                      <c:pt idx="148">
                        <c:v>149.12354349426337</c:v>
                      </c:pt>
                      <c:pt idx="149">
                        <c:v>150.35598844358742</c:v>
                      </c:pt>
                      <c:pt idx="150">
                        <c:v>151.52098944494952</c:v>
                      </c:pt>
                      <c:pt idx="151">
                        <c:v>153.08729127049145</c:v>
                      </c:pt>
                      <c:pt idx="152">
                        <c:v>153.88686079205931</c:v>
                      </c:pt>
                      <c:pt idx="153">
                        <c:v>155.05038929615208</c:v>
                      </c:pt>
                      <c:pt idx="154">
                        <c:v>155.30242100574804</c:v>
                      </c:pt>
                      <c:pt idx="155">
                        <c:v>155.55479899977144</c:v>
                      </c:pt>
                      <c:pt idx="156">
                        <c:v>155.63648279732269</c:v>
                      </c:pt>
                      <c:pt idx="157">
                        <c:v>156.7178014497423</c:v>
                      </c:pt>
                      <c:pt idx="158">
                        <c:v>158.73322380891864</c:v>
                      </c:pt>
                      <c:pt idx="159">
                        <c:v>160.22299004073577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C905-45E6-8123-9ECB82A83FF2}"/>
                  </c:ext>
                </c:extLst>
              </c15:ser>
            </c15:filteredLineSeries>
          </c:ext>
        </c:extLst>
      </c:lineChart>
      <c:dateAx>
        <c:axId val="1272262824"/>
        <c:scaling>
          <c:orientation val="minMax"/>
          <c:min val="43770"/>
        </c:scaling>
        <c:delete val="0"/>
        <c:axPos val="b"/>
        <c:numFmt formatCode="mm/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4464"/>
        <c:crosses val="autoZero"/>
        <c:auto val="1"/>
        <c:lblOffset val="100"/>
        <c:baseTimeUnit val="days"/>
        <c:majorUnit val="14"/>
        <c:majorTimeUnit val="days"/>
      </c:dateAx>
      <c:valAx>
        <c:axId val="1272264464"/>
        <c:scaling>
          <c:orientation val="minMax"/>
          <c:max val="135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2824"/>
        <c:crosses val="autoZero"/>
        <c:crossBetween val="between"/>
      </c:valAx>
      <c:valAx>
        <c:axId val="912580488"/>
        <c:scaling>
          <c:orientation val="minMax"/>
          <c:max val="10"/>
          <c:min val="-10"/>
        </c:scaling>
        <c:delete val="0"/>
        <c:axPos val="r"/>
        <c:numFmt formatCode="_ * #,##0.000_ ;_ * \-#,##0.0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2580816"/>
        <c:crosses val="max"/>
        <c:crossBetween val="between"/>
      </c:valAx>
      <c:catAx>
        <c:axId val="91258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912580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</a:t>
            </a:r>
            <a:r>
              <a:rPr lang="en-US" altLang="zh-CN"/>
              <a:t>hort term </a:t>
            </a:r>
            <a:r>
              <a:rPr lang="en-US"/>
              <a:t>Port Inventory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950794766998184E-2"/>
          <c:y val="6.8220479208429954E-2"/>
          <c:w val="0.93684847725510412"/>
          <c:h val="0.83064084786116854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580816"/>
        <c:axId val="912580488"/>
        <c:extLst>
          <c:ext xmlns:c15="http://schemas.microsoft.com/office/drawing/2012/chart" uri="{02D57815-91ED-43cb-92C2-25804820EDAC}">
            <c15:filteredBarSeries>
              <c15:ser>
                <c:idx val="1"/>
                <c:order val="5"/>
                <c:tx>
                  <c:strRef>
                    <c:extLst>
                      <c:ext uri="{02D57815-91ED-43cb-92C2-25804820EDAC}">
                        <c15:formulaRef>
                          <c15:sqref>'weekly model'!$X$2</c15:sqref>
                        </c15:formulaRef>
                      </c:ext>
                    </c:extLst>
                    <c:strCache>
                      <c:ptCount val="1"/>
                      <c:pt idx="0">
                        <c:v>Port Inventory  Base Case Weekly Change Projection (RHS)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73025">
                    <a:solidFill>
                      <a:schemeClr val="accent2"/>
                    </a:solidFill>
                  </a:ln>
                  <a:effectLst/>
                </c:spPr>
                <c:invertIfNegative val="0"/>
                <c:dLbls>
                  <c:dLbl>
                    <c:idx val="63"/>
                    <c:layout>
                      <c:manualLayout>
                        <c:x val="-7.2180457965113536E-3"/>
                        <c:y val="-5.04617101504712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A138-401D-852D-C1D16DA990FD}"/>
                      </c:ext>
                    </c:extLst>
                  </c:dLbl>
                  <c:dLbl>
                    <c:idx val="64"/>
                    <c:layout>
                      <c:manualLayout>
                        <c:x val="7.1027445641330686E-3"/>
                        <c:y val="-2.5128271747318121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A138-401D-852D-C1D16DA990FD}"/>
                      </c:ext>
                    </c:extLst>
                  </c:dLbl>
                  <c:dLbl>
                    <c:idx val="65"/>
                    <c:layout>
                      <c:manualLayout>
                        <c:x val="1.3139886612089306E-3"/>
                        <c:y val="-5.4793391701238817E-3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A-A138-401D-852D-C1D16DA990FD}"/>
                      </c:ext>
                    </c:extLst>
                  </c:dLbl>
                  <c:dLbl>
                    <c:idx val="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A138-401D-852D-C1D16DA990FD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FF0000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'weekly model'!$X$156:$X$346</c15:sqref>
                        </c15:formulaRef>
                      </c:ext>
                    </c:extLst>
                    <c:numCache>
                      <c:formatCode>_ * #,##0.000_ ;_ * \-#,##0.000_ ;_ * "-"??_ ;_ @_ </c:formatCode>
                      <c:ptCount val="191"/>
                      <c:pt idx="62">
                        <c:v>-0.88040000000000873</c:v>
                      </c:pt>
                      <c:pt idx="63">
                        <c:v>-0.9107519836236122</c:v>
                      </c:pt>
                      <c:pt idx="64">
                        <c:v>-3.748588141492192</c:v>
                      </c:pt>
                      <c:pt idx="65">
                        <c:v>-2.6217264743635695</c:v>
                      </c:pt>
                      <c:pt idx="66">
                        <c:v>-3.1192686133970966</c:v>
                      </c:pt>
                      <c:pt idx="67">
                        <c:v>-0.25098996966977438</c:v>
                      </c:pt>
                      <c:pt idx="68">
                        <c:v>-3.5862087861943763</c:v>
                      </c:pt>
                      <c:pt idx="69">
                        <c:v>-0.60889050041075166</c:v>
                      </c:pt>
                      <c:pt idx="70">
                        <c:v>-3.9482357699414194</c:v>
                      </c:pt>
                      <c:pt idx="71">
                        <c:v>0.71287163431018996</c:v>
                      </c:pt>
                      <c:pt idx="72">
                        <c:v>-3.0762280661544281</c:v>
                      </c:pt>
                      <c:pt idx="73">
                        <c:v>-3.1136191661528159</c:v>
                      </c:pt>
                      <c:pt idx="74">
                        <c:v>-1.1758174462312923</c:v>
                      </c:pt>
                      <c:pt idx="75">
                        <c:v>11.706853283321152</c:v>
                      </c:pt>
                      <c:pt idx="76">
                        <c:v>-5.2840694950219813E-2</c:v>
                      </c:pt>
                      <c:pt idx="77">
                        <c:v>-2.3599420461322751</c:v>
                      </c:pt>
                      <c:pt idx="78">
                        <c:v>-5.6910361553053974</c:v>
                      </c:pt>
                      <c:pt idx="79">
                        <c:v>0.34372554820396317</c:v>
                      </c:pt>
                      <c:pt idx="80">
                        <c:v>-0.68186057181273441</c:v>
                      </c:pt>
                      <c:pt idx="81">
                        <c:v>-4.3420919799703626</c:v>
                      </c:pt>
                      <c:pt idx="82">
                        <c:v>0.96675333869313818</c:v>
                      </c:pt>
                      <c:pt idx="83">
                        <c:v>7.517501213568778E-2</c:v>
                      </c:pt>
                      <c:pt idx="84">
                        <c:v>-0.26362925274527527</c:v>
                      </c:pt>
                      <c:pt idx="85">
                        <c:v>14.308046801883464</c:v>
                      </c:pt>
                      <c:pt idx="86">
                        <c:v>5.0557043097198147</c:v>
                      </c:pt>
                      <c:pt idx="87">
                        <c:v>-7.6706825823737148</c:v>
                      </c:pt>
                      <c:pt idx="88">
                        <c:v>2.594178272653906</c:v>
                      </c:pt>
                      <c:pt idx="89">
                        <c:v>0.18947627459478156</c:v>
                      </c:pt>
                      <c:pt idx="90">
                        <c:v>-1.454123425807623</c:v>
                      </c:pt>
                      <c:pt idx="91">
                        <c:v>-2.234304433656547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A138-401D-852D-C1D16DA990F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'weekly model'!$P$2</c:f>
              <c:strCache>
                <c:ptCount val="1"/>
                <c:pt idx="0">
                  <c:v>Port actual inventory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model'!$P$156:$P$346</c:f>
              <c:numCache>
                <c:formatCode>_ * #,##0.000_ ;_ * \-#,##0.000_ ;_ * "-"??_ ;_ @_ </c:formatCode>
                <c:ptCount val="191"/>
                <c:pt idx="0">
                  <c:v>138.6002</c:v>
                </c:pt>
                <c:pt idx="1">
                  <c:v>139.41329999999999</c:v>
                </c:pt>
                <c:pt idx="2">
                  <c:v>138.85379999999998</c:v>
                </c:pt>
                <c:pt idx="3">
                  <c:v>141.5643</c:v>
                </c:pt>
                <c:pt idx="4">
                  <c:v>142.88159999999999</c:v>
                </c:pt>
                <c:pt idx="5">
                  <c:v>141.822</c:v>
                </c:pt>
                <c:pt idx="6">
                  <c:v>143.73500000000001</c:v>
                </c:pt>
                <c:pt idx="7">
                  <c:v>142.0575</c:v>
                </c:pt>
                <c:pt idx="8">
                  <c:v>139.72999999999999</c:v>
                </c:pt>
                <c:pt idx="9">
                  <c:v>#N/A</c:v>
                </c:pt>
                <c:pt idx="10">
                  <c:v>144.1421</c:v>
                </c:pt>
                <c:pt idx="11">
                  <c:v>145.76499999999999</c:v>
                </c:pt>
                <c:pt idx="12">
                  <c:v>146.87729999999999</c:v>
                </c:pt>
                <c:pt idx="13">
                  <c:v>147.45650000000001</c:v>
                </c:pt>
                <c:pt idx="14">
                  <c:v>147.69999999999999</c:v>
                </c:pt>
                <c:pt idx="15">
                  <c:v>147.88559999999998</c:v>
                </c:pt>
                <c:pt idx="16">
                  <c:v>147.02930000000001</c:v>
                </c:pt>
                <c:pt idx="17">
                  <c:v>148.43430000000001</c:v>
                </c:pt>
                <c:pt idx="18">
                  <c:v>141.8613</c:v>
                </c:pt>
                <c:pt idx="19">
                  <c:v>138.3629</c:v>
                </c:pt>
                <c:pt idx="20">
                  <c:v>134.26</c:v>
                </c:pt>
                <c:pt idx="21">
                  <c:v>134.37479999999999</c:v>
                </c:pt>
                <c:pt idx="22">
                  <c:v>133.3083</c:v>
                </c:pt>
                <c:pt idx="23">
                  <c:v>132.0692</c:v>
                </c:pt>
                <c:pt idx="24">
                  <c:v>127.6782</c:v>
                </c:pt>
                <c:pt idx="25">
                  <c:v>123.98100000000001</c:v>
                </c:pt>
                <c:pt idx="26">
                  <c:v>121.58</c:v>
                </c:pt>
                <c:pt idx="27">
                  <c:v>117.95729999999999</c:v>
                </c:pt>
                <c:pt idx="28">
                  <c:v>117.523</c:v>
                </c:pt>
                <c:pt idx="29">
                  <c:v>115.6503</c:v>
                </c:pt>
                <c:pt idx="30">
                  <c:v>114.9315</c:v>
                </c:pt>
                <c:pt idx="31">
                  <c:v>114.13510000000001</c:v>
                </c:pt>
                <c:pt idx="32">
                  <c:v>116.82089999999999</c:v>
                </c:pt>
                <c:pt idx="33">
                  <c:v>116.4181</c:v>
                </c:pt>
                <c:pt idx="34">
                  <c:v>118.69280000000001</c:v>
                </c:pt>
                <c:pt idx="35">
                  <c:v>118.50749999999999</c:v>
                </c:pt>
                <c:pt idx="36">
                  <c:v>116.0124</c:v>
                </c:pt>
                <c:pt idx="37">
                  <c:v>119.8433</c:v>
                </c:pt>
                <c:pt idx="38">
                  <c:v>121.31399999999999</c:v>
                </c:pt>
                <c:pt idx="39">
                  <c:v>120.9166</c:v>
                </c:pt>
                <c:pt idx="40">
                  <c:v>119.44</c:v>
                </c:pt>
                <c:pt idx="41">
                  <c:v>122.5429</c:v>
                </c:pt>
                <c:pt idx="42">
                  <c:v>120.33</c:v>
                </c:pt>
                <c:pt idx="43">
                  <c:v>#N/A</c:v>
                </c:pt>
                <c:pt idx="44">
                  <c:v>126.696</c:v>
                </c:pt>
                <c:pt idx="45">
                  <c:v>127.2403</c:v>
                </c:pt>
                <c:pt idx="46">
                  <c:v>128.36000000000001</c:v>
                </c:pt>
                <c:pt idx="47">
                  <c:v>126.485</c:v>
                </c:pt>
                <c:pt idx="48">
                  <c:v>125.85</c:v>
                </c:pt>
                <c:pt idx="49">
                  <c:v>123.7375</c:v>
                </c:pt>
                <c:pt idx="50">
                  <c:v>125.1725</c:v>
                </c:pt>
                <c:pt idx="51">
                  <c:v>123.83409999999999</c:v>
                </c:pt>
                <c:pt idx="52">
                  <c:v>123.43879999999999</c:v>
                </c:pt>
                <c:pt idx="53">
                  <c:v>123.0754</c:v>
                </c:pt>
                <c:pt idx="54">
                  <c:v>126.9251</c:v>
                </c:pt>
                <c:pt idx="55">
                  <c:v>126.95</c:v>
                </c:pt>
                <c:pt idx="56">
                  <c:v>125.134</c:v>
                </c:pt>
                <c:pt idx="57">
                  <c:v>123.37860000000001</c:v>
                </c:pt>
                <c:pt idx="58">
                  <c:v>123.7393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123.94229999999999</c:v>
                </c:pt>
                <c:pt idx="64">
                  <c:v>121.7016</c:v>
                </c:pt>
                <c:pt idx="65">
                  <c:v>120.77466</c:v>
                </c:pt>
                <c:pt idx="66">
                  <c:v>119.11129999999999</c:v>
                </c:pt>
                <c:pt idx="67">
                  <c:v>118.4413</c:v>
                </c:pt>
                <c:pt idx="68">
                  <c:v>116.94889999999999</c:v>
                </c:pt>
                <c:pt idx="69">
                  <c:v>115.363</c:v>
                </c:pt>
                <c:pt idx="70">
                  <c:v>116.09350000000001</c:v>
                </c:pt>
                <c:pt idx="71">
                  <c:v>116.35780000000001</c:v>
                </c:pt>
                <c:pt idx="72">
                  <c:v>115.8536</c:v>
                </c:pt>
                <c:pt idx="73">
                  <c:v>113.9803</c:v>
                </c:pt>
                <c:pt idx="74">
                  <c:v>111.88959999999999</c:v>
                </c:pt>
                <c:pt idx="75">
                  <c:v>110.949</c:v>
                </c:pt>
                <c:pt idx="76">
                  <c:v>109.2608</c:v>
                </c:pt>
                <c:pt idx="77">
                  <c:v>107.8485</c:v>
                </c:pt>
                <c:pt idx="78">
                  <c:v>107.53700000000001</c:v>
                </c:pt>
                <c:pt idx="79">
                  <c:v>106.977</c:v>
                </c:pt>
                <c:pt idx="80">
                  <c:v>106.1716</c:v>
                </c:pt>
                <c:pt idx="81">
                  <c:v>107.81100000000001</c:v>
                </c:pt>
                <c:pt idx="82">
                  <c:v>108.08750000000001</c:v>
                </c:pt>
                <c:pt idx="83">
                  <c:v>108.7808</c:v>
                </c:pt>
                <c:pt idx="84">
                  <c:v>110.4744</c:v>
                </c:pt>
                <c:pt idx="85">
                  <c:v>113.25129999999999</c:v>
                </c:pt>
                <c:pt idx="86">
                  <c:v>114.02719999999999</c:v>
                </c:pt>
                <c:pt idx="87">
                  <c:v>113.4576</c:v>
                </c:pt>
                <c:pt idx="88">
                  <c:v>113.23049999999999</c:v>
                </c:pt>
                <c:pt idx="89">
                  <c:v>112.41719999999999</c:v>
                </c:pt>
                <c:pt idx="90">
                  <c:v>113.1048</c:v>
                </c:pt>
                <c:pt idx="91">
                  <c:v>113.73989999999999</c:v>
                </c:pt>
                <c:pt idx="92">
                  <c:v>114.56450000000001</c:v>
                </c:pt>
                <c:pt idx="93">
                  <c:v>114.9281</c:v>
                </c:pt>
                <c:pt idx="94">
                  <c:v>116.1605</c:v>
                </c:pt>
                <c:pt idx="95">
                  <c:v>119.06639999999999</c:v>
                </c:pt>
                <c:pt idx="96">
                  <c:v>120.60899999999999</c:v>
                </c:pt>
                <c:pt idx="97">
                  <c:v>122.3852</c:v>
                </c:pt>
                <c:pt idx="98">
                  <c:v>124.1558</c:v>
                </c:pt>
                <c:pt idx="99">
                  <c:v>127.63249999999999</c:v>
                </c:pt>
                <c:pt idx="100">
                  <c:v>128.11500000000001</c:v>
                </c:pt>
                <c:pt idx="101">
                  <c:v>127.777</c:v>
                </c:pt>
                <c:pt idx="102">
                  <c:v>127.514</c:v>
                </c:pt>
                <c:pt idx="103">
                  <c:v>126.054</c:v>
                </c:pt>
                <c:pt idx="104">
                  <c:v>124.46600000000001</c:v>
                </c:pt>
                <c:pt idx="105">
                  <c:v>122.03200000000001</c:v>
                </c:pt>
                <c:pt idx="106">
                  <c:v>124.04450000000001</c:v>
                </c:pt>
                <c:pt idx="107">
                  <c:v>124.0868</c:v>
                </c:pt>
                <c:pt idx="108">
                  <c:v>124.15950000000001</c:v>
                </c:pt>
                <c:pt idx="109">
                  <c:v>122.67200000000001</c:v>
                </c:pt>
                <c:pt idx="110">
                  <c:v>124.1187</c:v>
                </c:pt>
                <c:pt idx="111">
                  <c:v>124.38200000000001</c:v>
                </c:pt>
                <c:pt idx="112">
                  <c:v>125.00709999999999</c:v>
                </c:pt>
                <c:pt idx="113">
                  <c:v>125.194</c:v>
                </c:pt>
                <c:pt idx="114">
                  <c:v>126</c:v>
                </c:pt>
                <c:pt idx="115">
                  <c:v>127.069</c:v>
                </c:pt>
                <c:pt idx="116">
                  <c:v>126.4473</c:v>
                </c:pt>
                <c:pt idx="117">
                  <c:v>127.89200000000001</c:v>
                </c:pt>
                <c:pt idx="118">
                  <c:v>128.82399999999998</c:v>
                </c:pt>
                <c:pt idx="119">
                  <c:v>130.21100000000001</c:v>
                </c:pt>
                <c:pt idx="120">
                  <c:v>130.661</c:v>
                </c:pt>
                <c:pt idx="121">
                  <c:v>131.32900000000001</c:v>
                </c:pt>
                <c:pt idx="122">
                  <c:v>130.98820000000001</c:v>
                </c:pt>
                <c:pt idx="123">
                  <c:v>133.15370000000001</c:v>
                </c:pt>
                <c:pt idx="124">
                  <c:v>133.202</c:v>
                </c:pt>
                <c:pt idx="125">
                  <c:v>130.26689999999999</c:v>
                </c:pt>
                <c:pt idx="126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8-401D-852D-C1D16DA990FD}"/>
            </c:ext>
          </c:extLst>
        </c:ser>
        <c:ser>
          <c:idx val="2"/>
          <c:order val="2"/>
          <c:tx>
            <c:strRef>
              <c:f>'weekly model'!$T$2</c:f>
              <c:strCache>
                <c:ptCount val="1"/>
                <c:pt idx="0">
                  <c:v>Port Inventory (removal bear case, 21.4Mtpw in June&amp;July; CU, 82%)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model'!$T$156:$T$243</c:f>
              <c:numCache>
                <c:formatCode>_ * #,##0.000_ ;_ * \-#,##0.000_ ;_ * "-"??_ ;_ @_ </c:formatCode>
                <c:ptCount val="88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101.16796416291014</c:v>
                </c:pt>
                <c:pt idx="74">
                  <c:v>99.242146716678846</c:v>
                </c:pt>
                <c:pt idx="75">
                  <c:v>110.949</c:v>
                </c:pt>
                <c:pt idx="76">
                  <c:v>110.89615930504978</c:v>
                </c:pt>
                <c:pt idx="77">
                  <c:v>108.5362172589175</c:v>
                </c:pt>
                <c:pt idx="78">
                  <c:v>102.84518110361211</c:v>
                </c:pt>
                <c:pt idx="79">
                  <c:v>103.18890665181607</c:v>
                </c:pt>
                <c:pt idx="80">
                  <c:v>102.50704608000333</c:v>
                </c:pt>
                <c:pt idx="81">
                  <c:v>98.164954100032972</c:v>
                </c:pt>
                <c:pt idx="82">
                  <c:v>99.13170743872611</c:v>
                </c:pt>
                <c:pt idx="83">
                  <c:v>99.206882450861798</c:v>
                </c:pt>
                <c:pt idx="84">
                  <c:v>99.693253198116523</c:v>
                </c:pt>
                <c:pt idx="85">
                  <c:v>103.31380668857165</c:v>
                </c:pt>
                <c:pt idx="86">
                  <c:v>119.3070043097198</c:v>
                </c:pt>
                <c:pt idx="87">
                  <c:v>111.63632172734609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8-401D-852D-C1D16DA990FD}"/>
            </c:ext>
          </c:extLst>
        </c:ser>
        <c:ser>
          <c:idx val="4"/>
          <c:order val="3"/>
          <c:tx>
            <c:strRef>
              <c:f>'weekly model'!$S$2</c:f>
              <c:strCache>
                <c:ptCount val="1"/>
                <c:pt idx="0">
                  <c:v>Port Inventory (Removal bull case, 22.3Mtpw in June&amp;July; CU, 86%)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model'!$S$156:$S$346</c:f>
              <c:numCache>
                <c:formatCode>_ * #,##0.000_ ;_ * \-#,##0.000_ ;_ * "-"??_ ;_ @_ </c:formatCode>
                <c:ptCount val="191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100.16796416291014</c:v>
                </c:pt>
                <c:pt idx="74">
                  <c:v>98.742146716678846</c:v>
                </c:pt>
                <c:pt idx="75">
                  <c:v>110.949</c:v>
                </c:pt>
                <c:pt idx="76">
                  <c:v>110.64615930504978</c:v>
                </c:pt>
                <c:pt idx="77">
                  <c:v>106.65085795386773</c:v>
                </c:pt>
                <c:pt idx="78">
                  <c:v>101.39753905747983</c:v>
                </c:pt>
                <c:pt idx="79">
                  <c:v>101.4912646056838</c:v>
                </c:pt>
                <c:pt idx="80">
                  <c:v>100.55940403387106</c:v>
                </c:pt>
                <c:pt idx="81">
                  <c:v>95.967312053900699</c:v>
                </c:pt>
                <c:pt idx="82">
                  <c:v>96.684065392593837</c:v>
                </c:pt>
                <c:pt idx="83">
                  <c:v>107.91267501213569</c:v>
                </c:pt>
                <c:pt idx="84">
                  <c:v>108.26717074725472</c:v>
                </c:pt>
                <c:pt idx="85">
                  <c:v>113.84495349045513</c:v>
                </c:pt>
                <c:pt idx="86">
                  <c:v>118.0570043097198</c:v>
                </c:pt>
                <c:pt idx="87">
                  <c:v>106.10651741762628</c:v>
                </c:pt>
                <c:pt idx="88">
                  <c:v>108.34526976203986</c:v>
                </c:pt>
                <c:pt idx="89">
                  <c:v>112.91997627459477</c:v>
                </c:pt>
                <c:pt idx="90">
                  <c:v>110.46307657419237</c:v>
                </c:pt>
                <c:pt idx="91">
                  <c:v>110.37049556634345</c:v>
                </c:pt>
                <c:pt idx="92">
                  <c:v>115.6730316216476</c:v>
                </c:pt>
                <c:pt idx="93">
                  <c:v>115.49738777659891</c:v>
                </c:pt>
                <c:pt idx="94">
                  <c:v>118.68011846095611</c:v>
                </c:pt>
                <c:pt idx="95">
                  <c:v>116.16939505881234</c:v>
                </c:pt>
                <c:pt idx="96">
                  <c:v>119.06639999999999</c:v>
                </c:pt>
                <c:pt idx="97">
                  <c:v>123.21176038429616</c:v>
                </c:pt>
                <c:pt idx="98">
                  <c:v>121.75458475433372</c:v>
                </c:pt>
                <c:pt idx="99">
                  <c:v>124.5328915489618</c:v>
                </c:pt>
                <c:pt idx="100">
                  <c:v>128.68542099078536</c:v>
                </c:pt>
                <c:pt idx="101">
                  <c:v>129.09075618072461</c:v>
                </c:pt>
                <c:pt idx="102">
                  <c:v>127.1421791453338</c:v>
                </c:pt>
                <c:pt idx="103">
                  <c:v>127.97016325288729</c:v>
                </c:pt>
                <c:pt idx="104">
                  <c:v>126.51250984213422</c:v>
                </c:pt>
                <c:pt idx="105">
                  <c:v>125.65903703846352</c:v>
                </c:pt>
                <c:pt idx="106">
                  <c:v>123.48343392999305</c:v>
                </c:pt>
                <c:pt idx="107">
                  <c:v>121.93570077933315</c:v>
                </c:pt>
                <c:pt idx="108">
                  <c:v>121.85699047121409</c:v>
                </c:pt>
                <c:pt idx="109">
                  <c:v>121.87866910650781</c:v>
                </c:pt>
                <c:pt idx="110">
                  <c:v>126.17329070678157</c:v>
                </c:pt>
                <c:pt idx="111">
                  <c:v>126.22997740770464</c:v>
                </c:pt>
                <c:pt idx="112">
                  <c:v>125.45530161569737</c:v>
                </c:pt>
                <c:pt idx="113">
                  <c:v>122.66605216151413</c:v>
                </c:pt>
                <c:pt idx="114">
                  <c:v>120.54199598526637</c:v>
                </c:pt>
                <c:pt idx="115">
                  <c:v>124.93018948986926</c:v>
                </c:pt>
                <c:pt idx="116">
                  <c:v>121.97939587676154</c:v>
                </c:pt>
                <c:pt idx="117">
                  <c:v>123.47540556851449</c:v>
                </c:pt>
                <c:pt idx="118">
                  <c:v>127.17742312900049</c:v>
                </c:pt>
                <c:pt idx="119">
                  <c:v>126.88140889908999</c:v>
                </c:pt>
                <c:pt idx="120">
                  <c:v>126.26399412556745</c:v>
                </c:pt>
                <c:pt idx="121">
                  <c:v>123.76345076774574</c:v>
                </c:pt>
                <c:pt idx="122">
                  <c:v>127.36180829501178</c:v>
                </c:pt>
                <c:pt idx="123">
                  <c:v>129.13663361225829</c:v>
                </c:pt>
                <c:pt idx="124">
                  <c:v>129.21328997758488</c:v>
                </c:pt>
                <c:pt idx="125">
                  <c:v>127.08971823226769</c:v>
                </c:pt>
                <c:pt idx="126">
                  <c:v>125.90964780627577</c:v>
                </c:pt>
                <c:pt idx="127">
                  <c:v>125.04736618846366</c:v>
                </c:pt>
                <c:pt idx="128">
                  <c:v>125.3657077168503</c:v>
                </c:pt>
                <c:pt idx="129">
                  <c:v>124.89473545037454</c:v>
                </c:pt>
                <c:pt idx="130">
                  <c:v>124.43517104619983</c:v>
                </c:pt>
                <c:pt idx="131">
                  <c:v>124.31343042279121</c:v>
                </c:pt>
                <c:pt idx="132">
                  <c:v>123.31445753997576</c:v>
                </c:pt>
                <c:pt idx="133">
                  <c:v>122.19707265468972</c:v>
                </c:pt>
                <c:pt idx="134">
                  <c:v>121.65921086131637</c:v>
                </c:pt>
                <c:pt idx="135">
                  <c:v>122.00503754943681</c:v>
                </c:pt>
                <c:pt idx="136">
                  <c:v>123.46369652582543</c:v>
                </c:pt>
                <c:pt idx="137">
                  <c:v>124.27704680250854</c:v>
                </c:pt>
                <c:pt idx="138">
                  <c:v>124.77169710641455</c:v>
                </c:pt>
                <c:pt idx="139">
                  <c:v>124.98089090257329</c:v>
                </c:pt>
                <c:pt idx="140">
                  <c:v>125.08225461432001</c:v>
                </c:pt>
                <c:pt idx="141">
                  <c:v>125.43093728236485</c:v>
                </c:pt>
                <c:pt idx="142">
                  <c:v>126.46692052270775</c:v>
                </c:pt>
                <c:pt idx="143">
                  <c:v>126.3343010873857</c:v>
                </c:pt>
                <c:pt idx="144">
                  <c:v>127.39195879109279</c:v>
                </c:pt>
                <c:pt idx="145">
                  <c:v>128.41581698808517</c:v>
                </c:pt>
                <c:pt idx="146">
                  <c:v>129.63500768300031</c:v>
                </c:pt>
                <c:pt idx="147">
                  <c:v>131.8430358602879</c:v>
                </c:pt>
                <c:pt idx="148">
                  <c:v>132.1235434942634</c:v>
                </c:pt>
                <c:pt idx="149">
                  <c:v>132.85598844358745</c:v>
                </c:pt>
                <c:pt idx="150">
                  <c:v>133.52098944494955</c:v>
                </c:pt>
                <c:pt idx="151">
                  <c:v>134.58729127049148</c:v>
                </c:pt>
                <c:pt idx="152">
                  <c:v>134.88686079205934</c:v>
                </c:pt>
                <c:pt idx="153">
                  <c:v>135.5503892961521</c:v>
                </c:pt>
                <c:pt idx="154">
                  <c:v>135.3024210057481</c:v>
                </c:pt>
                <c:pt idx="155">
                  <c:v>135.05479899977149</c:v>
                </c:pt>
                <c:pt idx="156">
                  <c:v>134.63648279732274</c:v>
                </c:pt>
                <c:pt idx="157">
                  <c:v>135.21780144974235</c:v>
                </c:pt>
                <c:pt idx="158">
                  <c:v>136.73322380891869</c:v>
                </c:pt>
                <c:pt idx="159">
                  <c:v>137.72299004073582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8-401D-852D-C1D16DA990FD}"/>
            </c:ext>
          </c:extLst>
        </c:ser>
        <c:ser>
          <c:idx val="5"/>
          <c:order val="4"/>
          <c:tx>
            <c:strRef>
              <c:f>'weekly model'!$R$2</c:f>
              <c:strCache>
                <c:ptCount val="1"/>
                <c:pt idx="0">
                  <c:v>Port Inventory (removals base case, 21.8Mtpw in June&amp;July; CU, 84.5%)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81"/>
              <c:layout>
                <c:manualLayout>
                  <c:x val="-8.8597213117690872E-3"/>
                  <c:y val="3.75817041816817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F7-4B34-B261-542149A60BD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model'!$R$156:$R$346</c:f>
              <c:numCache>
                <c:formatCode>_ * #,##0.000_ ;_ * \-#,##0.000_ ;_ * "-"??_ ;_ @_ </c:formatCode>
                <c:ptCount val="191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100.41796416291014</c:v>
                </c:pt>
                <c:pt idx="74">
                  <c:v>99.242146716678846</c:v>
                </c:pt>
                <c:pt idx="75">
                  <c:v>110.949</c:v>
                </c:pt>
                <c:pt idx="76">
                  <c:v>110.89615930504978</c:v>
                </c:pt>
                <c:pt idx="77">
                  <c:v>108.5362172589175</c:v>
                </c:pt>
                <c:pt idx="78">
                  <c:v>102.84518110361211</c:v>
                </c:pt>
                <c:pt idx="79">
                  <c:v>103.18890665181607</c:v>
                </c:pt>
                <c:pt idx="80">
                  <c:v>102.50704608000333</c:v>
                </c:pt>
                <c:pt idx="81">
                  <c:v>98.164954100032972</c:v>
                </c:pt>
                <c:pt idx="82">
                  <c:v>99.13170743872611</c:v>
                </c:pt>
                <c:pt idx="83">
                  <c:v>99.206882450861798</c:v>
                </c:pt>
                <c:pt idx="84">
                  <c:v>98.943253198116523</c:v>
                </c:pt>
                <c:pt idx="85">
                  <c:v>113.25129999999999</c:v>
                </c:pt>
                <c:pt idx="86">
                  <c:v>118.3070043097198</c:v>
                </c:pt>
                <c:pt idx="87">
                  <c:v>110.63632172734609</c:v>
                </c:pt>
                <c:pt idx="88">
                  <c:v>113.23049999999999</c:v>
                </c:pt>
                <c:pt idx="89">
                  <c:v>113.41997627459477</c:v>
                </c:pt>
                <c:pt idx="90">
                  <c:v>111.96585284878715</c:v>
                </c:pt>
                <c:pt idx="91">
                  <c:v>109.7315484151306</c:v>
                </c:pt>
                <c:pt idx="92">
                  <c:v>112.16468003677821</c:v>
                </c:pt>
                <c:pt idx="93">
                  <c:v>113.59756781337711</c:v>
                </c:pt>
                <c:pt idx="94">
                  <c:v>117.84958627433322</c:v>
                </c:pt>
                <c:pt idx="95">
                  <c:v>118.35848133314556</c:v>
                </c:pt>
                <c:pt idx="96">
                  <c:v>119.06639999999999</c:v>
                </c:pt>
                <c:pt idx="97">
                  <c:v>121.66916038429615</c:v>
                </c:pt>
                <c:pt idx="98">
                  <c:v>121.03854513862987</c:v>
                </c:pt>
                <c:pt idx="99">
                  <c:v>121.41563668759167</c:v>
                </c:pt>
                <c:pt idx="100">
                  <c:v>128.68542099078536</c:v>
                </c:pt>
                <c:pt idx="101">
                  <c:v>129.09075618072461</c:v>
                </c:pt>
                <c:pt idx="102">
                  <c:v>127.1421791453338</c:v>
                </c:pt>
                <c:pt idx="103">
                  <c:v>128.47016325288729</c:v>
                </c:pt>
                <c:pt idx="104">
                  <c:v>127.51250984213422</c:v>
                </c:pt>
                <c:pt idx="105">
                  <c:v>127.15903703846352</c:v>
                </c:pt>
                <c:pt idx="106">
                  <c:v>125.48343392999305</c:v>
                </c:pt>
                <c:pt idx="107">
                  <c:v>124.43570077933315</c:v>
                </c:pt>
                <c:pt idx="108">
                  <c:v>124.85699047121409</c:v>
                </c:pt>
                <c:pt idx="109">
                  <c:v>125.37866910650781</c:v>
                </c:pt>
                <c:pt idx="110">
                  <c:v>130.17329070678156</c:v>
                </c:pt>
                <c:pt idx="111">
                  <c:v>130.72997740770461</c:v>
                </c:pt>
                <c:pt idx="112">
                  <c:v>130.45530161569732</c:v>
                </c:pt>
                <c:pt idx="113">
                  <c:v>128.1660521615141</c:v>
                </c:pt>
                <c:pt idx="114">
                  <c:v>126.54199598526634</c:v>
                </c:pt>
                <c:pt idx="115">
                  <c:v>125.43018948986926</c:v>
                </c:pt>
                <c:pt idx="116">
                  <c:v>122.97939587676154</c:v>
                </c:pt>
                <c:pt idx="117">
                  <c:v>124.97540556851449</c:v>
                </c:pt>
                <c:pt idx="118">
                  <c:v>129.17742312900049</c:v>
                </c:pt>
                <c:pt idx="119">
                  <c:v>129.38140889908999</c:v>
                </c:pt>
                <c:pt idx="120">
                  <c:v>129.26399412556745</c:v>
                </c:pt>
                <c:pt idx="121">
                  <c:v>127.26345076774574</c:v>
                </c:pt>
                <c:pt idx="122">
                  <c:v>131.36180829501177</c:v>
                </c:pt>
                <c:pt idx="123">
                  <c:v>133.63663361225827</c:v>
                </c:pt>
                <c:pt idx="124">
                  <c:v>134.21328997758485</c:v>
                </c:pt>
                <c:pt idx="125">
                  <c:v>132.58971823226767</c:v>
                </c:pt>
                <c:pt idx="126">
                  <c:v>131.90964780627576</c:v>
                </c:pt>
                <c:pt idx="127">
                  <c:v>131.54736618846366</c:v>
                </c:pt>
                <c:pt idx="128">
                  <c:v>132.3657077168503</c:v>
                </c:pt>
                <c:pt idx="129">
                  <c:v>132.39473545037453</c:v>
                </c:pt>
                <c:pt idx="130">
                  <c:v>132.4351710461998</c:v>
                </c:pt>
                <c:pt idx="131">
                  <c:v>132.81343042279119</c:v>
                </c:pt>
                <c:pt idx="132">
                  <c:v>132.31445753997573</c:v>
                </c:pt>
                <c:pt idx="133">
                  <c:v>131.69707265468969</c:v>
                </c:pt>
                <c:pt idx="134">
                  <c:v>131.65921086131632</c:v>
                </c:pt>
                <c:pt idx="135">
                  <c:v>132.50503754943676</c:v>
                </c:pt>
                <c:pt idx="136">
                  <c:v>134.46369652582538</c:v>
                </c:pt>
                <c:pt idx="137">
                  <c:v>135.77704680250849</c:v>
                </c:pt>
                <c:pt idx="138">
                  <c:v>136.77169710641451</c:v>
                </c:pt>
                <c:pt idx="139">
                  <c:v>137.48089090257324</c:v>
                </c:pt>
                <c:pt idx="140">
                  <c:v>138.08225461431994</c:v>
                </c:pt>
                <c:pt idx="141">
                  <c:v>138.93093728236479</c:v>
                </c:pt>
                <c:pt idx="142">
                  <c:v>140.46692052270771</c:v>
                </c:pt>
                <c:pt idx="143">
                  <c:v>140.83430108738565</c:v>
                </c:pt>
                <c:pt idx="144">
                  <c:v>142.39195879109275</c:v>
                </c:pt>
                <c:pt idx="145">
                  <c:v>143.91581698808514</c:v>
                </c:pt>
                <c:pt idx="146">
                  <c:v>145.63500768300028</c:v>
                </c:pt>
                <c:pt idx="147">
                  <c:v>148.34303586028787</c:v>
                </c:pt>
                <c:pt idx="148">
                  <c:v>149.12354349426337</c:v>
                </c:pt>
                <c:pt idx="149">
                  <c:v>150.35598844358742</c:v>
                </c:pt>
                <c:pt idx="150">
                  <c:v>151.52098944494952</c:v>
                </c:pt>
                <c:pt idx="151">
                  <c:v>153.08729127049145</c:v>
                </c:pt>
                <c:pt idx="152">
                  <c:v>153.88686079205931</c:v>
                </c:pt>
                <c:pt idx="153">
                  <c:v>155.05038929615208</c:v>
                </c:pt>
                <c:pt idx="154">
                  <c:v>155.30242100574804</c:v>
                </c:pt>
                <c:pt idx="155">
                  <c:v>155.55479899977144</c:v>
                </c:pt>
                <c:pt idx="156">
                  <c:v>155.63648279732269</c:v>
                </c:pt>
                <c:pt idx="157">
                  <c:v>156.7178014497423</c:v>
                </c:pt>
                <c:pt idx="158">
                  <c:v>158.73322380891864</c:v>
                </c:pt>
                <c:pt idx="159">
                  <c:v>160.22299004073577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38-401D-852D-C1D16DA99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262824"/>
        <c:axId val="1272264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'weekly model'!$R$2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4"/>
                    <c:layout>
                      <c:manualLayout>
                        <c:x val="-7.3330311334856998E-2"/>
                        <c:y val="0.22496214834797768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A138-401D-852D-C1D16DA990FD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'weekly model'!$B$156:$B$243</c15:sqref>
                        </c15:formulaRef>
                      </c:ext>
                    </c:extLst>
                    <c:numCache>
                      <c:formatCode>m/d/yyyy</c:formatCode>
                      <c:ptCount val="88"/>
                      <c:pt idx="0">
                        <c:v>43442</c:v>
                      </c:pt>
                      <c:pt idx="1">
                        <c:v>43449</c:v>
                      </c:pt>
                      <c:pt idx="2">
                        <c:v>43456</c:v>
                      </c:pt>
                      <c:pt idx="3">
                        <c:v>43463</c:v>
                      </c:pt>
                      <c:pt idx="4">
                        <c:v>43470</c:v>
                      </c:pt>
                      <c:pt idx="5">
                        <c:v>43477</c:v>
                      </c:pt>
                      <c:pt idx="6">
                        <c:v>43484</c:v>
                      </c:pt>
                      <c:pt idx="7">
                        <c:v>43491</c:v>
                      </c:pt>
                      <c:pt idx="8">
                        <c:v>43498</c:v>
                      </c:pt>
                      <c:pt idx="9">
                        <c:v>43505</c:v>
                      </c:pt>
                      <c:pt idx="10">
                        <c:v>43512</c:v>
                      </c:pt>
                      <c:pt idx="11">
                        <c:v>43519</c:v>
                      </c:pt>
                      <c:pt idx="12">
                        <c:v>43526</c:v>
                      </c:pt>
                      <c:pt idx="13">
                        <c:v>43533</c:v>
                      </c:pt>
                      <c:pt idx="14">
                        <c:v>43540</c:v>
                      </c:pt>
                      <c:pt idx="15">
                        <c:v>43547</c:v>
                      </c:pt>
                      <c:pt idx="16">
                        <c:v>43554</c:v>
                      </c:pt>
                      <c:pt idx="17">
                        <c:v>43561</c:v>
                      </c:pt>
                      <c:pt idx="18">
                        <c:v>43568</c:v>
                      </c:pt>
                      <c:pt idx="19">
                        <c:v>43575</c:v>
                      </c:pt>
                      <c:pt idx="20">
                        <c:v>43582</c:v>
                      </c:pt>
                      <c:pt idx="21">
                        <c:v>43589</c:v>
                      </c:pt>
                      <c:pt idx="22">
                        <c:v>43596</c:v>
                      </c:pt>
                      <c:pt idx="23">
                        <c:v>43603</c:v>
                      </c:pt>
                      <c:pt idx="24">
                        <c:v>43610</c:v>
                      </c:pt>
                      <c:pt idx="25">
                        <c:v>43617</c:v>
                      </c:pt>
                      <c:pt idx="26">
                        <c:v>43624</c:v>
                      </c:pt>
                      <c:pt idx="27">
                        <c:v>43631</c:v>
                      </c:pt>
                      <c:pt idx="28">
                        <c:v>43638</c:v>
                      </c:pt>
                      <c:pt idx="29">
                        <c:v>43645</c:v>
                      </c:pt>
                      <c:pt idx="30">
                        <c:v>43652</c:v>
                      </c:pt>
                      <c:pt idx="31">
                        <c:v>43659</c:v>
                      </c:pt>
                      <c:pt idx="32">
                        <c:v>43666</c:v>
                      </c:pt>
                      <c:pt idx="33">
                        <c:v>43673</c:v>
                      </c:pt>
                      <c:pt idx="34">
                        <c:v>43680</c:v>
                      </c:pt>
                      <c:pt idx="35">
                        <c:v>43687</c:v>
                      </c:pt>
                      <c:pt idx="36">
                        <c:v>43694</c:v>
                      </c:pt>
                      <c:pt idx="37">
                        <c:v>43701</c:v>
                      </c:pt>
                      <c:pt idx="38">
                        <c:v>43708</c:v>
                      </c:pt>
                      <c:pt idx="39">
                        <c:v>43715</c:v>
                      </c:pt>
                      <c:pt idx="40">
                        <c:v>43722</c:v>
                      </c:pt>
                      <c:pt idx="41">
                        <c:v>43729</c:v>
                      </c:pt>
                      <c:pt idx="42">
                        <c:v>43736</c:v>
                      </c:pt>
                      <c:pt idx="43">
                        <c:v>43743</c:v>
                      </c:pt>
                      <c:pt idx="44">
                        <c:v>43750</c:v>
                      </c:pt>
                      <c:pt idx="45">
                        <c:v>43757</c:v>
                      </c:pt>
                      <c:pt idx="46">
                        <c:v>43764</c:v>
                      </c:pt>
                      <c:pt idx="47">
                        <c:v>43771</c:v>
                      </c:pt>
                      <c:pt idx="48">
                        <c:v>43778</c:v>
                      </c:pt>
                      <c:pt idx="49">
                        <c:v>43785</c:v>
                      </c:pt>
                      <c:pt idx="50">
                        <c:v>43792</c:v>
                      </c:pt>
                      <c:pt idx="51">
                        <c:v>43799</c:v>
                      </c:pt>
                      <c:pt idx="52">
                        <c:v>43806</c:v>
                      </c:pt>
                      <c:pt idx="53">
                        <c:v>43813</c:v>
                      </c:pt>
                      <c:pt idx="54">
                        <c:v>43820</c:v>
                      </c:pt>
                      <c:pt idx="55">
                        <c:v>43827</c:v>
                      </c:pt>
                      <c:pt idx="56">
                        <c:v>43834</c:v>
                      </c:pt>
                      <c:pt idx="57">
                        <c:v>43841</c:v>
                      </c:pt>
                      <c:pt idx="58">
                        <c:v>43848</c:v>
                      </c:pt>
                      <c:pt idx="59">
                        <c:v>43855</c:v>
                      </c:pt>
                      <c:pt idx="60">
                        <c:v>43862</c:v>
                      </c:pt>
                      <c:pt idx="61">
                        <c:v>43869</c:v>
                      </c:pt>
                      <c:pt idx="62">
                        <c:v>43876</c:v>
                      </c:pt>
                      <c:pt idx="63">
                        <c:v>43883</c:v>
                      </c:pt>
                      <c:pt idx="64">
                        <c:v>43890</c:v>
                      </c:pt>
                      <c:pt idx="65">
                        <c:v>43897</c:v>
                      </c:pt>
                      <c:pt idx="66">
                        <c:v>43904</c:v>
                      </c:pt>
                      <c:pt idx="67">
                        <c:v>43911</c:v>
                      </c:pt>
                      <c:pt idx="68">
                        <c:v>43918</c:v>
                      </c:pt>
                      <c:pt idx="69">
                        <c:v>43925</c:v>
                      </c:pt>
                      <c:pt idx="70">
                        <c:v>43932</c:v>
                      </c:pt>
                      <c:pt idx="71">
                        <c:v>43939</c:v>
                      </c:pt>
                      <c:pt idx="72">
                        <c:v>43946</c:v>
                      </c:pt>
                      <c:pt idx="73">
                        <c:v>43953</c:v>
                      </c:pt>
                      <c:pt idx="74">
                        <c:v>43960</c:v>
                      </c:pt>
                      <c:pt idx="75">
                        <c:v>43967</c:v>
                      </c:pt>
                      <c:pt idx="76">
                        <c:v>43974</c:v>
                      </c:pt>
                      <c:pt idx="77">
                        <c:v>43981</c:v>
                      </c:pt>
                      <c:pt idx="78">
                        <c:v>43988</c:v>
                      </c:pt>
                      <c:pt idx="79">
                        <c:v>43995</c:v>
                      </c:pt>
                      <c:pt idx="80">
                        <c:v>44002</c:v>
                      </c:pt>
                      <c:pt idx="81">
                        <c:v>44009</c:v>
                      </c:pt>
                      <c:pt idx="82">
                        <c:v>44016</c:v>
                      </c:pt>
                      <c:pt idx="83">
                        <c:v>44023</c:v>
                      </c:pt>
                      <c:pt idx="84">
                        <c:v>44030</c:v>
                      </c:pt>
                      <c:pt idx="85">
                        <c:v>44037</c:v>
                      </c:pt>
                      <c:pt idx="86">
                        <c:v>44044</c:v>
                      </c:pt>
                      <c:pt idx="87">
                        <c:v>44051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'weekly model'!$R$156:$R$346</c15:sqref>
                        </c15:formulaRef>
                      </c:ext>
                    </c:extLst>
                    <c:numCache>
                      <c:formatCode>_ * #,##0.000_ ;_ * \-#,##0.000_ ;_ * "-"??_ ;_ @_ </c:formatCode>
                      <c:ptCount val="191"/>
                      <c:pt idx="56">
                        <c:v>125.134</c:v>
                      </c:pt>
                      <c:pt idx="57">
                        <c:v>123.37860000000001</c:v>
                      </c:pt>
                      <c:pt idx="58">
                        <c:v>125.58296554938612</c:v>
                      </c:pt>
                      <c:pt idx="59">
                        <c:v>123.52590000000001</c:v>
                      </c:pt>
                      <c:pt idx="60">
                        <c:v>124.54795</c:v>
                      </c:pt>
                      <c:pt idx="61">
                        <c:v>125.57</c:v>
                      </c:pt>
                      <c:pt idx="62">
                        <c:v>124.68959999999998</c:v>
                      </c:pt>
                      <c:pt idx="63">
                        <c:v>123.77884801637637</c:v>
                      </c:pt>
                      <c:pt idx="64">
                        <c:v>120.03025987488418</c:v>
                      </c:pt>
                      <c:pt idx="65">
                        <c:v>117.40853340052061</c:v>
                      </c:pt>
                      <c:pt idx="66">
                        <c:v>114.28926478712351</c:v>
                      </c:pt>
                      <c:pt idx="67">
                        <c:v>114.03827481745374</c:v>
                      </c:pt>
                      <c:pt idx="68">
                        <c:v>110.45206603125936</c:v>
                      </c:pt>
                      <c:pt idx="69">
                        <c:v>109.84317553084861</c:v>
                      </c:pt>
                      <c:pt idx="70">
                        <c:v>105.89493976090719</c:v>
                      </c:pt>
                      <c:pt idx="71">
                        <c:v>106.60781139521738</c:v>
                      </c:pt>
                      <c:pt idx="72">
                        <c:v>103.53158332906295</c:v>
                      </c:pt>
                      <c:pt idx="73">
                        <c:v>100.41796416291014</c:v>
                      </c:pt>
                      <c:pt idx="74">
                        <c:v>99.242146716678846</c:v>
                      </c:pt>
                      <c:pt idx="75">
                        <c:v>110.949</c:v>
                      </c:pt>
                      <c:pt idx="76">
                        <c:v>110.89615930504978</c:v>
                      </c:pt>
                      <c:pt idx="77">
                        <c:v>108.5362172589175</c:v>
                      </c:pt>
                      <c:pt idx="78">
                        <c:v>102.84518110361211</c:v>
                      </c:pt>
                      <c:pt idx="79">
                        <c:v>103.18890665181607</c:v>
                      </c:pt>
                      <c:pt idx="80">
                        <c:v>102.50704608000333</c:v>
                      </c:pt>
                      <c:pt idx="81">
                        <c:v>98.164954100032972</c:v>
                      </c:pt>
                      <c:pt idx="82">
                        <c:v>99.13170743872611</c:v>
                      </c:pt>
                      <c:pt idx="83">
                        <c:v>99.206882450861798</c:v>
                      </c:pt>
                      <c:pt idx="84">
                        <c:v>98.943253198116523</c:v>
                      </c:pt>
                      <c:pt idx="85">
                        <c:v>113.25129999999999</c:v>
                      </c:pt>
                      <c:pt idx="86">
                        <c:v>118.3070043097198</c:v>
                      </c:pt>
                      <c:pt idx="87">
                        <c:v>110.63632172734609</c:v>
                      </c:pt>
                      <c:pt idx="88">
                        <c:v>113.23049999999999</c:v>
                      </c:pt>
                      <c:pt idx="89">
                        <c:v>113.41997627459477</c:v>
                      </c:pt>
                      <c:pt idx="90">
                        <c:v>111.96585284878715</c:v>
                      </c:pt>
                      <c:pt idx="91">
                        <c:v>109.7315484151306</c:v>
                      </c:pt>
                      <c:pt idx="92">
                        <c:v>112.16468003677821</c:v>
                      </c:pt>
                      <c:pt idx="93">
                        <c:v>113.59756781337711</c:v>
                      </c:pt>
                      <c:pt idx="94">
                        <c:v>117.84958627433322</c:v>
                      </c:pt>
                      <c:pt idx="95">
                        <c:v>118.35848133314556</c:v>
                      </c:pt>
                      <c:pt idx="96">
                        <c:v>119.06639999999999</c:v>
                      </c:pt>
                      <c:pt idx="97">
                        <c:v>121.66916038429615</c:v>
                      </c:pt>
                      <c:pt idx="98">
                        <c:v>121.03854513862987</c:v>
                      </c:pt>
                      <c:pt idx="99">
                        <c:v>121.41563668759167</c:v>
                      </c:pt>
                      <c:pt idx="100">
                        <c:v>128.68542099078536</c:v>
                      </c:pt>
                      <c:pt idx="101">
                        <c:v>129.09075618072461</c:v>
                      </c:pt>
                      <c:pt idx="102">
                        <c:v>127.1421791453338</c:v>
                      </c:pt>
                      <c:pt idx="103">
                        <c:v>128.47016325288729</c:v>
                      </c:pt>
                      <c:pt idx="104">
                        <c:v>127.51250984213422</c:v>
                      </c:pt>
                      <c:pt idx="105">
                        <c:v>127.15903703846352</c:v>
                      </c:pt>
                      <c:pt idx="106">
                        <c:v>125.48343392999305</c:v>
                      </c:pt>
                      <c:pt idx="107">
                        <c:v>124.43570077933315</c:v>
                      </c:pt>
                      <c:pt idx="108">
                        <c:v>124.85699047121409</c:v>
                      </c:pt>
                      <c:pt idx="109">
                        <c:v>125.37866910650781</c:v>
                      </c:pt>
                      <c:pt idx="110">
                        <c:v>130.17329070678156</c:v>
                      </c:pt>
                      <c:pt idx="111">
                        <c:v>130.72997740770461</c:v>
                      </c:pt>
                      <c:pt idx="112">
                        <c:v>130.45530161569732</c:v>
                      </c:pt>
                      <c:pt idx="113">
                        <c:v>128.1660521615141</c:v>
                      </c:pt>
                      <c:pt idx="114">
                        <c:v>126.54199598526634</c:v>
                      </c:pt>
                      <c:pt idx="115">
                        <c:v>125.43018948986926</c:v>
                      </c:pt>
                      <c:pt idx="116">
                        <c:v>122.97939587676154</c:v>
                      </c:pt>
                      <c:pt idx="117">
                        <c:v>124.97540556851449</c:v>
                      </c:pt>
                      <c:pt idx="118">
                        <c:v>129.17742312900049</c:v>
                      </c:pt>
                      <c:pt idx="119">
                        <c:v>129.38140889908999</c:v>
                      </c:pt>
                      <c:pt idx="120">
                        <c:v>129.26399412556745</c:v>
                      </c:pt>
                      <c:pt idx="121">
                        <c:v>127.26345076774574</c:v>
                      </c:pt>
                      <c:pt idx="122">
                        <c:v>131.36180829501177</c:v>
                      </c:pt>
                      <c:pt idx="123">
                        <c:v>133.63663361225827</c:v>
                      </c:pt>
                      <c:pt idx="124">
                        <c:v>134.21328997758485</c:v>
                      </c:pt>
                      <c:pt idx="125">
                        <c:v>132.58971823226767</c:v>
                      </c:pt>
                      <c:pt idx="126">
                        <c:v>131.90964780627576</c:v>
                      </c:pt>
                      <c:pt idx="127">
                        <c:v>131.54736618846366</c:v>
                      </c:pt>
                      <c:pt idx="128">
                        <c:v>132.3657077168503</c:v>
                      </c:pt>
                      <c:pt idx="129">
                        <c:v>132.39473545037453</c:v>
                      </c:pt>
                      <c:pt idx="130">
                        <c:v>132.4351710461998</c:v>
                      </c:pt>
                      <c:pt idx="131">
                        <c:v>132.81343042279119</c:v>
                      </c:pt>
                      <c:pt idx="132">
                        <c:v>132.31445753997573</c:v>
                      </c:pt>
                      <c:pt idx="133">
                        <c:v>131.69707265468969</c:v>
                      </c:pt>
                      <c:pt idx="134">
                        <c:v>131.65921086131632</c:v>
                      </c:pt>
                      <c:pt idx="135">
                        <c:v>132.50503754943676</c:v>
                      </c:pt>
                      <c:pt idx="136">
                        <c:v>134.46369652582538</c:v>
                      </c:pt>
                      <c:pt idx="137">
                        <c:v>135.77704680250849</c:v>
                      </c:pt>
                      <c:pt idx="138">
                        <c:v>136.77169710641451</c:v>
                      </c:pt>
                      <c:pt idx="139">
                        <c:v>137.48089090257324</c:v>
                      </c:pt>
                      <c:pt idx="140">
                        <c:v>138.08225461431994</c:v>
                      </c:pt>
                      <c:pt idx="141">
                        <c:v>138.93093728236479</c:v>
                      </c:pt>
                      <c:pt idx="142">
                        <c:v>140.46692052270771</c:v>
                      </c:pt>
                      <c:pt idx="143">
                        <c:v>140.83430108738565</c:v>
                      </c:pt>
                      <c:pt idx="144">
                        <c:v>142.39195879109275</c:v>
                      </c:pt>
                      <c:pt idx="145">
                        <c:v>143.91581698808514</c:v>
                      </c:pt>
                      <c:pt idx="146">
                        <c:v>145.63500768300028</c:v>
                      </c:pt>
                      <c:pt idx="147">
                        <c:v>148.34303586028787</c:v>
                      </c:pt>
                      <c:pt idx="148">
                        <c:v>149.12354349426337</c:v>
                      </c:pt>
                      <c:pt idx="149">
                        <c:v>150.35598844358742</c:v>
                      </c:pt>
                      <c:pt idx="150">
                        <c:v>151.52098944494952</c:v>
                      </c:pt>
                      <c:pt idx="151">
                        <c:v>153.08729127049145</c:v>
                      </c:pt>
                      <c:pt idx="152">
                        <c:v>153.88686079205931</c:v>
                      </c:pt>
                      <c:pt idx="153">
                        <c:v>155.05038929615208</c:v>
                      </c:pt>
                      <c:pt idx="154">
                        <c:v>155.30242100574804</c:v>
                      </c:pt>
                      <c:pt idx="155">
                        <c:v>155.55479899977144</c:v>
                      </c:pt>
                      <c:pt idx="156">
                        <c:v>155.63648279732269</c:v>
                      </c:pt>
                      <c:pt idx="157">
                        <c:v>156.7178014497423</c:v>
                      </c:pt>
                      <c:pt idx="158">
                        <c:v>158.73322380891864</c:v>
                      </c:pt>
                      <c:pt idx="159">
                        <c:v>160.22299004073577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138-401D-852D-C1D16DA990FD}"/>
                  </c:ext>
                </c:extLst>
              </c15:ser>
            </c15:filteredLineSeries>
          </c:ext>
        </c:extLst>
      </c:lineChart>
      <c:dateAx>
        <c:axId val="1272262824"/>
        <c:scaling>
          <c:orientation val="minMax"/>
          <c:max val="44042"/>
          <c:min val="43770"/>
        </c:scaling>
        <c:delete val="0"/>
        <c:axPos val="b"/>
        <c:numFmt formatCode="mm/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4464"/>
        <c:crosses val="autoZero"/>
        <c:auto val="1"/>
        <c:lblOffset val="100"/>
        <c:baseTimeUnit val="days"/>
        <c:majorUnit val="14"/>
        <c:majorTimeUnit val="days"/>
      </c:dateAx>
      <c:valAx>
        <c:axId val="1272264464"/>
        <c:scaling>
          <c:orientation val="minMax"/>
          <c:max val="135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2824"/>
        <c:crosses val="autoZero"/>
        <c:crossBetween val="between"/>
      </c:valAx>
      <c:valAx>
        <c:axId val="912580488"/>
        <c:scaling>
          <c:orientation val="minMax"/>
          <c:max val="10"/>
          <c:min val="-10"/>
        </c:scaling>
        <c:delete val="0"/>
        <c:axPos val="r"/>
        <c:numFmt formatCode="_ * #,##0.000_ ;_ * \-#,##0.0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2580816"/>
        <c:crosses val="max"/>
        <c:crossBetween val="between"/>
      </c:valAx>
      <c:catAx>
        <c:axId val="91258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912580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term Port inventory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model'!$P$2:$P$2</c:f>
              <c:strCache>
                <c:ptCount val="1"/>
                <c:pt idx="0">
                  <c:v>Port actual 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model'!$B$3:$B$320</c:f>
              <c:numCache>
                <c:formatCode>m/d/yyyy</c:formatCode>
                <c:ptCount val="318"/>
                <c:pt idx="0">
                  <c:v>42371</c:v>
                </c:pt>
                <c:pt idx="1">
                  <c:v>42378</c:v>
                </c:pt>
                <c:pt idx="2">
                  <c:v>42385</c:v>
                </c:pt>
                <c:pt idx="3">
                  <c:v>42392</c:v>
                </c:pt>
                <c:pt idx="4">
                  <c:v>42399</c:v>
                </c:pt>
                <c:pt idx="5">
                  <c:v>42406</c:v>
                </c:pt>
                <c:pt idx="6">
                  <c:v>42413</c:v>
                </c:pt>
                <c:pt idx="7">
                  <c:v>42420</c:v>
                </c:pt>
                <c:pt idx="8">
                  <c:v>42427</c:v>
                </c:pt>
                <c:pt idx="9">
                  <c:v>42434</c:v>
                </c:pt>
                <c:pt idx="10">
                  <c:v>42441</c:v>
                </c:pt>
                <c:pt idx="11">
                  <c:v>42448</c:v>
                </c:pt>
                <c:pt idx="12">
                  <c:v>42455</c:v>
                </c:pt>
                <c:pt idx="13">
                  <c:v>42462</c:v>
                </c:pt>
                <c:pt idx="14">
                  <c:v>42469</c:v>
                </c:pt>
                <c:pt idx="15">
                  <c:v>42476</c:v>
                </c:pt>
                <c:pt idx="16">
                  <c:v>42483</c:v>
                </c:pt>
                <c:pt idx="17">
                  <c:v>42490</c:v>
                </c:pt>
                <c:pt idx="18">
                  <c:v>42497</c:v>
                </c:pt>
                <c:pt idx="19">
                  <c:v>42504</c:v>
                </c:pt>
                <c:pt idx="20">
                  <c:v>42511</c:v>
                </c:pt>
                <c:pt idx="21">
                  <c:v>42518</c:v>
                </c:pt>
                <c:pt idx="22">
                  <c:v>42525</c:v>
                </c:pt>
                <c:pt idx="23">
                  <c:v>42532</c:v>
                </c:pt>
                <c:pt idx="24">
                  <c:v>42539</c:v>
                </c:pt>
                <c:pt idx="25">
                  <c:v>42546</c:v>
                </c:pt>
                <c:pt idx="26">
                  <c:v>42553</c:v>
                </c:pt>
                <c:pt idx="27">
                  <c:v>42560</c:v>
                </c:pt>
                <c:pt idx="28">
                  <c:v>42567</c:v>
                </c:pt>
                <c:pt idx="29">
                  <c:v>42574</c:v>
                </c:pt>
                <c:pt idx="30">
                  <c:v>42581</c:v>
                </c:pt>
                <c:pt idx="31">
                  <c:v>42588</c:v>
                </c:pt>
                <c:pt idx="32">
                  <c:v>42595</c:v>
                </c:pt>
                <c:pt idx="33">
                  <c:v>42602</c:v>
                </c:pt>
                <c:pt idx="34">
                  <c:v>42609</c:v>
                </c:pt>
                <c:pt idx="35">
                  <c:v>42616</c:v>
                </c:pt>
                <c:pt idx="36">
                  <c:v>42623</c:v>
                </c:pt>
                <c:pt idx="37">
                  <c:v>42630</c:v>
                </c:pt>
                <c:pt idx="38">
                  <c:v>42637</c:v>
                </c:pt>
                <c:pt idx="39">
                  <c:v>42644</c:v>
                </c:pt>
                <c:pt idx="40">
                  <c:v>42651</c:v>
                </c:pt>
                <c:pt idx="41">
                  <c:v>42658</c:v>
                </c:pt>
                <c:pt idx="42">
                  <c:v>42665</c:v>
                </c:pt>
                <c:pt idx="43">
                  <c:v>42672</c:v>
                </c:pt>
                <c:pt idx="44">
                  <c:v>42679</c:v>
                </c:pt>
                <c:pt idx="45">
                  <c:v>42686</c:v>
                </c:pt>
                <c:pt idx="46">
                  <c:v>42693</c:v>
                </c:pt>
                <c:pt idx="47">
                  <c:v>42700</c:v>
                </c:pt>
                <c:pt idx="48">
                  <c:v>42707</c:v>
                </c:pt>
                <c:pt idx="49">
                  <c:v>42714</c:v>
                </c:pt>
                <c:pt idx="50">
                  <c:v>42721</c:v>
                </c:pt>
                <c:pt idx="51">
                  <c:v>42728</c:v>
                </c:pt>
                <c:pt idx="52">
                  <c:v>42735</c:v>
                </c:pt>
                <c:pt idx="53">
                  <c:v>42742</c:v>
                </c:pt>
                <c:pt idx="54">
                  <c:v>42749</c:v>
                </c:pt>
                <c:pt idx="55">
                  <c:v>42756</c:v>
                </c:pt>
                <c:pt idx="56">
                  <c:v>42763</c:v>
                </c:pt>
                <c:pt idx="57">
                  <c:v>42770</c:v>
                </c:pt>
                <c:pt idx="58">
                  <c:v>42777</c:v>
                </c:pt>
                <c:pt idx="59">
                  <c:v>42784</c:v>
                </c:pt>
                <c:pt idx="60">
                  <c:v>42791</c:v>
                </c:pt>
                <c:pt idx="61">
                  <c:v>42798</c:v>
                </c:pt>
                <c:pt idx="62">
                  <c:v>42805</c:v>
                </c:pt>
                <c:pt idx="63">
                  <c:v>42812</c:v>
                </c:pt>
                <c:pt idx="64">
                  <c:v>42819</c:v>
                </c:pt>
                <c:pt idx="65">
                  <c:v>42826</c:v>
                </c:pt>
                <c:pt idx="66">
                  <c:v>42833</c:v>
                </c:pt>
                <c:pt idx="67">
                  <c:v>42840</c:v>
                </c:pt>
                <c:pt idx="68">
                  <c:v>42847</c:v>
                </c:pt>
                <c:pt idx="69">
                  <c:v>42854</c:v>
                </c:pt>
                <c:pt idx="70">
                  <c:v>42861</c:v>
                </c:pt>
                <c:pt idx="71">
                  <c:v>42868</c:v>
                </c:pt>
                <c:pt idx="72">
                  <c:v>42875</c:v>
                </c:pt>
                <c:pt idx="73">
                  <c:v>42882</c:v>
                </c:pt>
                <c:pt idx="74">
                  <c:v>42889</c:v>
                </c:pt>
                <c:pt idx="75">
                  <c:v>42896</c:v>
                </c:pt>
                <c:pt idx="76">
                  <c:v>42903</c:v>
                </c:pt>
                <c:pt idx="77">
                  <c:v>42910</c:v>
                </c:pt>
                <c:pt idx="78">
                  <c:v>42917</c:v>
                </c:pt>
                <c:pt idx="79">
                  <c:v>42924</c:v>
                </c:pt>
                <c:pt idx="80">
                  <c:v>42931</c:v>
                </c:pt>
                <c:pt idx="81">
                  <c:v>42938</c:v>
                </c:pt>
                <c:pt idx="82">
                  <c:v>42945</c:v>
                </c:pt>
                <c:pt idx="83">
                  <c:v>42952</c:v>
                </c:pt>
                <c:pt idx="84">
                  <c:v>42959</c:v>
                </c:pt>
                <c:pt idx="85">
                  <c:v>42966</c:v>
                </c:pt>
                <c:pt idx="86">
                  <c:v>42973</c:v>
                </c:pt>
                <c:pt idx="87">
                  <c:v>42980</c:v>
                </c:pt>
                <c:pt idx="88">
                  <c:v>42987</c:v>
                </c:pt>
                <c:pt idx="89">
                  <c:v>42994</c:v>
                </c:pt>
                <c:pt idx="90">
                  <c:v>43001</c:v>
                </c:pt>
                <c:pt idx="91">
                  <c:v>43008</c:v>
                </c:pt>
                <c:pt idx="92">
                  <c:v>43015</c:v>
                </c:pt>
                <c:pt idx="93">
                  <c:v>43022</c:v>
                </c:pt>
                <c:pt idx="94">
                  <c:v>43029</c:v>
                </c:pt>
                <c:pt idx="95">
                  <c:v>43036</c:v>
                </c:pt>
                <c:pt idx="96">
                  <c:v>43043</c:v>
                </c:pt>
                <c:pt idx="97">
                  <c:v>43050</c:v>
                </c:pt>
                <c:pt idx="98">
                  <c:v>43057</c:v>
                </c:pt>
                <c:pt idx="99">
                  <c:v>43064</c:v>
                </c:pt>
                <c:pt idx="100">
                  <c:v>43071</c:v>
                </c:pt>
                <c:pt idx="101">
                  <c:v>43078</c:v>
                </c:pt>
                <c:pt idx="102">
                  <c:v>43085</c:v>
                </c:pt>
                <c:pt idx="103">
                  <c:v>43092</c:v>
                </c:pt>
                <c:pt idx="104">
                  <c:v>43099</c:v>
                </c:pt>
                <c:pt idx="105">
                  <c:v>43106</c:v>
                </c:pt>
                <c:pt idx="106">
                  <c:v>43113</c:v>
                </c:pt>
                <c:pt idx="107">
                  <c:v>43120</c:v>
                </c:pt>
                <c:pt idx="108">
                  <c:v>43127</c:v>
                </c:pt>
                <c:pt idx="109">
                  <c:v>43134</c:v>
                </c:pt>
                <c:pt idx="110">
                  <c:v>43141</c:v>
                </c:pt>
                <c:pt idx="111">
                  <c:v>43148</c:v>
                </c:pt>
                <c:pt idx="112">
                  <c:v>43155</c:v>
                </c:pt>
                <c:pt idx="113">
                  <c:v>43162</c:v>
                </c:pt>
                <c:pt idx="114">
                  <c:v>43169</c:v>
                </c:pt>
                <c:pt idx="115">
                  <c:v>43176</c:v>
                </c:pt>
                <c:pt idx="116">
                  <c:v>43183</c:v>
                </c:pt>
                <c:pt idx="117">
                  <c:v>43190</c:v>
                </c:pt>
                <c:pt idx="118">
                  <c:v>43197</c:v>
                </c:pt>
                <c:pt idx="119">
                  <c:v>43204</c:v>
                </c:pt>
                <c:pt idx="120">
                  <c:v>43211</c:v>
                </c:pt>
                <c:pt idx="121">
                  <c:v>43218</c:v>
                </c:pt>
                <c:pt idx="122">
                  <c:v>43225</c:v>
                </c:pt>
                <c:pt idx="123">
                  <c:v>43232</c:v>
                </c:pt>
                <c:pt idx="124">
                  <c:v>43239</c:v>
                </c:pt>
                <c:pt idx="125">
                  <c:v>43246</c:v>
                </c:pt>
                <c:pt idx="126">
                  <c:v>43253</c:v>
                </c:pt>
                <c:pt idx="127">
                  <c:v>43260</c:v>
                </c:pt>
                <c:pt idx="128">
                  <c:v>43267</c:v>
                </c:pt>
                <c:pt idx="129">
                  <c:v>43274</c:v>
                </c:pt>
                <c:pt idx="130">
                  <c:v>43281</c:v>
                </c:pt>
                <c:pt idx="131">
                  <c:v>43288</c:v>
                </c:pt>
                <c:pt idx="132">
                  <c:v>43295</c:v>
                </c:pt>
                <c:pt idx="133">
                  <c:v>43302</c:v>
                </c:pt>
                <c:pt idx="134">
                  <c:v>43309</c:v>
                </c:pt>
                <c:pt idx="135">
                  <c:v>43316</c:v>
                </c:pt>
                <c:pt idx="136">
                  <c:v>43323</c:v>
                </c:pt>
                <c:pt idx="137">
                  <c:v>43330</c:v>
                </c:pt>
                <c:pt idx="138">
                  <c:v>43337</c:v>
                </c:pt>
                <c:pt idx="139">
                  <c:v>43344</c:v>
                </c:pt>
                <c:pt idx="140">
                  <c:v>43351</c:v>
                </c:pt>
                <c:pt idx="141">
                  <c:v>43358</c:v>
                </c:pt>
                <c:pt idx="142">
                  <c:v>43365</c:v>
                </c:pt>
                <c:pt idx="143">
                  <c:v>43372</c:v>
                </c:pt>
                <c:pt idx="144">
                  <c:v>43379</c:v>
                </c:pt>
                <c:pt idx="145">
                  <c:v>43386</c:v>
                </c:pt>
                <c:pt idx="146">
                  <c:v>43393</c:v>
                </c:pt>
                <c:pt idx="147">
                  <c:v>43400</c:v>
                </c:pt>
                <c:pt idx="148">
                  <c:v>43407</c:v>
                </c:pt>
                <c:pt idx="149">
                  <c:v>43414</c:v>
                </c:pt>
                <c:pt idx="150">
                  <c:v>43421</c:v>
                </c:pt>
                <c:pt idx="151">
                  <c:v>43428</c:v>
                </c:pt>
                <c:pt idx="152">
                  <c:v>43435</c:v>
                </c:pt>
                <c:pt idx="153">
                  <c:v>43442</c:v>
                </c:pt>
                <c:pt idx="154">
                  <c:v>43449</c:v>
                </c:pt>
                <c:pt idx="155">
                  <c:v>43456</c:v>
                </c:pt>
                <c:pt idx="156">
                  <c:v>43463</c:v>
                </c:pt>
                <c:pt idx="157">
                  <c:v>43470</c:v>
                </c:pt>
                <c:pt idx="158">
                  <c:v>43477</c:v>
                </c:pt>
                <c:pt idx="159">
                  <c:v>43484</c:v>
                </c:pt>
                <c:pt idx="160">
                  <c:v>43491</c:v>
                </c:pt>
                <c:pt idx="161">
                  <c:v>43498</c:v>
                </c:pt>
                <c:pt idx="162">
                  <c:v>43505</c:v>
                </c:pt>
                <c:pt idx="163">
                  <c:v>43512</c:v>
                </c:pt>
                <c:pt idx="164">
                  <c:v>43519</c:v>
                </c:pt>
                <c:pt idx="165">
                  <c:v>43526</c:v>
                </c:pt>
                <c:pt idx="166">
                  <c:v>43533</c:v>
                </c:pt>
                <c:pt idx="167">
                  <c:v>43540</c:v>
                </c:pt>
                <c:pt idx="168">
                  <c:v>43547</c:v>
                </c:pt>
                <c:pt idx="169">
                  <c:v>43554</c:v>
                </c:pt>
                <c:pt idx="170">
                  <c:v>43561</c:v>
                </c:pt>
                <c:pt idx="171">
                  <c:v>43568</c:v>
                </c:pt>
                <c:pt idx="172">
                  <c:v>43575</c:v>
                </c:pt>
                <c:pt idx="173">
                  <c:v>43582</c:v>
                </c:pt>
                <c:pt idx="174">
                  <c:v>43589</c:v>
                </c:pt>
                <c:pt idx="175">
                  <c:v>43596</c:v>
                </c:pt>
                <c:pt idx="176">
                  <c:v>43603</c:v>
                </c:pt>
                <c:pt idx="177">
                  <c:v>43610</c:v>
                </c:pt>
                <c:pt idx="178">
                  <c:v>43617</c:v>
                </c:pt>
                <c:pt idx="179">
                  <c:v>43624</c:v>
                </c:pt>
                <c:pt idx="180">
                  <c:v>43631</c:v>
                </c:pt>
                <c:pt idx="181">
                  <c:v>43638</c:v>
                </c:pt>
                <c:pt idx="182">
                  <c:v>43645</c:v>
                </c:pt>
                <c:pt idx="183">
                  <c:v>43652</c:v>
                </c:pt>
                <c:pt idx="184">
                  <c:v>43659</c:v>
                </c:pt>
                <c:pt idx="185">
                  <c:v>43666</c:v>
                </c:pt>
                <c:pt idx="186">
                  <c:v>43673</c:v>
                </c:pt>
                <c:pt idx="187">
                  <c:v>43680</c:v>
                </c:pt>
                <c:pt idx="188">
                  <c:v>43687</c:v>
                </c:pt>
                <c:pt idx="189">
                  <c:v>43694</c:v>
                </c:pt>
                <c:pt idx="190">
                  <c:v>43701</c:v>
                </c:pt>
                <c:pt idx="191">
                  <c:v>43708</c:v>
                </c:pt>
                <c:pt idx="192">
                  <c:v>43715</c:v>
                </c:pt>
                <c:pt idx="193">
                  <c:v>43722</c:v>
                </c:pt>
                <c:pt idx="194">
                  <c:v>43729</c:v>
                </c:pt>
                <c:pt idx="195">
                  <c:v>43736</c:v>
                </c:pt>
                <c:pt idx="196">
                  <c:v>43743</c:v>
                </c:pt>
                <c:pt idx="197">
                  <c:v>43750</c:v>
                </c:pt>
                <c:pt idx="198">
                  <c:v>43757</c:v>
                </c:pt>
                <c:pt idx="199">
                  <c:v>43764</c:v>
                </c:pt>
                <c:pt idx="200">
                  <c:v>43771</c:v>
                </c:pt>
                <c:pt idx="201">
                  <c:v>43778</c:v>
                </c:pt>
                <c:pt idx="202">
                  <c:v>43785</c:v>
                </c:pt>
                <c:pt idx="203">
                  <c:v>43792</c:v>
                </c:pt>
                <c:pt idx="204">
                  <c:v>43799</c:v>
                </c:pt>
                <c:pt idx="205">
                  <c:v>43806</c:v>
                </c:pt>
                <c:pt idx="206">
                  <c:v>43813</c:v>
                </c:pt>
                <c:pt idx="207">
                  <c:v>43820</c:v>
                </c:pt>
                <c:pt idx="208">
                  <c:v>43827</c:v>
                </c:pt>
                <c:pt idx="209">
                  <c:v>43834</c:v>
                </c:pt>
                <c:pt idx="210">
                  <c:v>43841</c:v>
                </c:pt>
                <c:pt idx="211">
                  <c:v>43848</c:v>
                </c:pt>
                <c:pt idx="212">
                  <c:v>43855</c:v>
                </c:pt>
                <c:pt idx="213">
                  <c:v>43862</c:v>
                </c:pt>
                <c:pt idx="214">
                  <c:v>43869</c:v>
                </c:pt>
                <c:pt idx="215">
                  <c:v>43876</c:v>
                </c:pt>
                <c:pt idx="216">
                  <c:v>43883</c:v>
                </c:pt>
                <c:pt idx="217">
                  <c:v>43890</c:v>
                </c:pt>
                <c:pt idx="218">
                  <c:v>43897</c:v>
                </c:pt>
                <c:pt idx="219">
                  <c:v>43904</c:v>
                </c:pt>
                <c:pt idx="220">
                  <c:v>43911</c:v>
                </c:pt>
                <c:pt idx="221">
                  <c:v>43918</c:v>
                </c:pt>
                <c:pt idx="222">
                  <c:v>43925</c:v>
                </c:pt>
                <c:pt idx="223">
                  <c:v>43932</c:v>
                </c:pt>
                <c:pt idx="224">
                  <c:v>43939</c:v>
                </c:pt>
                <c:pt idx="225">
                  <c:v>43946</c:v>
                </c:pt>
                <c:pt idx="226">
                  <c:v>43953</c:v>
                </c:pt>
                <c:pt idx="227">
                  <c:v>43960</c:v>
                </c:pt>
                <c:pt idx="228">
                  <c:v>43967</c:v>
                </c:pt>
                <c:pt idx="229">
                  <c:v>43974</c:v>
                </c:pt>
                <c:pt idx="230">
                  <c:v>43981</c:v>
                </c:pt>
                <c:pt idx="231">
                  <c:v>43988</c:v>
                </c:pt>
                <c:pt idx="232">
                  <c:v>43995</c:v>
                </c:pt>
                <c:pt idx="233">
                  <c:v>44002</c:v>
                </c:pt>
                <c:pt idx="234">
                  <c:v>44009</c:v>
                </c:pt>
                <c:pt idx="235">
                  <c:v>44016</c:v>
                </c:pt>
                <c:pt idx="236">
                  <c:v>44023</c:v>
                </c:pt>
                <c:pt idx="237">
                  <c:v>44030</c:v>
                </c:pt>
                <c:pt idx="238">
                  <c:v>44037</c:v>
                </c:pt>
                <c:pt idx="239">
                  <c:v>44044</c:v>
                </c:pt>
                <c:pt idx="240">
                  <c:v>44051</c:v>
                </c:pt>
                <c:pt idx="241">
                  <c:v>44058</c:v>
                </c:pt>
                <c:pt idx="242">
                  <c:v>44065</c:v>
                </c:pt>
                <c:pt idx="243">
                  <c:v>44072</c:v>
                </c:pt>
                <c:pt idx="244">
                  <c:v>44079</c:v>
                </c:pt>
                <c:pt idx="245">
                  <c:v>44086</c:v>
                </c:pt>
                <c:pt idx="246">
                  <c:v>44093</c:v>
                </c:pt>
                <c:pt idx="247">
                  <c:v>44100</c:v>
                </c:pt>
                <c:pt idx="248">
                  <c:v>44107</c:v>
                </c:pt>
                <c:pt idx="249">
                  <c:v>44114</c:v>
                </c:pt>
                <c:pt idx="250">
                  <c:v>44121</c:v>
                </c:pt>
                <c:pt idx="251">
                  <c:v>44128</c:v>
                </c:pt>
                <c:pt idx="252">
                  <c:v>44135</c:v>
                </c:pt>
                <c:pt idx="253">
                  <c:v>44142</c:v>
                </c:pt>
                <c:pt idx="254">
                  <c:v>44149</c:v>
                </c:pt>
                <c:pt idx="255">
                  <c:v>44156</c:v>
                </c:pt>
                <c:pt idx="256">
                  <c:v>44163</c:v>
                </c:pt>
                <c:pt idx="257">
                  <c:v>44170</c:v>
                </c:pt>
                <c:pt idx="258">
                  <c:v>44177</c:v>
                </c:pt>
                <c:pt idx="259">
                  <c:v>44184</c:v>
                </c:pt>
                <c:pt idx="260">
                  <c:v>44191</c:v>
                </c:pt>
                <c:pt idx="261">
                  <c:v>44198</c:v>
                </c:pt>
                <c:pt idx="262">
                  <c:v>44205</c:v>
                </c:pt>
                <c:pt idx="263">
                  <c:v>44212</c:v>
                </c:pt>
                <c:pt idx="264">
                  <c:v>44219</c:v>
                </c:pt>
                <c:pt idx="265">
                  <c:v>44226</c:v>
                </c:pt>
                <c:pt idx="266">
                  <c:v>44233</c:v>
                </c:pt>
                <c:pt idx="267">
                  <c:v>44240</c:v>
                </c:pt>
                <c:pt idx="268">
                  <c:v>44247</c:v>
                </c:pt>
                <c:pt idx="269">
                  <c:v>44254</c:v>
                </c:pt>
                <c:pt idx="270">
                  <c:v>44261</c:v>
                </c:pt>
                <c:pt idx="271">
                  <c:v>44268</c:v>
                </c:pt>
                <c:pt idx="272">
                  <c:v>44275</c:v>
                </c:pt>
                <c:pt idx="273">
                  <c:v>44282</c:v>
                </c:pt>
                <c:pt idx="274">
                  <c:v>44289</c:v>
                </c:pt>
                <c:pt idx="275">
                  <c:v>44296</c:v>
                </c:pt>
                <c:pt idx="276">
                  <c:v>44303</c:v>
                </c:pt>
                <c:pt idx="277">
                  <c:v>44310</c:v>
                </c:pt>
                <c:pt idx="278">
                  <c:v>44317</c:v>
                </c:pt>
                <c:pt idx="279">
                  <c:v>44324</c:v>
                </c:pt>
                <c:pt idx="280">
                  <c:v>44331</c:v>
                </c:pt>
                <c:pt idx="281">
                  <c:v>44338</c:v>
                </c:pt>
                <c:pt idx="282">
                  <c:v>44345</c:v>
                </c:pt>
                <c:pt idx="283">
                  <c:v>44352</c:v>
                </c:pt>
                <c:pt idx="284">
                  <c:v>44359</c:v>
                </c:pt>
                <c:pt idx="285">
                  <c:v>44366</c:v>
                </c:pt>
                <c:pt idx="286">
                  <c:v>44373</c:v>
                </c:pt>
                <c:pt idx="287">
                  <c:v>44380</c:v>
                </c:pt>
                <c:pt idx="288">
                  <c:v>44387</c:v>
                </c:pt>
                <c:pt idx="289">
                  <c:v>44394</c:v>
                </c:pt>
                <c:pt idx="290">
                  <c:v>44401</c:v>
                </c:pt>
                <c:pt idx="291">
                  <c:v>44408</c:v>
                </c:pt>
                <c:pt idx="292">
                  <c:v>44415</c:v>
                </c:pt>
                <c:pt idx="293">
                  <c:v>44422</c:v>
                </c:pt>
                <c:pt idx="294">
                  <c:v>44429</c:v>
                </c:pt>
                <c:pt idx="295">
                  <c:v>44436</c:v>
                </c:pt>
                <c:pt idx="296">
                  <c:v>44443</c:v>
                </c:pt>
                <c:pt idx="297">
                  <c:v>44450</c:v>
                </c:pt>
                <c:pt idx="298">
                  <c:v>44457</c:v>
                </c:pt>
                <c:pt idx="299">
                  <c:v>44464</c:v>
                </c:pt>
                <c:pt idx="300">
                  <c:v>44471</c:v>
                </c:pt>
                <c:pt idx="301">
                  <c:v>44478</c:v>
                </c:pt>
                <c:pt idx="302">
                  <c:v>44485</c:v>
                </c:pt>
                <c:pt idx="303">
                  <c:v>44492</c:v>
                </c:pt>
                <c:pt idx="304">
                  <c:v>44499</c:v>
                </c:pt>
                <c:pt idx="305">
                  <c:v>44506</c:v>
                </c:pt>
                <c:pt idx="306">
                  <c:v>44513</c:v>
                </c:pt>
                <c:pt idx="307">
                  <c:v>44520</c:v>
                </c:pt>
                <c:pt idx="308">
                  <c:v>44527</c:v>
                </c:pt>
                <c:pt idx="309">
                  <c:v>44534</c:v>
                </c:pt>
                <c:pt idx="310">
                  <c:v>44541</c:v>
                </c:pt>
                <c:pt idx="311">
                  <c:v>44548</c:v>
                </c:pt>
                <c:pt idx="312">
                  <c:v>44555</c:v>
                </c:pt>
              </c:numCache>
            </c:numRef>
          </c:cat>
          <c:val>
            <c:numRef>
              <c:f>'weekly model'!$P$3:$P$320</c:f>
              <c:numCache>
                <c:formatCode>_ * #,##0.000_ ;_ * \-#,##0.000_ ;_ * "-"??_ ;_ @_ </c:formatCode>
                <c:ptCount val="3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144.11000000000001</c:v>
                </c:pt>
                <c:pt idx="76">
                  <c:v>142.36000000000001</c:v>
                </c:pt>
                <c:pt idx="77">
                  <c:v>145.38999999999999</c:v>
                </c:pt>
                <c:pt idx="78">
                  <c:v>144.13</c:v>
                </c:pt>
                <c:pt idx="79">
                  <c:v>142.29</c:v>
                </c:pt>
                <c:pt idx="80">
                  <c:v>142.87</c:v>
                </c:pt>
                <c:pt idx="81">
                  <c:v>143.19999999999999</c:v>
                </c:pt>
                <c:pt idx="82">
                  <c:v>142.31</c:v>
                </c:pt>
                <c:pt idx="83">
                  <c:v>140.37</c:v>
                </c:pt>
                <c:pt idx="84">
                  <c:v>138.34</c:v>
                </c:pt>
                <c:pt idx="85">
                  <c:v>136.35</c:v>
                </c:pt>
                <c:pt idx="86">
                  <c:v>134.72999999999999</c:v>
                </c:pt>
                <c:pt idx="87">
                  <c:v>134.19</c:v>
                </c:pt>
                <c:pt idx="88">
                  <c:v>133.9</c:v>
                </c:pt>
                <c:pt idx="89">
                  <c:v>132.61000000000001</c:v>
                </c:pt>
                <c:pt idx="90">
                  <c:v>131.74</c:v>
                </c:pt>
                <c:pt idx="91">
                  <c:v>133.57</c:v>
                </c:pt>
                <c:pt idx="92">
                  <c:v>#N/A</c:v>
                </c:pt>
                <c:pt idx="93">
                  <c:v>131.47</c:v>
                </c:pt>
                <c:pt idx="94">
                  <c:v>131.78</c:v>
                </c:pt>
                <c:pt idx="95">
                  <c:v>135.94</c:v>
                </c:pt>
                <c:pt idx="96">
                  <c:v>137.41999999999999</c:v>
                </c:pt>
                <c:pt idx="97">
                  <c:v>138.417</c:v>
                </c:pt>
                <c:pt idx="98">
                  <c:v>138.15299999999999</c:v>
                </c:pt>
                <c:pt idx="99">
                  <c:v>139.84899999999999</c:v>
                </c:pt>
                <c:pt idx="100">
                  <c:v>141.35499999999999</c:v>
                </c:pt>
                <c:pt idx="101">
                  <c:v>142.17600000000002</c:v>
                </c:pt>
                <c:pt idx="102">
                  <c:v>143.387</c:v>
                </c:pt>
                <c:pt idx="103">
                  <c:v>145.37</c:v>
                </c:pt>
                <c:pt idx="104">
                  <c:v>146.55100000000002</c:v>
                </c:pt>
                <c:pt idx="105">
                  <c:v>149.232</c:v>
                </c:pt>
                <c:pt idx="106">
                  <c:v>151.97</c:v>
                </c:pt>
                <c:pt idx="107">
                  <c:v>153.6086</c:v>
                </c:pt>
                <c:pt idx="108">
                  <c:v>151.822</c:v>
                </c:pt>
                <c:pt idx="109">
                  <c:v>151.428</c:v>
                </c:pt>
                <c:pt idx="110">
                  <c:v>152.381</c:v>
                </c:pt>
                <c:pt idx="111">
                  <c:v>#N/A</c:v>
                </c:pt>
                <c:pt idx="112">
                  <c:v>157.47999999999999</c:v>
                </c:pt>
                <c:pt idx="113">
                  <c:v>159.56200000000001</c:v>
                </c:pt>
                <c:pt idx="114">
                  <c:v>158.32169999999999</c:v>
                </c:pt>
                <c:pt idx="115">
                  <c:v>159.7259</c:v>
                </c:pt>
                <c:pt idx="116">
                  <c:v>161.35399999999998</c:v>
                </c:pt>
                <c:pt idx="117">
                  <c:v>162.81799999999998</c:v>
                </c:pt>
                <c:pt idx="118">
                  <c:v>161.16129999999998</c:v>
                </c:pt>
                <c:pt idx="119">
                  <c:v>160.4297</c:v>
                </c:pt>
                <c:pt idx="120">
                  <c:v>159.83180000000002</c:v>
                </c:pt>
                <c:pt idx="121">
                  <c:v>159.08410000000001</c:v>
                </c:pt>
                <c:pt idx="122">
                  <c:v>160.15989999999999</c:v>
                </c:pt>
                <c:pt idx="123">
                  <c:v>158.76390000000001</c:v>
                </c:pt>
                <c:pt idx="124">
                  <c:v>157.56469999999999</c:v>
                </c:pt>
                <c:pt idx="125">
                  <c:v>158.89440000000002</c:v>
                </c:pt>
                <c:pt idx="126">
                  <c:v>160.4016</c:v>
                </c:pt>
                <c:pt idx="127">
                  <c:v>159.14610000000002</c:v>
                </c:pt>
                <c:pt idx="128">
                  <c:v>157.2347</c:v>
                </c:pt>
                <c:pt idx="129">
                  <c:v>154.88409999999999</c:v>
                </c:pt>
                <c:pt idx="130">
                  <c:v>155.7928</c:v>
                </c:pt>
                <c:pt idx="131">
                  <c:v>153.42070000000001</c:v>
                </c:pt>
                <c:pt idx="132">
                  <c:v>153.51730000000001</c:v>
                </c:pt>
                <c:pt idx="133">
                  <c:v>153.6523</c:v>
                </c:pt>
                <c:pt idx="134">
                  <c:v>153.45480000000001</c:v>
                </c:pt>
                <c:pt idx="135">
                  <c:v>154.10389999999998</c:v>
                </c:pt>
                <c:pt idx="136">
                  <c:v>152.869</c:v>
                </c:pt>
                <c:pt idx="137">
                  <c:v>151.45930000000001</c:v>
                </c:pt>
                <c:pt idx="138">
                  <c:v>149.6191</c:v>
                </c:pt>
                <c:pt idx="139">
                  <c:v>147.3323</c:v>
                </c:pt>
                <c:pt idx="140">
                  <c:v>147.74360000000001</c:v>
                </c:pt>
                <c:pt idx="141">
                  <c:v>147.56610000000001</c:v>
                </c:pt>
                <c:pt idx="142">
                  <c:v>147.8443</c:v>
                </c:pt>
                <c:pt idx="143">
                  <c:v>145.16540000000001</c:v>
                </c:pt>
                <c:pt idx="144">
                  <c:v>#N/A</c:v>
                </c:pt>
                <c:pt idx="145">
                  <c:v>143.5318</c:v>
                </c:pt>
                <c:pt idx="146">
                  <c:v>145.2765</c:v>
                </c:pt>
                <c:pt idx="147">
                  <c:v>145.18639999999999</c:v>
                </c:pt>
                <c:pt idx="148">
                  <c:v>143.57399999999998</c:v>
                </c:pt>
                <c:pt idx="149">
                  <c:v>142.81870000000001</c:v>
                </c:pt>
                <c:pt idx="150">
                  <c:v>142.73009999999999</c:v>
                </c:pt>
                <c:pt idx="151">
                  <c:v>143.14080000000001</c:v>
                </c:pt>
                <c:pt idx="152">
                  <c:v>140.3492</c:v>
                </c:pt>
                <c:pt idx="153">
                  <c:v>138.6002</c:v>
                </c:pt>
                <c:pt idx="154">
                  <c:v>139.41329999999999</c:v>
                </c:pt>
                <c:pt idx="155">
                  <c:v>138.85379999999998</c:v>
                </c:pt>
                <c:pt idx="156">
                  <c:v>141.5643</c:v>
                </c:pt>
                <c:pt idx="157">
                  <c:v>142.88159999999999</c:v>
                </c:pt>
                <c:pt idx="158">
                  <c:v>141.822</c:v>
                </c:pt>
                <c:pt idx="159">
                  <c:v>143.73500000000001</c:v>
                </c:pt>
                <c:pt idx="160">
                  <c:v>142.0575</c:v>
                </c:pt>
                <c:pt idx="161">
                  <c:v>139.72999999999999</c:v>
                </c:pt>
                <c:pt idx="162">
                  <c:v>#N/A</c:v>
                </c:pt>
                <c:pt idx="163">
                  <c:v>144.1421</c:v>
                </c:pt>
                <c:pt idx="164">
                  <c:v>145.76499999999999</c:v>
                </c:pt>
                <c:pt idx="165">
                  <c:v>146.87729999999999</c:v>
                </c:pt>
                <c:pt idx="166">
                  <c:v>147.45650000000001</c:v>
                </c:pt>
                <c:pt idx="167">
                  <c:v>147.69999999999999</c:v>
                </c:pt>
                <c:pt idx="168">
                  <c:v>147.88559999999998</c:v>
                </c:pt>
                <c:pt idx="169">
                  <c:v>147.02930000000001</c:v>
                </c:pt>
                <c:pt idx="170">
                  <c:v>148.43430000000001</c:v>
                </c:pt>
                <c:pt idx="171">
                  <c:v>141.8613</c:v>
                </c:pt>
                <c:pt idx="172">
                  <c:v>138.3629</c:v>
                </c:pt>
                <c:pt idx="173">
                  <c:v>134.26</c:v>
                </c:pt>
                <c:pt idx="174">
                  <c:v>134.37479999999999</c:v>
                </c:pt>
                <c:pt idx="175">
                  <c:v>133.3083</c:v>
                </c:pt>
                <c:pt idx="176">
                  <c:v>132.0692</c:v>
                </c:pt>
                <c:pt idx="177">
                  <c:v>127.6782</c:v>
                </c:pt>
                <c:pt idx="178">
                  <c:v>123.98100000000001</c:v>
                </c:pt>
                <c:pt idx="179">
                  <c:v>121.58</c:v>
                </c:pt>
                <c:pt idx="180">
                  <c:v>117.95729999999999</c:v>
                </c:pt>
                <c:pt idx="181">
                  <c:v>117.523</c:v>
                </c:pt>
                <c:pt idx="182">
                  <c:v>115.6503</c:v>
                </c:pt>
                <c:pt idx="183">
                  <c:v>114.9315</c:v>
                </c:pt>
                <c:pt idx="184">
                  <c:v>114.13510000000001</c:v>
                </c:pt>
                <c:pt idx="185">
                  <c:v>116.82089999999999</c:v>
                </c:pt>
                <c:pt idx="186">
                  <c:v>116.4181</c:v>
                </c:pt>
                <c:pt idx="187">
                  <c:v>118.69280000000001</c:v>
                </c:pt>
                <c:pt idx="188">
                  <c:v>118.50749999999999</c:v>
                </c:pt>
                <c:pt idx="189">
                  <c:v>116.0124</c:v>
                </c:pt>
                <c:pt idx="190">
                  <c:v>119.8433</c:v>
                </c:pt>
                <c:pt idx="191">
                  <c:v>121.31399999999999</c:v>
                </c:pt>
                <c:pt idx="192">
                  <c:v>120.9166</c:v>
                </c:pt>
                <c:pt idx="193">
                  <c:v>119.44</c:v>
                </c:pt>
                <c:pt idx="194">
                  <c:v>122.5429</c:v>
                </c:pt>
                <c:pt idx="195">
                  <c:v>120.33</c:v>
                </c:pt>
                <c:pt idx="196">
                  <c:v>#N/A</c:v>
                </c:pt>
                <c:pt idx="197">
                  <c:v>126.696</c:v>
                </c:pt>
                <c:pt idx="198">
                  <c:v>127.2403</c:v>
                </c:pt>
                <c:pt idx="199">
                  <c:v>128.36000000000001</c:v>
                </c:pt>
                <c:pt idx="200">
                  <c:v>126.485</c:v>
                </c:pt>
                <c:pt idx="201">
                  <c:v>125.85</c:v>
                </c:pt>
                <c:pt idx="202">
                  <c:v>123.7375</c:v>
                </c:pt>
                <c:pt idx="203">
                  <c:v>125.1725</c:v>
                </c:pt>
                <c:pt idx="204">
                  <c:v>123.83409999999999</c:v>
                </c:pt>
                <c:pt idx="205">
                  <c:v>123.43879999999999</c:v>
                </c:pt>
                <c:pt idx="206">
                  <c:v>123.0754</c:v>
                </c:pt>
                <c:pt idx="207">
                  <c:v>126.9251</c:v>
                </c:pt>
                <c:pt idx="208">
                  <c:v>126.95</c:v>
                </c:pt>
                <c:pt idx="209">
                  <c:v>125.134</c:v>
                </c:pt>
                <c:pt idx="210">
                  <c:v>123.37860000000001</c:v>
                </c:pt>
                <c:pt idx="211">
                  <c:v>123.7393</c:v>
                </c:pt>
                <c:pt idx="212">
                  <c:v>123.52590000000001</c:v>
                </c:pt>
                <c:pt idx="213">
                  <c:v>124.54795</c:v>
                </c:pt>
                <c:pt idx="214">
                  <c:v>125.57</c:v>
                </c:pt>
                <c:pt idx="215">
                  <c:v>124.68959999999998</c:v>
                </c:pt>
                <c:pt idx="216">
                  <c:v>123.94229999999999</c:v>
                </c:pt>
                <c:pt idx="217">
                  <c:v>121.7016</c:v>
                </c:pt>
                <c:pt idx="218">
                  <c:v>120.77466</c:v>
                </c:pt>
                <c:pt idx="219">
                  <c:v>119.11129999999999</c:v>
                </c:pt>
                <c:pt idx="220">
                  <c:v>118.4413</c:v>
                </c:pt>
                <c:pt idx="221">
                  <c:v>116.94889999999999</c:v>
                </c:pt>
                <c:pt idx="222">
                  <c:v>115.363</c:v>
                </c:pt>
                <c:pt idx="223">
                  <c:v>116.09350000000001</c:v>
                </c:pt>
                <c:pt idx="224">
                  <c:v>116.35780000000001</c:v>
                </c:pt>
                <c:pt idx="225">
                  <c:v>115.8536</c:v>
                </c:pt>
                <c:pt idx="226">
                  <c:v>113.9803</c:v>
                </c:pt>
                <c:pt idx="227">
                  <c:v>111.88959999999999</c:v>
                </c:pt>
                <c:pt idx="228">
                  <c:v>110.949</c:v>
                </c:pt>
                <c:pt idx="229">
                  <c:v>109.2608</c:v>
                </c:pt>
                <c:pt idx="230">
                  <c:v>107.8485</c:v>
                </c:pt>
                <c:pt idx="231">
                  <c:v>107.53700000000001</c:v>
                </c:pt>
                <c:pt idx="232">
                  <c:v>106.977</c:v>
                </c:pt>
                <c:pt idx="233">
                  <c:v>106.1716</c:v>
                </c:pt>
                <c:pt idx="234">
                  <c:v>107.81100000000001</c:v>
                </c:pt>
                <c:pt idx="235">
                  <c:v>108.08750000000001</c:v>
                </c:pt>
                <c:pt idx="236">
                  <c:v>108.7808</c:v>
                </c:pt>
                <c:pt idx="237">
                  <c:v>110.4744</c:v>
                </c:pt>
                <c:pt idx="238">
                  <c:v>113.25129999999999</c:v>
                </c:pt>
                <c:pt idx="239">
                  <c:v>114.02719999999999</c:v>
                </c:pt>
                <c:pt idx="240">
                  <c:v>113.4576</c:v>
                </c:pt>
                <c:pt idx="241">
                  <c:v>113.23049999999999</c:v>
                </c:pt>
                <c:pt idx="242">
                  <c:v>112.41719999999999</c:v>
                </c:pt>
                <c:pt idx="243">
                  <c:v>113.1048</c:v>
                </c:pt>
                <c:pt idx="244">
                  <c:v>113.73989999999999</c:v>
                </c:pt>
                <c:pt idx="245">
                  <c:v>114.56450000000001</c:v>
                </c:pt>
                <c:pt idx="246">
                  <c:v>114.9281</c:v>
                </c:pt>
                <c:pt idx="247">
                  <c:v>116.1605</c:v>
                </c:pt>
                <c:pt idx="248">
                  <c:v>119.06639999999999</c:v>
                </c:pt>
                <c:pt idx="249">
                  <c:v>120.60899999999999</c:v>
                </c:pt>
                <c:pt idx="250">
                  <c:v>122.3852</c:v>
                </c:pt>
                <c:pt idx="251">
                  <c:v>124.1558</c:v>
                </c:pt>
                <c:pt idx="252">
                  <c:v>127.63249999999999</c:v>
                </c:pt>
                <c:pt idx="253">
                  <c:v>128.11500000000001</c:v>
                </c:pt>
                <c:pt idx="254">
                  <c:v>127.777</c:v>
                </c:pt>
                <c:pt idx="255">
                  <c:v>127.514</c:v>
                </c:pt>
                <c:pt idx="256">
                  <c:v>126.054</c:v>
                </c:pt>
                <c:pt idx="257">
                  <c:v>124.46600000000001</c:v>
                </c:pt>
                <c:pt idx="258">
                  <c:v>122.03200000000001</c:v>
                </c:pt>
                <c:pt idx="259">
                  <c:v>124.04450000000001</c:v>
                </c:pt>
                <c:pt idx="260">
                  <c:v>124.0868</c:v>
                </c:pt>
                <c:pt idx="261">
                  <c:v>124.15950000000001</c:v>
                </c:pt>
                <c:pt idx="262">
                  <c:v>122.67200000000001</c:v>
                </c:pt>
                <c:pt idx="263">
                  <c:v>124.1187</c:v>
                </c:pt>
                <c:pt idx="264">
                  <c:v>124.38200000000001</c:v>
                </c:pt>
                <c:pt idx="265">
                  <c:v>125.00709999999999</c:v>
                </c:pt>
                <c:pt idx="266">
                  <c:v>125.194</c:v>
                </c:pt>
                <c:pt idx="267">
                  <c:v>126</c:v>
                </c:pt>
                <c:pt idx="268">
                  <c:v>127.069</c:v>
                </c:pt>
                <c:pt idx="269">
                  <c:v>126.4473</c:v>
                </c:pt>
                <c:pt idx="270">
                  <c:v>127.89200000000001</c:v>
                </c:pt>
                <c:pt idx="271">
                  <c:v>128.82399999999998</c:v>
                </c:pt>
                <c:pt idx="272">
                  <c:v>130.21100000000001</c:v>
                </c:pt>
                <c:pt idx="273">
                  <c:v>130.661</c:v>
                </c:pt>
                <c:pt idx="274">
                  <c:v>131.32900000000001</c:v>
                </c:pt>
                <c:pt idx="275">
                  <c:v>130.98820000000001</c:v>
                </c:pt>
                <c:pt idx="276">
                  <c:v>133.15370000000001</c:v>
                </c:pt>
                <c:pt idx="277">
                  <c:v>133.202</c:v>
                </c:pt>
                <c:pt idx="278">
                  <c:v>130.26689999999999</c:v>
                </c:pt>
                <c:pt idx="279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8-429A-9F7B-1113D45EA413}"/>
            </c:ext>
          </c:extLst>
        </c:ser>
        <c:ser>
          <c:idx val="1"/>
          <c:order val="1"/>
          <c:tx>
            <c:strRef>
              <c:f>'weekly model'!$AU$2:$AU$3</c:f>
              <c:strCache>
                <c:ptCount val="2"/>
                <c:pt idx="0">
                  <c:v>Bull case (ex-China demand normalize between 2Q&amp;3Q)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model'!$B$3:$B$320</c:f>
              <c:numCache>
                <c:formatCode>m/d/yyyy</c:formatCode>
                <c:ptCount val="318"/>
                <c:pt idx="0">
                  <c:v>42371</c:v>
                </c:pt>
                <c:pt idx="1">
                  <c:v>42378</c:v>
                </c:pt>
                <c:pt idx="2">
                  <c:v>42385</c:v>
                </c:pt>
                <c:pt idx="3">
                  <c:v>42392</c:v>
                </c:pt>
                <c:pt idx="4">
                  <c:v>42399</c:v>
                </c:pt>
                <c:pt idx="5">
                  <c:v>42406</c:v>
                </c:pt>
                <c:pt idx="6">
                  <c:v>42413</c:v>
                </c:pt>
                <c:pt idx="7">
                  <c:v>42420</c:v>
                </c:pt>
                <c:pt idx="8">
                  <c:v>42427</c:v>
                </c:pt>
                <c:pt idx="9">
                  <c:v>42434</c:v>
                </c:pt>
                <c:pt idx="10">
                  <c:v>42441</c:v>
                </c:pt>
                <c:pt idx="11">
                  <c:v>42448</c:v>
                </c:pt>
                <c:pt idx="12">
                  <c:v>42455</c:v>
                </c:pt>
                <c:pt idx="13">
                  <c:v>42462</c:v>
                </c:pt>
                <c:pt idx="14">
                  <c:v>42469</c:v>
                </c:pt>
                <c:pt idx="15">
                  <c:v>42476</c:v>
                </c:pt>
                <c:pt idx="16">
                  <c:v>42483</c:v>
                </c:pt>
                <c:pt idx="17">
                  <c:v>42490</c:v>
                </c:pt>
                <c:pt idx="18">
                  <c:v>42497</c:v>
                </c:pt>
                <c:pt idx="19">
                  <c:v>42504</c:v>
                </c:pt>
                <c:pt idx="20">
                  <c:v>42511</c:v>
                </c:pt>
                <c:pt idx="21">
                  <c:v>42518</c:v>
                </c:pt>
                <c:pt idx="22">
                  <c:v>42525</c:v>
                </c:pt>
                <c:pt idx="23">
                  <c:v>42532</c:v>
                </c:pt>
                <c:pt idx="24">
                  <c:v>42539</c:v>
                </c:pt>
                <c:pt idx="25">
                  <c:v>42546</c:v>
                </c:pt>
                <c:pt idx="26">
                  <c:v>42553</c:v>
                </c:pt>
                <c:pt idx="27">
                  <c:v>42560</c:v>
                </c:pt>
                <c:pt idx="28">
                  <c:v>42567</c:v>
                </c:pt>
                <c:pt idx="29">
                  <c:v>42574</c:v>
                </c:pt>
                <c:pt idx="30">
                  <c:v>42581</c:v>
                </c:pt>
                <c:pt idx="31">
                  <c:v>42588</c:v>
                </c:pt>
                <c:pt idx="32">
                  <c:v>42595</c:v>
                </c:pt>
                <c:pt idx="33">
                  <c:v>42602</c:v>
                </c:pt>
                <c:pt idx="34">
                  <c:v>42609</c:v>
                </c:pt>
                <c:pt idx="35">
                  <c:v>42616</c:v>
                </c:pt>
                <c:pt idx="36">
                  <c:v>42623</c:v>
                </c:pt>
                <c:pt idx="37">
                  <c:v>42630</c:v>
                </c:pt>
                <c:pt idx="38">
                  <c:v>42637</c:v>
                </c:pt>
                <c:pt idx="39">
                  <c:v>42644</c:v>
                </c:pt>
                <c:pt idx="40">
                  <c:v>42651</c:v>
                </c:pt>
                <c:pt idx="41">
                  <c:v>42658</c:v>
                </c:pt>
                <c:pt idx="42">
                  <c:v>42665</c:v>
                </c:pt>
                <c:pt idx="43">
                  <c:v>42672</c:v>
                </c:pt>
                <c:pt idx="44">
                  <c:v>42679</c:v>
                </c:pt>
                <c:pt idx="45">
                  <c:v>42686</c:v>
                </c:pt>
                <c:pt idx="46">
                  <c:v>42693</c:v>
                </c:pt>
                <c:pt idx="47">
                  <c:v>42700</c:v>
                </c:pt>
                <c:pt idx="48">
                  <c:v>42707</c:v>
                </c:pt>
                <c:pt idx="49">
                  <c:v>42714</c:v>
                </c:pt>
                <c:pt idx="50">
                  <c:v>42721</c:v>
                </c:pt>
                <c:pt idx="51">
                  <c:v>42728</c:v>
                </c:pt>
                <c:pt idx="52">
                  <c:v>42735</c:v>
                </c:pt>
                <c:pt idx="53">
                  <c:v>42742</c:v>
                </c:pt>
                <c:pt idx="54">
                  <c:v>42749</c:v>
                </c:pt>
                <c:pt idx="55">
                  <c:v>42756</c:v>
                </c:pt>
                <c:pt idx="56">
                  <c:v>42763</c:v>
                </c:pt>
                <c:pt idx="57">
                  <c:v>42770</c:v>
                </c:pt>
                <c:pt idx="58">
                  <c:v>42777</c:v>
                </c:pt>
                <c:pt idx="59">
                  <c:v>42784</c:v>
                </c:pt>
                <c:pt idx="60">
                  <c:v>42791</c:v>
                </c:pt>
                <c:pt idx="61">
                  <c:v>42798</c:v>
                </c:pt>
                <c:pt idx="62">
                  <c:v>42805</c:v>
                </c:pt>
                <c:pt idx="63">
                  <c:v>42812</c:v>
                </c:pt>
                <c:pt idx="64">
                  <c:v>42819</c:v>
                </c:pt>
                <c:pt idx="65">
                  <c:v>42826</c:v>
                </c:pt>
                <c:pt idx="66">
                  <c:v>42833</c:v>
                </c:pt>
                <c:pt idx="67">
                  <c:v>42840</c:v>
                </c:pt>
                <c:pt idx="68">
                  <c:v>42847</c:v>
                </c:pt>
                <c:pt idx="69">
                  <c:v>42854</c:v>
                </c:pt>
                <c:pt idx="70">
                  <c:v>42861</c:v>
                </c:pt>
                <c:pt idx="71">
                  <c:v>42868</c:v>
                </c:pt>
                <c:pt idx="72">
                  <c:v>42875</c:v>
                </c:pt>
                <c:pt idx="73">
                  <c:v>42882</c:v>
                </c:pt>
                <c:pt idx="74">
                  <c:v>42889</c:v>
                </c:pt>
                <c:pt idx="75">
                  <c:v>42896</c:v>
                </c:pt>
                <c:pt idx="76">
                  <c:v>42903</c:v>
                </c:pt>
                <c:pt idx="77">
                  <c:v>42910</c:v>
                </c:pt>
                <c:pt idx="78">
                  <c:v>42917</c:v>
                </c:pt>
                <c:pt idx="79">
                  <c:v>42924</c:v>
                </c:pt>
                <c:pt idx="80">
                  <c:v>42931</c:v>
                </c:pt>
                <c:pt idx="81">
                  <c:v>42938</c:v>
                </c:pt>
                <c:pt idx="82">
                  <c:v>42945</c:v>
                </c:pt>
                <c:pt idx="83">
                  <c:v>42952</c:v>
                </c:pt>
                <c:pt idx="84">
                  <c:v>42959</c:v>
                </c:pt>
                <c:pt idx="85">
                  <c:v>42966</c:v>
                </c:pt>
                <c:pt idx="86">
                  <c:v>42973</c:v>
                </c:pt>
                <c:pt idx="87">
                  <c:v>42980</c:v>
                </c:pt>
                <c:pt idx="88">
                  <c:v>42987</c:v>
                </c:pt>
                <c:pt idx="89">
                  <c:v>42994</c:v>
                </c:pt>
                <c:pt idx="90">
                  <c:v>43001</c:v>
                </c:pt>
                <c:pt idx="91">
                  <c:v>43008</c:v>
                </c:pt>
                <c:pt idx="92">
                  <c:v>43015</c:v>
                </c:pt>
                <c:pt idx="93">
                  <c:v>43022</c:v>
                </c:pt>
                <c:pt idx="94">
                  <c:v>43029</c:v>
                </c:pt>
                <c:pt idx="95">
                  <c:v>43036</c:v>
                </c:pt>
                <c:pt idx="96">
                  <c:v>43043</c:v>
                </c:pt>
                <c:pt idx="97">
                  <c:v>43050</c:v>
                </c:pt>
                <c:pt idx="98">
                  <c:v>43057</c:v>
                </c:pt>
                <c:pt idx="99">
                  <c:v>43064</c:v>
                </c:pt>
                <c:pt idx="100">
                  <c:v>43071</c:v>
                </c:pt>
                <c:pt idx="101">
                  <c:v>43078</c:v>
                </c:pt>
                <c:pt idx="102">
                  <c:v>43085</c:v>
                </c:pt>
                <c:pt idx="103">
                  <c:v>43092</c:v>
                </c:pt>
                <c:pt idx="104">
                  <c:v>43099</c:v>
                </c:pt>
                <c:pt idx="105">
                  <c:v>43106</c:v>
                </c:pt>
                <c:pt idx="106">
                  <c:v>43113</c:v>
                </c:pt>
                <c:pt idx="107">
                  <c:v>43120</c:v>
                </c:pt>
                <c:pt idx="108">
                  <c:v>43127</c:v>
                </c:pt>
                <c:pt idx="109">
                  <c:v>43134</c:v>
                </c:pt>
                <c:pt idx="110">
                  <c:v>43141</c:v>
                </c:pt>
                <c:pt idx="111">
                  <c:v>43148</c:v>
                </c:pt>
                <c:pt idx="112">
                  <c:v>43155</c:v>
                </c:pt>
                <c:pt idx="113">
                  <c:v>43162</c:v>
                </c:pt>
                <c:pt idx="114">
                  <c:v>43169</c:v>
                </c:pt>
                <c:pt idx="115">
                  <c:v>43176</c:v>
                </c:pt>
                <c:pt idx="116">
                  <c:v>43183</c:v>
                </c:pt>
                <c:pt idx="117">
                  <c:v>43190</c:v>
                </c:pt>
                <c:pt idx="118">
                  <c:v>43197</c:v>
                </c:pt>
                <c:pt idx="119">
                  <c:v>43204</c:v>
                </c:pt>
                <c:pt idx="120">
                  <c:v>43211</c:v>
                </c:pt>
                <c:pt idx="121">
                  <c:v>43218</c:v>
                </c:pt>
                <c:pt idx="122">
                  <c:v>43225</c:v>
                </c:pt>
                <c:pt idx="123">
                  <c:v>43232</c:v>
                </c:pt>
                <c:pt idx="124">
                  <c:v>43239</c:v>
                </c:pt>
                <c:pt idx="125">
                  <c:v>43246</c:v>
                </c:pt>
                <c:pt idx="126">
                  <c:v>43253</c:v>
                </c:pt>
                <c:pt idx="127">
                  <c:v>43260</c:v>
                </c:pt>
                <c:pt idx="128">
                  <c:v>43267</c:v>
                </c:pt>
                <c:pt idx="129">
                  <c:v>43274</c:v>
                </c:pt>
                <c:pt idx="130">
                  <c:v>43281</c:v>
                </c:pt>
                <c:pt idx="131">
                  <c:v>43288</c:v>
                </c:pt>
                <c:pt idx="132">
                  <c:v>43295</c:v>
                </c:pt>
                <c:pt idx="133">
                  <c:v>43302</c:v>
                </c:pt>
                <c:pt idx="134">
                  <c:v>43309</c:v>
                </c:pt>
                <c:pt idx="135">
                  <c:v>43316</c:v>
                </c:pt>
                <c:pt idx="136">
                  <c:v>43323</c:v>
                </c:pt>
                <c:pt idx="137">
                  <c:v>43330</c:v>
                </c:pt>
                <c:pt idx="138">
                  <c:v>43337</c:v>
                </c:pt>
                <c:pt idx="139">
                  <c:v>43344</c:v>
                </c:pt>
                <c:pt idx="140">
                  <c:v>43351</c:v>
                </c:pt>
                <c:pt idx="141">
                  <c:v>43358</c:v>
                </c:pt>
                <c:pt idx="142">
                  <c:v>43365</c:v>
                </c:pt>
                <c:pt idx="143">
                  <c:v>43372</c:v>
                </c:pt>
                <c:pt idx="144">
                  <c:v>43379</c:v>
                </c:pt>
                <c:pt idx="145">
                  <c:v>43386</c:v>
                </c:pt>
                <c:pt idx="146">
                  <c:v>43393</c:v>
                </c:pt>
                <c:pt idx="147">
                  <c:v>43400</c:v>
                </c:pt>
                <c:pt idx="148">
                  <c:v>43407</c:v>
                </c:pt>
                <c:pt idx="149">
                  <c:v>43414</c:v>
                </c:pt>
                <c:pt idx="150">
                  <c:v>43421</c:v>
                </c:pt>
                <c:pt idx="151">
                  <c:v>43428</c:v>
                </c:pt>
                <c:pt idx="152">
                  <c:v>43435</c:v>
                </c:pt>
                <c:pt idx="153">
                  <c:v>43442</c:v>
                </c:pt>
                <c:pt idx="154">
                  <c:v>43449</c:v>
                </c:pt>
                <c:pt idx="155">
                  <c:v>43456</c:v>
                </c:pt>
                <c:pt idx="156">
                  <c:v>43463</c:v>
                </c:pt>
                <c:pt idx="157">
                  <c:v>43470</c:v>
                </c:pt>
                <c:pt idx="158">
                  <c:v>43477</c:v>
                </c:pt>
                <c:pt idx="159">
                  <c:v>43484</c:v>
                </c:pt>
                <c:pt idx="160">
                  <c:v>43491</c:v>
                </c:pt>
                <c:pt idx="161">
                  <c:v>43498</c:v>
                </c:pt>
                <c:pt idx="162">
                  <c:v>43505</c:v>
                </c:pt>
                <c:pt idx="163">
                  <c:v>43512</c:v>
                </c:pt>
                <c:pt idx="164">
                  <c:v>43519</c:v>
                </c:pt>
                <c:pt idx="165">
                  <c:v>43526</c:v>
                </c:pt>
                <c:pt idx="166">
                  <c:v>43533</c:v>
                </c:pt>
                <c:pt idx="167">
                  <c:v>43540</c:v>
                </c:pt>
                <c:pt idx="168">
                  <c:v>43547</c:v>
                </c:pt>
                <c:pt idx="169">
                  <c:v>43554</c:v>
                </c:pt>
                <c:pt idx="170">
                  <c:v>43561</c:v>
                </c:pt>
                <c:pt idx="171">
                  <c:v>43568</c:v>
                </c:pt>
                <c:pt idx="172">
                  <c:v>43575</c:v>
                </c:pt>
                <c:pt idx="173">
                  <c:v>43582</c:v>
                </c:pt>
                <c:pt idx="174">
                  <c:v>43589</c:v>
                </c:pt>
                <c:pt idx="175">
                  <c:v>43596</c:v>
                </c:pt>
                <c:pt idx="176">
                  <c:v>43603</c:v>
                </c:pt>
                <c:pt idx="177">
                  <c:v>43610</c:v>
                </c:pt>
                <c:pt idx="178">
                  <c:v>43617</c:v>
                </c:pt>
                <c:pt idx="179">
                  <c:v>43624</c:v>
                </c:pt>
                <c:pt idx="180">
                  <c:v>43631</c:v>
                </c:pt>
                <c:pt idx="181">
                  <c:v>43638</c:v>
                </c:pt>
                <c:pt idx="182">
                  <c:v>43645</c:v>
                </c:pt>
                <c:pt idx="183">
                  <c:v>43652</c:v>
                </c:pt>
                <c:pt idx="184">
                  <c:v>43659</c:v>
                </c:pt>
                <c:pt idx="185">
                  <c:v>43666</c:v>
                </c:pt>
                <c:pt idx="186">
                  <c:v>43673</c:v>
                </c:pt>
                <c:pt idx="187">
                  <c:v>43680</c:v>
                </c:pt>
                <c:pt idx="188">
                  <c:v>43687</c:v>
                </c:pt>
                <c:pt idx="189">
                  <c:v>43694</c:v>
                </c:pt>
                <c:pt idx="190">
                  <c:v>43701</c:v>
                </c:pt>
                <c:pt idx="191">
                  <c:v>43708</c:v>
                </c:pt>
                <c:pt idx="192">
                  <c:v>43715</c:v>
                </c:pt>
                <c:pt idx="193">
                  <c:v>43722</c:v>
                </c:pt>
                <c:pt idx="194">
                  <c:v>43729</c:v>
                </c:pt>
                <c:pt idx="195">
                  <c:v>43736</c:v>
                </c:pt>
                <c:pt idx="196">
                  <c:v>43743</c:v>
                </c:pt>
                <c:pt idx="197">
                  <c:v>43750</c:v>
                </c:pt>
                <c:pt idx="198">
                  <c:v>43757</c:v>
                </c:pt>
                <c:pt idx="199">
                  <c:v>43764</c:v>
                </c:pt>
                <c:pt idx="200">
                  <c:v>43771</c:v>
                </c:pt>
                <c:pt idx="201">
                  <c:v>43778</c:v>
                </c:pt>
                <c:pt idx="202">
                  <c:v>43785</c:v>
                </c:pt>
                <c:pt idx="203">
                  <c:v>43792</c:v>
                </c:pt>
                <c:pt idx="204">
                  <c:v>43799</c:v>
                </c:pt>
                <c:pt idx="205">
                  <c:v>43806</c:v>
                </c:pt>
                <c:pt idx="206">
                  <c:v>43813</c:v>
                </c:pt>
                <c:pt idx="207">
                  <c:v>43820</c:v>
                </c:pt>
                <c:pt idx="208">
                  <c:v>43827</c:v>
                </c:pt>
                <c:pt idx="209">
                  <c:v>43834</c:v>
                </c:pt>
                <c:pt idx="210">
                  <c:v>43841</c:v>
                </c:pt>
                <c:pt idx="211">
                  <c:v>43848</c:v>
                </c:pt>
                <c:pt idx="212">
                  <c:v>43855</c:v>
                </c:pt>
                <c:pt idx="213">
                  <c:v>43862</c:v>
                </c:pt>
                <c:pt idx="214">
                  <c:v>43869</c:v>
                </c:pt>
                <c:pt idx="215">
                  <c:v>43876</c:v>
                </c:pt>
                <c:pt idx="216">
                  <c:v>43883</c:v>
                </c:pt>
                <c:pt idx="217">
                  <c:v>43890</c:v>
                </c:pt>
                <c:pt idx="218">
                  <c:v>43897</c:v>
                </c:pt>
                <c:pt idx="219">
                  <c:v>43904</c:v>
                </c:pt>
                <c:pt idx="220">
                  <c:v>43911</c:v>
                </c:pt>
                <c:pt idx="221">
                  <c:v>43918</c:v>
                </c:pt>
                <c:pt idx="222">
                  <c:v>43925</c:v>
                </c:pt>
                <c:pt idx="223">
                  <c:v>43932</c:v>
                </c:pt>
                <c:pt idx="224">
                  <c:v>43939</c:v>
                </c:pt>
                <c:pt idx="225">
                  <c:v>43946</c:v>
                </c:pt>
                <c:pt idx="226">
                  <c:v>43953</c:v>
                </c:pt>
                <c:pt idx="227">
                  <c:v>43960</c:v>
                </c:pt>
                <c:pt idx="228">
                  <c:v>43967</c:v>
                </c:pt>
                <c:pt idx="229">
                  <c:v>43974</c:v>
                </c:pt>
                <c:pt idx="230">
                  <c:v>43981</c:v>
                </c:pt>
                <c:pt idx="231">
                  <c:v>43988</c:v>
                </c:pt>
                <c:pt idx="232">
                  <c:v>43995</c:v>
                </c:pt>
                <c:pt idx="233">
                  <c:v>44002</c:v>
                </c:pt>
                <c:pt idx="234">
                  <c:v>44009</c:v>
                </c:pt>
                <c:pt idx="235">
                  <c:v>44016</c:v>
                </c:pt>
                <c:pt idx="236">
                  <c:v>44023</c:v>
                </c:pt>
                <c:pt idx="237">
                  <c:v>44030</c:v>
                </c:pt>
                <c:pt idx="238">
                  <c:v>44037</c:v>
                </c:pt>
                <c:pt idx="239">
                  <c:v>44044</c:v>
                </c:pt>
                <c:pt idx="240">
                  <c:v>44051</c:v>
                </c:pt>
                <c:pt idx="241">
                  <c:v>44058</c:v>
                </c:pt>
                <c:pt idx="242">
                  <c:v>44065</c:v>
                </c:pt>
                <c:pt idx="243">
                  <c:v>44072</c:v>
                </c:pt>
                <c:pt idx="244">
                  <c:v>44079</c:v>
                </c:pt>
                <c:pt idx="245">
                  <c:v>44086</c:v>
                </c:pt>
                <c:pt idx="246">
                  <c:v>44093</c:v>
                </c:pt>
                <c:pt idx="247">
                  <c:v>44100</c:v>
                </c:pt>
                <c:pt idx="248">
                  <c:v>44107</c:v>
                </c:pt>
                <c:pt idx="249">
                  <c:v>44114</c:v>
                </c:pt>
                <c:pt idx="250">
                  <c:v>44121</c:v>
                </c:pt>
                <c:pt idx="251">
                  <c:v>44128</c:v>
                </c:pt>
                <c:pt idx="252">
                  <c:v>44135</c:v>
                </c:pt>
                <c:pt idx="253">
                  <c:v>44142</c:v>
                </c:pt>
                <c:pt idx="254">
                  <c:v>44149</c:v>
                </c:pt>
                <c:pt idx="255">
                  <c:v>44156</c:v>
                </c:pt>
                <c:pt idx="256">
                  <c:v>44163</c:v>
                </c:pt>
                <c:pt idx="257">
                  <c:v>44170</c:v>
                </c:pt>
                <c:pt idx="258">
                  <c:v>44177</c:v>
                </c:pt>
                <c:pt idx="259">
                  <c:v>44184</c:v>
                </c:pt>
                <c:pt idx="260">
                  <c:v>44191</c:v>
                </c:pt>
                <c:pt idx="261">
                  <c:v>44198</c:v>
                </c:pt>
                <c:pt idx="262">
                  <c:v>44205</c:v>
                </c:pt>
                <c:pt idx="263">
                  <c:v>44212</c:v>
                </c:pt>
                <c:pt idx="264">
                  <c:v>44219</c:v>
                </c:pt>
                <c:pt idx="265">
                  <c:v>44226</c:v>
                </c:pt>
                <c:pt idx="266">
                  <c:v>44233</c:v>
                </c:pt>
                <c:pt idx="267">
                  <c:v>44240</c:v>
                </c:pt>
                <c:pt idx="268">
                  <c:v>44247</c:v>
                </c:pt>
                <c:pt idx="269">
                  <c:v>44254</c:v>
                </c:pt>
                <c:pt idx="270">
                  <c:v>44261</c:v>
                </c:pt>
                <c:pt idx="271">
                  <c:v>44268</c:v>
                </c:pt>
                <c:pt idx="272">
                  <c:v>44275</c:v>
                </c:pt>
                <c:pt idx="273">
                  <c:v>44282</c:v>
                </c:pt>
                <c:pt idx="274">
                  <c:v>44289</c:v>
                </c:pt>
                <c:pt idx="275">
                  <c:v>44296</c:v>
                </c:pt>
                <c:pt idx="276">
                  <c:v>44303</c:v>
                </c:pt>
                <c:pt idx="277">
                  <c:v>44310</c:v>
                </c:pt>
                <c:pt idx="278">
                  <c:v>44317</c:v>
                </c:pt>
                <c:pt idx="279">
                  <c:v>44324</c:v>
                </c:pt>
                <c:pt idx="280">
                  <c:v>44331</c:v>
                </c:pt>
                <c:pt idx="281">
                  <c:v>44338</c:v>
                </c:pt>
                <c:pt idx="282">
                  <c:v>44345</c:v>
                </c:pt>
                <c:pt idx="283">
                  <c:v>44352</c:v>
                </c:pt>
                <c:pt idx="284">
                  <c:v>44359</c:v>
                </c:pt>
                <c:pt idx="285">
                  <c:v>44366</c:v>
                </c:pt>
                <c:pt idx="286">
                  <c:v>44373</c:v>
                </c:pt>
                <c:pt idx="287">
                  <c:v>44380</c:v>
                </c:pt>
                <c:pt idx="288">
                  <c:v>44387</c:v>
                </c:pt>
                <c:pt idx="289">
                  <c:v>44394</c:v>
                </c:pt>
                <c:pt idx="290">
                  <c:v>44401</c:v>
                </c:pt>
                <c:pt idx="291">
                  <c:v>44408</c:v>
                </c:pt>
                <c:pt idx="292">
                  <c:v>44415</c:v>
                </c:pt>
                <c:pt idx="293">
                  <c:v>44422</c:v>
                </c:pt>
                <c:pt idx="294">
                  <c:v>44429</c:v>
                </c:pt>
                <c:pt idx="295">
                  <c:v>44436</c:v>
                </c:pt>
                <c:pt idx="296">
                  <c:v>44443</c:v>
                </c:pt>
                <c:pt idx="297">
                  <c:v>44450</c:v>
                </c:pt>
                <c:pt idx="298">
                  <c:v>44457</c:v>
                </c:pt>
                <c:pt idx="299">
                  <c:v>44464</c:v>
                </c:pt>
                <c:pt idx="300">
                  <c:v>44471</c:v>
                </c:pt>
                <c:pt idx="301">
                  <c:v>44478</c:v>
                </c:pt>
                <c:pt idx="302">
                  <c:v>44485</c:v>
                </c:pt>
                <c:pt idx="303">
                  <c:v>44492</c:v>
                </c:pt>
                <c:pt idx="304">
                  <c:v>44499</c:v>
                </c:pt>
                <c:pt idx="305">
                  <c:v>44506</c:v>
                </c:pt>
                <c:pt idx="306">
                  <c:v>44513</c:v>
                </c:pt>
                <c:pt idx="307">
                  <c:v>44520</c:v>
                </c:pt>
                <c:pt idx="308">
                  <c:v>44527</c:v>
                </c:pt>
                <c:pt idx="309">
                  <c:v>44534</c:v>
                </c:pt>
                <c:pt idx="310">
                  <c:v>44541</c:v>
                </c:pt>
                <c:pt idx="311">
                  <c:v>44548</c:v>
                </c:pt>
                <c:pt idx="312">
                  <c:v>44555</c:v>
                </c:pt>
              </c:numCache>
            </c:numRef>
          </c:cat>
          <c:val>
            <c:numRef>
              <c:f>'weekly model'!$AU$3:$AU$320</c:f>
            </c:numRef>
          </c:val>
          <c:smooth val="0"/>
          <c:extLst>
            <c:ext xmlns:c16="http://schemas.microsoft.com/office/drawing/2014/chart" uri="{C3380CC4-5D6E-409C-BE32-E72D297353CC}">
              <c16:uniqueId val="{00000001-1908-429A-9F7B-1113D45EA413}"/>
            </c:ext>
          </c:extLst>
        </c:ser>
        <c:ser>
          <c:idx val="2"/>
          <c:order val="2"/>
          <c:tx>
            <c:strRef>
              <c:f>'weekly model'!$AW$2:$AW$2</c:f>
              <c:strCache>
                <c:ptCount val="1"/>
                <c:pt idx="0">
                  <c:v>base case removals+ bull case ex-China demand+ 310Mt Vale guidance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model'!$B$3:$B$320</c:f>
              <c:numCache>
                <c:formatCode>m/d/yyyy</c:formatCode>
                <c:ptCount val="318"/>
                <c:pt idx="0">
                  <c:v>42371</c:v>
                </c:pt>
                <c:pt idx="1">
                  <c:v>42378</c:v>
                </c:pt>
                <c:pt idx="2">
                  <c:v>42385</c:v>
                </c:pt>
                <c:pt idx="3">
                  <c:v>42392</c:v>
                </c:pt>
                <c:pt idx="4">
                  <c:v>42399</c:v>
                </c:pt>
                <c:pt idx="5">
                  <c:v>42406</c:v>
                </c:pt>
                <c:pt idx="6">
                  <c:v>42413</c:v>
                </c:pt>
                <c:pt idx="7">
                  <c:v>42420</c:v>
                </c:pt>
                <c:pt idx="8">
                  <c:v>42427</c:v>
                </c:pt>
                <c:pt idx="9">
                  <c:v>42434</c:v>
                </c:pt>
                <c:pt idx="10">
                  <c:v>42441</c:v>
                </c:pt>
                <c:pt idx="11">
                  <c:v>42448</c:v>
                </c:pt>
                <c:pt idx="12">
                  <c:v>42455</c:v>
                </c:pt>
                <c:pt idx="13">
                  <c:v>42462</c:v>
                </c:pt>
                <c:pt idx="14">
                  <c:v>42469</c:v>
                </c:pt>
                <c:pt idx="15">
                  <c:v>42476</c:v>
                </c:pt>
                <c:pt idx="16">
                  <c:v>42483</c:v>
                </c:pt>
                <c:pt idx="17">
                  <c:v>42490</c:v>
                </c:pt>
                <c:pt idx="18">
                  <c:v>42497</c:v>
                </c:pt>
                <c:pt idx="19">
                  <c:v>42504</c:v>
                </c:pt>
                <c:pt idx="20">
                  <c:v>42511</c:v>
                </c:pt>
                <c:pt idx="21">
                  <c:v>42518</c:v>
                </c:pt>
                <c:pt idx="22">
                  <c:v>42525</c:v>
                </c:pt>
                <c:pt idx="23">
                  <c:v>42532</c:v>
                </c:pt>
                <c:pt idx="24">
                  <c:v>42539</c:v>
                </c:pt>
                <c:pt idx="25">
                  <c:v>42546</c:v>
                </c:pt>
                <c:pt idx="26">
                  <c:v>42553</c:v>
                </c:pt>
                <c:pt idx="27">
                  <c:v>42560</c:v>
                </c:pt>
                <c:pt idx="28">
                  <c:v>42567</c:v>
                </c:pt>
                <c:pt idx="29">
                  <c:v>42574</c:v>
                </c:pt>
                <c:pt idx="30">
                  <c:v>42581</c:v>
                </c:pt>
                <c:pt idx="31">
                  <c:v>42588</c:v>
                </c:pt>
                <c:pt idx="32">
                  <c:v>42595</c:v>
                </c:pt>
                <c:pt idx="33">
                  <c:v>42602</c:v>
                </c:pt>
                <c:pt idx="34">
                  <c:v>42609</c:v>
                </c:pt>
                <c:pt idx="35">
                  <c:v>42616</c:v>
                </c:pt>
                <c:pt idx="36">
                  <c:v>42623</c:v>
                </c:pt>
                <c:pt idx="37">
                  <c:v>42630</c:v>
                </c:pt>
                <c:pt idx="38">
                  <c:v>42637</c:v>
                </c:pt>
                <c:pt idx="39">
                  <c:v>42644</c:v>
                </c:pt>
                <c:pt idx="40">
                  <c:v>42651</c:v>
                </c:pt>
                <c:pt idx="41">
                  <c:v>42658</c:v>
                </c:pt>
                <c:pt idx="42">
                  <c:v>42665</c:v>
                </c:pt>
                <c:pt idx="43">
                  <c:v>42672</c:v>
                </c:pt>
                <c:pt idx="44">
                  <c:v>42679</c:v>
                </c:pt>
                <c:pt idx="45">
                  <c:v>42686</c:v>
                </c:pt>
                <c:pt idx="46">
                  <c:v>42693</c:v>
                </c:pt>
                <c:pt idx="47">
                  <c:v>42700</c:v>
                </c:pt>
                <c:pt idx="48">
                  <c:v>42707</c:v>
                </c:pt>
                <c:pt idx="49">
                  <c:v>42714</c:v>
                </c:pt>
                <c:pt idx="50">
                  <c:v>42721</c:v>
                </c:pt>
                <c:pt idx="51">
                  <c:v>42728</c:v>
                </c:pt>
                <c:pt idx="52">
                  <c:v>42735</c:v>
                </c:pt>
                <c:pt idx="53">
                  <c:v>42742</c:v>
                </c:pt>
                <c:pt idx="54">
                  <c:v>42749</c:v>
                </c:pt>
                <c:pt idx="55">
                  <c:v>42756</c:v>
                </c:pt>
                <c:pt idx="56">
                  <c:v>42763</c:v>
                </c:pt>
                <c:pt idx="57">
                  <c:v>42770</c:v>
                </c:pt>
                <c:pt idx="58">
                  <c:v>42777</c:v>
                </c:pt>
                <c:pt idx="59">
                  <c:v>42784</c:v>
                </c:pt>
                <c:pt idx="60">
                  <c:v>42791</c:v>
                </c:pt>
                <c:pt idx="61">
                  <c:v>42798</c:v>
                </c:pt>
                <c:pt idx="62">
                  <c:v>42805</c:v>
                </c:pt>
                <c:pt idx="63">
                  <c:v>42812</c:v>
                </c:pt>
                <c:pt idx="64">
                  <c:v>42819</c:v>
                </c:pt>
                <c:pt idx="65">
                  <c:v>42826</c:v>
                </c:pt>
                <c:pt idx="66">
                  <c:v>42833</c:v>
                </c:pt>
                <c:pt idx="67">
                  <c:v>42840</c:v>
                </c:pt>
                <c:pt idx="68">
                  <c:v>42847</c:v>
                </c:pt>
                <c:pt idx="69">
                  <c:v>42854</c:v>
                </c:pt>
                <c:pt idx="70">
                  <c:v>42861</c:v>
                </c:pt>
                <c:pt idx="71">
                  <c:v>42868</c:v>
                </c:pt>
                <c:pt idx="72">
                  <c:v>42875</c:v>
                </c:pt>
                <c:pt idx="73">
                  <c:v>42882</c:v>
                </c:pt>
                <c:pt idx="74">
                  <c:v>42889</c:v>
                </c:pt>
                <c:pt idx="75">
                  <c:v>42896</c:v>
                </c:pt>
                <c:pt idx="76">
                  <c:v>42903</c:v>
                </c:pt>
                <c:pt idx="77">
                  <c:v>42910</c:v>
                </c:pt>
                <c:pt idx="78">
                  <c:v>42917</c:v>
                </c:pt>
                <c:pt idx="79">
                  <c:v>42924</c:v>
                </c:pt>
                <c:pt idx="80">
                  <c:v>42931</c:v>
                </c:pt>
                <c:pt idx="81">
                  <c:v>42938</c:v>
                </c:pt>
                <c:pt idx="82">
                  <c:v>42945</c:v>
                </c:pt>
                <c:pt idx="83">
                  <c:v>42952</c:v>
                </c:pt>
                <c:pt idx="84">
                  <c:v>42959</c:v>
                </c:pt>
                <c:pt idx="85">
                  <c:v>42966</c:v>
                </c:pt>
                <c:pt idx="86">
                  <c:v>42973</c:v>
                </c:pt>
                <c:pt idx="87">
                  <c:v>42980</c:v>
                </c:pt>
                <c:pt idx="88">
                  <c:v>42987</c:v>
                </c:pt>
                <c:pt idx="89">
                  <c:v>42994</c:v>
                </c:pt>
                <c:pt idx="90">
                  <c:v>43001</c:v>
                </c:pt>
                <c:pt idx="91">
                  <c:v>43008</c:v>
                </c:pt>
                <c:pt idx="92">
                  <c:v>43015</c:v>
                </c:pt>
                <c:pt idx="93">
                  <c:v>43022</c:v>
                </c:pt>
                <c:pt idx="94">
                  <c:v>43029</c:v>
                </c:pt>
                <c:pt idx="95">
                  <c:v>43036</c:v>
                </c:pt>
                <c:pt idx="96">
                  <c:v>43043</c:v>
                </c:pt>
                <c:pt idx="97">
                  <c:v>43050</c:v>
                </c:pt>
                <c:pt idx="98">
                  <c:v>43057</c:v>
                </c:pt>
                <c:pt idx="99">
                  <c:v>43064</c:v>
                </c:pt>
                <c:pt idx="100">
                  <c:v>43071</c:v>
                </c:pt>
                <c:pt idx="101">
                  <c:v>43078</c:v>
                </c:pt>
                <c:pt idx="102">
                  <c:v>43085</c:v>
                </c:pt>
                <c:pt idx="103">
                  <c:v>43092</c:v>
                </c:pt>
                <c:pt idx="104">
                  <c:v>43099</c:v>
                </c:pt>
                <c:pt idx="105">
                  <c:v>43106</c:v>
                </c:pt>
                <c:pt idx="106">
                  <c:v>43113</c:v>
                </c:pt>
                <c:pt idx="107">
                  <c:v>43120</c:v>
                </c:pt>
                <c:pt idx="108">
                  <c:v>43127</c:v>
                </c:pt>
                <c:pt idx="109">
                  <c:v>43134</c:v>
                </c:pt>
                <c:pt idx="110">
                  <c:v>43141</c:v>
                </c:pt>
                <c:pt idx="111">
                  <c:v>43148</c:v>
                </c:pt>
                <c:pt idx="112">
                  <c:v>43155</c:v>
                </c:pt>
                <c:pt idx="113">
                  <c:v>43162</c:v>
                </c:pt>
                <c:pt idx="114">
                  <c:v>43169</c:v>
                </c:pt>
                <c:pt idx="115">
                  <c:v>43176</c:v>
                </c:pt>
                <c:pt idx="116">
                  <c:v>43183</c:v>
                </c:pt>
                <c:pt idx="117">
                  <c:v>43190</c:v>
                </c:pt>
                <c:pt idx="118">
                  <c:v>43197</c:v>
                </c:pt>
                <c:pt idx="119">
                  <c:v>43204</c:v>
                </c:pt>
                <c:pt idx="120">
                  <c:v>43211</c:v>
                </c:pt>
                <c:pt idx="121">
                  <c:v>43218</c:v>
                </c:pt>
                <c:pt idx="122">
                  <c:v>43225</c:v>
                </c:pt>
                <c:pt idx="123">
                  <c:v>43232</c:v>
                </c:pt>
                <c:pt idx="124">
                  <c:v>43239</c:v>
                </c:pt>
                <c:pt idx="125">
                  <c:v>43246</c:v>
                </c:pt>
                <c:pt idx="126">
                  <c:v>43253</c:v>
                </c:pt>
                <c:pt idx="127">
                  <c:v>43260</c:v>
                </c:pt>
                <c:pt idx="128">
                  <c:v>43267</c:v>
                </c:pt>
                <c:pt idx="129">
                  <c:v>43274</c:v>
                </c:pt>
                <c:pt idx="130">
                  <c:v>43281</c:v>
                </c:pt>
                <c:pt idx="131">
                  <c:v>43288</c:v>
                </c:pt>
                <c:pt idx="132">
                  <c:v>43295</c:v>
                </c:pt>
                <c:pt idx="133">
                  <c:v>43302</c:v>
                </c:pt>
                <c:pt idx="134">
                  <c:v>43309</c:v>
                </c:pt>
                <c:pt idx="135">
                  <c:v>43316</c:v>
                </c:pt>
                <c:pt idx="136">
                  <c:v>43323</c:v>
                </c:pt>
                <c:pt idx="137">
                  <c:v>43330</c:v>
                </c:pt>
                <c:pt idx="138">
                  <c:v>43337</c:v>
                </c:pt>
                <c:pt idx="139">
                  <c:v>43344</c:v>
                </c:pt>
                <c:pt idx="140">
                  <c:v>43351</c:v>
                </c:pt>
                <c:pt idx="141">
                  <c:v>43358</c:v>
                </c:pt>
                <c:pt idx="142">
                  <c:v>43365</c:v>
                </c:pt>
                <c:pt idx="143">
                  <c:v>43372</c:v>
                </c:pt>
                <c:pt idx="144">
                  <c:v>43379</c:v>
                </c:pt>
                <c:pt idx="145">
                  <c:v>43386</c:v>
                </c:pt>
                <c:pt idx="146">
                  <c:v>43393</c:v>
                </c:pt>
                <c:pt idx="147">
                  <c:v>43400</c:v>
                </c:pt>
                <c:pt idx="148">
                  <c:v>43407</c:v>
                </c:pt>
                <c:pt idx="149">
                  <c:v>43414</c:v>
                </c:pt>
                <c:pt idx="150">
                  <c:v>43421</c:v>
                </c:pt>
                <c:pt idx="151">
                  <c:v>43428</c:v>
                </c:pt>
                <c:pt idx="152">
                  <c:v>43435</c:v>
                </c:pt>
                <c:pt idx="153">
                  <c:v>43442</c:v>
                </c:pt>
                <c:pt idx="154">
                  <c:v>43449</c:v>
                </c:pt>
                <c:pt idx="155">
                  <c:v>43456</c:v>
                </c:pt>
                <c:pt idx="156">
                  <c:v>43463</c:v>
                </c:pt>
                <c:pt idx="157">
                  <c:v>43470</c:v>
                </c:pt>
                <c:pt idx="158">
                  <c:v>43477</c:v>
                </c:pt>
                <c:pt idx="159">
                  <c:v>43484</c:v>
                </c:pt>
                <c:pt idx="160">
                  <c:v>43491</c:v>
                </c:pt>
                <c:pt idx="161">
                  <c:v>43498</c:v>
                </c:pt>
                <c:pt idx="162">
                  <c:v>43505</c:v>
                </c:pt>
                <c:pt idx="163">
                  <c:v>43512</c:v>
                </c:pt>
                <c:pt idx="164">
                  <c:v>43519</c:v>
                </c:pt>
                <c:pt idx="165">
                  <c:v>43526</c:v>
                </c:pt>
                <c:pt idx="166">
                  <c:v>43533</c:v>
                </c:pt>
                <c:pt idx="167">
                  <c:v>43540</c:v>
                </c:pt>
                <c:pt idx="168">
                  <c:v>43547</c:v>
                </c:pt>
                <c:pt idx="169">
                  <c:v>43554</c:v>
                </c:pt>
                <c:pt idx="170">
                  <c:v>43561</c:v>
                </c:pt>
                <c:pt idx="171">
                  <c:v>43568</c:v>
                </c:pt>
                <c:pt idx="172">
                  <c:v>43575</c:v>
                </c:pt>
                <c:pt idx="173">
                  <c:v>43582</c:v>
                </c:pt>
                <c:pt idx="174">
                  <c:v>43589</c:v>
                </c:pt>
                <c:pt idx="175">
                  <c:v>43596</c:v>
                </c:pt>
                <c:pt idx="176">
                  <c:v>43603</c:v>
                </c:pt>
                <c:pt idx="177">
                  <c:v>43610</c:v>
                </c:pt>
                <c:pt idx="178">
                  <c:v>43617</c:v>
                </c:pt>
                <c:pt idx="179">
                  <c:v>43624</c:v>
                </c:pt>
                <c:pt idx="180">
                  <c:v>43631</c:v>
                </c:pt>
                <c:pt idx="181">
                  <c:v>43638</c:v>
                </c:pt>
                <c:pt idx="182">
                  <c:v>43645</c:v>
                </c:pt>
                <c:pt idx="183">
                  <c:v>43652</c:v>
                </c:pt>
                <c:pt idx="184">
                  <c:v>43659</c:v>
                </c:pt>
                <c:pt idx="185">
                  <c:v>43666</c:v>
                </c:pt>
                <c:pt idx="186">
                  <c:v>43673</c:v>
                </c:pt>
                <c:pt idx="187">
                  <c:v>43680</c:v>
                </c:pt>
                <c:pt idx="188">
                  <c:v>43687</c:v>
                </c:pt>
                <c:pt idx="189">
                  <c:v>43694</c:v>
                </c:pt>
                <c:pt idx="190">
                  <c:v>43701</c:v>
                </c:pt>
                <c:pt idx="191">
                  <c:v>43708</c:v>
                </c:pt>
                <c:pt idx="192">
                  <c:v>43715</c:v>
                </c:pt>
                <c:pt idx="193">
                  <c:v>43722</c:v>
                </c:pt>
                <c:pt idx="194">
                  <c:v>43729</c:v>
                </c:pt>
                <c:pt idx="195">
                  <c:v>43736</c:v>
                </c:pt>
                <c:pt idx="196">
                  <c:v>43743</c:v>
                </c:pt>
                <c:pt idx="197">
                  <c:v>43750</c:v>
                </c:pt>
                <c:pt idx="198">
                  <c:v>43757</c:v>
                </c:pt>
                <c:pt idx="199">
                  <c:v>43764</c:v>
                </c:pt>
                <c:pt idx="200">
                  <c:v>43771</c:v>
                </c:pt>
                <c:pt idx="201">
                  <c:v>43778</c:v>
                </c:pt>
                <c:pt idx="202">
                  <c:v>43785</c:v>
                </c:pt>
                <c:pt idx="203">
                  <c:v>43792</c:v>
                </c:pt>
                <c:pt idx="204">
                  <c:v>43799</c:v>
                </c:pt>
                <c:pt idx="205">
                  <c:v>43806</c:v>
                </c:pt>
                <c:pt idx="206">
                  <c:v>43813</c:v>
                </c:pt>
                <c:pt idx="207">
                  <c:v>43820</c:v>
                </c:pt>
                <c:pt idx="208">
                  <c:v>43827</c:v>
                </c:pt>
                <c:pt idx="209">
                  <c:v>43834</c:v>
                </c:pt>
                <c:pt idx="210">
                  <c:v>43841</c:v>
                </c:pt>
                <c:pt idx="211">
                  <c:v>43848</c:v>
                </c:pt>
                <c:pt idx="212">
                  <c:v>43855</c:v>
                </c:pt>
                <c:pt idx="213">
                  <c:v>43862</c:v>
                </c:pt>
                <c:pt idx="214">
                  <c:v>43869</c:v>
                </c:pt>
                <c:pt idx="215">
                  <c:v>43876</c:v>
                </c:pt>
                <c:pt idx="216">
                  <c:v>43883</c:v>
                </c:pt>
                <c:pt idx="217">
                  <c:v>43890</c:v>
                </c:pt>
                <c:pt idx="218">
                  <c:v>43897</c:v>
                </c:pt>
                <c:pt idx="219">
                  <c:v>43904</c:v>
                </c:pt>
                <c:pt idx="220">
                  <c:v>43911</c:v>
                </c:pt>
                <c:pt idx="221">
                  <c:v>43918</c:v>
                </c:pt>
                <c:pt idx="222">
                  <c:v>43925</c:v>
                </c:pt>
                <c:pt idx="223">
                  <c:v>43932</c:v>
                </c:pt>
                <c:pt idx="224">
                  <c:v>43939</c:v>
                </c:pt>
                <c:pt idx="225">
                  <c:v>43946</c:v>
                </c:pt>
                <c:pt idx="226">
                  <c:v>43953</c:v>
                </c:pt>
                <c:pt idx="227">
                  <c:v>43960</c:v>
                </c:pt>
                <c:pt idx="228">
                  <c:v>43967</c:v>
                </c:pt>
                <c:pt idx="229">
                  <c:v>43974</c:v>
                </c:pt>
                <c:pt idx="230">
                  <c:v>43981</c:v>
                </c:pt>
                <c:pt idx="231">
                  <c:v>43988</c:v>
                </c:pt>
                <c:pt idx="232">
                  <c:v>43995</c:v>
                </c:pt>
                <c:pt idx="233">
                  <c:v>44002</c:v>
                </c:pt>
                <c:pt idx="234">
                  <c:v>44009</c:v>
                </c:pt>
                <c:pt idx="235">
                  <c:v>44016</c:v>
                </c:pt>
                <c:pt idx="236">
                  <c:v>44023</c:v>
                </c:pt>
                <c:pt idx="237">
                  <c:v>44030</c:v>
                </c:pt>
                <c:pt idx="238">
                  <c:v>44037</c:v>
                </c:pt>
                <c:pt idx="239">
                  <c:v>44044</c:v>
                </c:pt>
                <c:pt idx="240">
                  <c:v>44051</c:v>
                </c:pt>
                <c:pt idx="241">
                  <c:v>44058</c:v>
                </c:pt>
                <c:pt idx="242">
                  <c:v>44065</c:v>
                </c:pt>
                <c:pt idx="243">
                  <c:v>44072</c:v>
                </c:pt>
                <c:pt idx="244">
                  <c:v>44079</c:v>
                </c:pt>
                <c:pt idx="245">
                  <c:v>44086</c:v>
                </c:pt>
                <c:pt idx="246">
                  <c:v>44093</c:v>
                </c:pt>
                <c:pt idx="247">
                  <c:v>44100</c:v>
                </c:pt>
                <c:pt idx="248">
                  <c:v>44107</c:v>
                </c:pt>
                <c:pt idx="249">
                  <c:v>44114</c:v>
                </c:pt>
                <c:pt idx="250">
                  <c:v>44121</c:v>
                </c:pt>
                <c:pt idx="251">
                  <c:v>44128</c:v>
                </c:pt>
                <c:pt idx="252">
                  <c:v>44135</c:v>
                </c:pt>
                <c:pt idx="253">
                  <c:v>44142</c:v>
                </c:pt>
                <c:pt idx="254">
                  <c:v>44149</c:v>
                </c:pt>
                <c:pt idx="255">
                  <c:v>44156</c:v>
                </c:pt>
                <c:pt idx="256">
                  <c:v>44163</c:v>
                </c:pt>
                <c:pt idx="257">
                  <c:v>44170</c:v>
                </c:pt>
                <c:pt idx="258">
                  <c:v>44177</c:v>
                </c:pt>
                <c:pt idx="259">
                  <c:v>44184</c:v>
                </c:pt>
                <c:pt idx="260">
                  <c:v>44191</c:v>
                </c:pt>
                <c:pt idx="261">
                  <c:v>44198</c:v>
                </c:pt>
                <c:pt idx="262">
                  <c:v>44205</c:v>
                </c:pt>
                <c:pt idx="263">
                  <c:v>44212</c:v>
                </c:pt>
                <c:pt idx="264">
                  <c:v>44219</c:v>
                </c:pt>
                <c:pt idx="265">
                  <c:v>44226</c:v>
                </c:pt>
                <c:pt idx="266">
                  <c:v>44233</c:v>
                </c:pt>
                <c:pt idx="267">
                  <c:v>44240</c:v>
                </c:pt>
                <c:pt idx="268">
                  <c:v>44247</c:v>
                </c:pt>
                <c:pt idx="269">
                  <c:v>44254</c:v>
                </c:pt>
                <c:pt idx="270">
                  <c:v>44261</c:v>
                </c:pt>
                <c:pt idx="271">
                  <c:v>44268</c:v>
                </c:pt>
                <c:pt idx="272">
                  <c:v>44275</c:v>
                </c:pt>
                <c:pt idx="273">
                  <c:v>44282</c:v>
                </c:pt>
                <c:pt idx="274">
                  <c:v>44289</c:v>
                </c:pt>
                <c:pt idx="275">
                  <c:v>44296</c:v>
                </c:pt>
                <c:pt idx="276">
                  <c:v>44303</c:v>
                </c:pt>
                <c:pt idx="277">
                  <c:v>44310</c:v>
                </c:pt>
                <c:pt idx="278">
                  <c:v>44317</c:v>
                </c:pt>
                <c:pt idx="279">
                  <c:v>44324</c:v>
                </c:pt>
                <c:pt idx="280">
                  <c:v>44331</c:v>
                </c:pt>
                <c:pt idx="281">
                  <c:v>44338</c:v>
                </c:pt>
                <c:pt idx="282">
                  <c:v>44345</c:v>
                </c:pt>
                <c:pt idx="283">
                  <c:v>44352</c:v>
                </c:pt>
                <c:pt idx="284">
                  <c:v>44359</c:v>
                </c:pt>
                <c:pt idx="285">
                  <c:v>44366</c:v>
                </c:pt>
                <c:pt idx="286">
                  <c:v>44373</c:v>
                </c:pt>
                <c:pt idx="287">
                  <c:v>44380</c:v>
                </c:pt>
                <c:pt idx="288">
                  <c:v>44387</c:v>
                </c:pt>
                <c:pt idx="289">
                  <c:v>44394</c:v>
                </c:pt>
                <c:pt idx="290">
                  <c:v>44401</c:v>
                </c:pt>
                <c:pt idx="291">
                  <c:v>44408</c:v>
                </c:pt>
                <c:pt idx="292">
                  <c:v>44415</c:v>
                </c:pt>
                <c:pt idx="293">
                  <c:v>44422</c:v>
                </c:pt>
                <c:pt idx="294">
                  <c:v>44429</c:v>
                </c:pt>
                <c:pt idx="295">
                  <c:v>44436</c:v>
                </c:pt>
                <c:pt idx="296">
                  <c:v>44443</c:v>
                </c:pt>
                <c:pt idx="297">
                  <c:v>44450</c:v>
                </c:pt>
                <c:pt idx="298">
                  <c:v>44457</c:v>
                </c:pt>
                <c:pt idx="299">
                  <c:v>44464</c:v>
                </c:pt>
                <c:pt idx="300">
                  <c:v>44471</c:v>
                </c:pt>
                <c:pt idx="301">
                  <c:v>44478</c:v>
                </c:pt>
                <c:pt idx="302">
                  <c:v>44485</c:v>
                </c:pt>
                <c:pt idx="303">
                  <c:v>44492</c:v>
                </c:pt>
                <c:pt idx="304">
                  <c:v>44499</c:v>
                </c:pt>
                <c:pt idx="305">
                  <c:v>44506</c:v>
                </c:pt>
                <c:pt idx="306">
                  <c:v>44513</c:v>
                </c:pt>
                <c:pt idx="307">
                  <c:v>44520</c:v>
                </c:pt>
                <c:pt idx="308">
                  <c:v>44527</c:v>
                </c:pt>
                <c:pt idx="309">
                  <c:v>44534</c:v>
                </c:pt>
                <c:pt idx="310">
                  <c:v>44541</c:v>
                </c:pt>
                <c:pt idx="311">
                  <c:v>44548</c:v>
                </c:pt>
                <c:pt idx="312">
                  <c:v>44555</c:v>
                </c:pt>
              </c:numCache>
            </c:numRef>
          </c:cat>
          <c:val>
            <c:numRef>
              <c:f>'weekly model'!$AW$3:$AW$320</c:f>
              <c:numCache>
                <c:formatCode>General</c:formatCode>
                <c:ptCount val="318"/>
                <c:pt idx="222" formatCode="_ * #,##0.00_ ;_ * \-#,##0.00_ ;_ * &quot;-&quot;??_ ;_ @_ ">
                  <c:v>109.84317553084861</c:v>
                </c:pt>
                <c:pt idx="223" formatCode="_ * #,##0.00_ ;_ * \-#,##0.00_ ;_ * &quot;-&quot;??_ ;_ @_ ">
                  <c:v>105.89493976090719</c:v>
                </c:pt>
                <c:pt idx="224" formatCode="_ * #,##0.00_ ;_ * \-#,##0.00_ ;_ * &quot;-&quot;??_ ;_ @_ ">
                  <c:v>106.60781139521738</c:v>
                </c:pt>
                <c:pt idx="225" formatCode="_ * #,##0.00_ ;_ * \-#,##0.00_ ;_ * &quot;-&quot;??_ ;_ @_ ">
                  <c:v>103.53158332906295</c:v>
                </c:pt>
                <c:pt idx="226" formatCode="_ * #,##0.00_ ;_ * \-#,##0.00_ ;_ * &quot;-&quot;??_ ;_ @_ ">
                  <c:v>100.41796416291014</c:v>
                </c:pt>
                <c:pt idx="227" formatCode="_ * #,##0.00_ ;_ * \-#,##0.00_ ;_ * &quot;-&quot;??_ ;_ @_ ">
                  <c:v>99.242146716678846</c:v>
                </c:pt>
                <c:pt idx="228" formatCode="_ * #,##0.00_ ;_ * \-#,##0.00_ ;_ * &quot;-&quot;??_ ;_ @_ ">
                  <c:v>110.949</c:v>
                </c:pt>
                <c:pt idx="229" formatCode="_ * #,##0.00_ ;_ * \-#,##0.00_ ;_ * &quot;-&quot;??_ ;_ @_ ">
                  <c:v>110.89615930504978</c:v>
                </c:pt>
                <c:pt idx="230" formatCode="_ * #,##0.00_ ;_ * \-#,##0.00_ ;_ * &quot;-&quot;??_ ;_ @_ ">
                  <c:v>108.5362172589175</c:v>
                </c:pt>
                <c:pt idx="231" formatCode="_ * #,##0.00_ ;_ * \-#,##0.00_ ;_ * &quot;-&quot;??_ ;_ @_ ">
                  <c:v>102.84518110361211</c:v>
                </c:pt>
                <c:pt idx="232" formatCode="_ * #,##0.00_ ;_ * \-#,##0.00_ ;_ * &quot;-&quot;??_ ;_ @_ ">
                  <c:v>103.18890665181607</c:v>
                </c:pt>
                <c:pt idx="233" formatCode="_ * #,##0.00_ ;_ * \-#,##0.00_ ;_ * &quot;-&quot;??_ ;_ @_ ">
                  <c:v>102.50704608000333</c:v>
                </c:pt>
                <c:pt idx="234" formatCode="_ * #,##0.00_ ;_ * \-#,##0.00_ ;_ * &quot;-&quot;??_ ;_ @_ ">
                  <c:v>98.164954100032972</c:v>
                </c:pt>
                <c:pt idx="235" formatCode="_ * #,##0.00_ ;_ * \-#,##0.00_ ;_ * &quot;-&quot;??_ ;_ @_ ">
                  <c:v>99.13170743872611</c:v>
                </c:pt>
                <c:pt idx="236" formatCode="_ * #,##0.00_ ;_ * \-#,##0.00_ ;_ * &quot;-&quot;??_ ;_ @_ ">
                  <c:v>99.206882450861798</c:v>
                </c:pt>
                <c:pt idx="237" formatCode="_ * #,##0.00_ ;_ * \-#,##0.00_ ;_ * &quot;-&quot;??_ ;_ @_ ">
                  <c:v>98.943253198116523</c:v>
                </c:pt>
                <c:pt idx="238" formatCode="_ * #,##0.00_ ;_ * \-#,##0.00_ ;_ * &quot;-&quot;??_ ;_ @_ ">
                  <c:v>113.25129999999999</c:v>
                </c:pt>
                <c:pt idx="239" formatCode="_ * #,##0.00_ ;_ * \-#,##0.00_ ;_ * &quot;-&quot;??_ ;_ @_ ">
                  <c:v>118.3070043097198</c:v>
                </c:pt>
                <c:pt idx="240" formatCode="_ * #,##0.00_ ;_ * \-#,##0.00_ ;_ * &quot;-&quot;??_ ;_ @_ ">
                  <c:v>110.63632172734609</c:v>
                </c:pt>
                <c:pt idx="241" formatCode="_ * #,##0.00_ ;_ * \-#,##0.00_ ;_ * &quot;-&quot;??_ ;_ @_ ">
                  <c:v>113.5705</c:v>
                </c:pt>
                <c:pt idx="242" formatCode="_ * #,##0.00_ ;_ * \-#,##0.00_ ;_ * &quot;-&quot;??_ ;_ @_ ">
                  <c:v>114.09997627459478</c:v>
                </c:pt>
                <c:pt idx="243" formatCode="_ * #,##0.00_ ;_ * \-#,##0.00_ ;_ * &quot;-&quot;??_ ;_ @_ ">
                  <c:v>112.98585284878715</c:v>
                </c:pt>
                <c:pt idx="244" formatCode="_ * #,##0.00_ ;_ * \-#,##0.00_ ;_ * &quot;-&quot;??_ ;_ @_ ">
                  <c:v>111.0915484151306</c:v>
                </c:pt>
                <c:pt idx="245" formatCode="_ * #,##0.00_ ;_ * \-#,##0.00_ ;_ * &quot;-&quot;??_ ;_ @_ ">
                  <c:v>113.86468003677821</c:v>
                </c:pt>
                <c:pt idx="246" formatCode="_ * #,##0.00_ ;_ * \-#,##0.00_ ;_ * &quot;-&quot;??_ ;_ @_ ">
                  <c:v>115.63756781337712</c:v>
                </c:pt>
                <c:pt idx="247" formatCode="_ * #,##0.00_ ;_ * \-#,##0.00_ ;_ * &quot;-&quot;??_ ;_ @_ ">
                  <c:v>120.22958627433322</c:v>
                </c:pt>
                <c:pt idx="248" formatCode="_ * #,##0.00_ ;_ * \-#,##0.00_ ;_ * &quot;-&quot;??_ ;_ @_ ">
                  <c:v>121.07848133314556</c:v>
                </c:pt>
                <c:pt idx="249" formatCode="_ * #,##0.00_ ;_ * \-#,##0.00_ ;_ * &quot;-&quot;??_ ;_ @_ ">
                  <c:v>122.12639999999999</c:v>
                </c:pt>
                <c:pt idx="250" formatCode="_ * #,##0.00_ ;_ * \-#,##0.00_ ;_ * &quot;-&quot;??_ ;_ @_ ">
                  <c:v>125.06916038429615</c:v>
                </c:pt>
                <c:pt idx="251" formatCode="_ * #,##0.00_ ;_ * \-#,##0.00_ ;_ * &quot;-&quot;??_ ;_ @_ ">
                  <c:v>124.89854513862987</c:v>
                </c:pt>
                <c:pt idx="252" formatCode="_ * #,##0.00_ ;_ * \-#,##0.00_ ;_ * &quot;-&quot;??_ ;_ @_ ">
                  <c:v>125.73563668759166</c:v>
                </c:pt>
                <c:pt idx="253" formatCode="_ * #,##0.00_ ;_ * \-#,##0.00_ ;_ * &quot;-&quot;??_ ;_ @_ ">
                  <c:v>133.46542099078536</c:v>
                </c:pt>
                <c:pt idx="254" formatCode="_ * #,##0.00_ ;_ * \-#,##0.00_ ;_ * &quot;-&quot;??_ ;_ @_ ">
                  <c:v>134.33075618072462</c:v>
                </c:pt>
                <c:pt idx="255" formatCode="_ * #,##0.00_ ;_ * \-#,##0.00_ ;_ * &quot;-&quot;??_ ;_ @_ ">
                  <c:v>132.8421791453338</c:v>
                </c:pt>
                <c:pt idx="256" formatCode="_ * #,##0.00_ ;_ * \-#,##0.00_ ;_ * &quot;-&quot;??_ ;_ @_ ">
                  <c:v>134.63016325288729</c:v>
                </c:pt>
                <c:pt idx="257" formatCode="_ * #,##0.00_ ;_ * \-#,##0.00_ ;_ * &quot;-&quot;??_ ;_ @_ ">
                  <c:v>134.13250984213423</c:v>
                </c:pt>
                <c:pt idx="258" formatCode="_ * #,##0.00_ ;_ * \-#,##0.00_ ;_ * &quot;-&quot;??_ ;_ @_ ">
                  <c:v>134.23903703846352</c:v>
                </c:pt>
                <c:pt idx="259" formatCode="_ * #,##0.00_ ;_ * \-#,##0.00_ ;_ * &quot;-&quot;??_ ;_ @_ ">
                  <c:v>133.02343392999305</c:v>
                </c:pt>
                <c:pt idx="260" formatCode="_ * #,##0.00_ ;_ * \-#,##0.00_ ;_ * &quot;-&quot;??_ ;_ @_ ">
                  <c:v>132.43570077933313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8-429A-9F7B-1113D45EA413}"/>
            </c:ext>
          </c:extLst>
        </c:ser>
        <c:ser>
          <c:idx val="4"/>
          <c:order val="3"/>
          <c:tx>
            <c:strRef>
              <c:f>'weekly model'!$AX$2</c:f>
              <c:strCache>
                <c:ptCount val="1"/>
                <c:pt idx="0">
                  <c:v>bear case removals+ bear case ex-China demand+310Mt Vale guidance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34"/>
              <c:layout>
                <c:manualLayout>
                  <c:x val="-3.8510740680749535E-2"/>
                  <c:y val="-0.1084279265393541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37-4476-83A4-CDDADAFAC18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'weekly model'!$AX$3:$AX$320</c:f>
              <c:numCache>
                <c:formatCode>General</c:formatCode>
                <c:ptCount val="318"/>
                <c:pt idx="222" formatCode="_ * #,##0.00_ ;_ * \-#,##0.00_ ;_ * &quot;-&quot;??_ ;_ @_ ">
                  <c:v>109.84317553084861</c:v>
                </c:pt>
                <c:pt idx="223" formatCode="_ * #,##0.00_ ;_ * \-#,##0.00_ ;_ * &quot;-&quot;??_ ;_ @_ ">
                  <c:v>105.89493976090719</c:v>
                </c:pt>
                <c:pt idx="224" formatCode="_ * #,##0.00_ ;_ * \-#,##0.00_ ;_ * &quot;-&quot;??_ ;_ @_ ">
                  <c:v>106.60781139521738</c:v>
                </c:pt>
                <c:pt idx="225" formatCode="_ * #,##0.00_ ;_ * \-#,##0.00_ ;_ * &quot;-&quot;??_ ;_ @_ ">
                  <c:v>103.53158332906295</c:v>
                </c:pt>
                <c:pt idx="226" formatCode="_ * #,##0.00_ ;_ * \-#,##0.00_ ;_ * &quot;-&quot;??_ ;_ @_ ">
                  <c:v>101.16796416291014</c:v>
                </c:pt>
                <c:pt idx="227" formatCode="_ * #,##0.00_ ;_ * \-#,##0.00_ ;_ * &quot;-&quot;??_ ;_ @_ ">
                  <c:v>99.242146716678846</c:v>
                </c:pt>
                <c:pt idx="228" formatCode="_ * #,##0.00_ ;_ * \-#,##0.00_ ;_ * &quot;-&quot;??_ ;_ @_ ">
                  <c:v>110.949</c:v>
                </c:pt>
                <c:pt idx="229" formatCode="_ * #,##0.00_ ;_ * \-#,##0.00_ ;_ * &quot;-&quot;??_ ;_ @_ ">
                  <c:v>110.89615930504978</c:v>
                </c:pt>
                <c:pt idx="230" formatCode="_ * #,##0.00_ ;_ * \-#,##0.00_ ;_ * &quot;-&quot;??_ ;_ @_ ">
                  <c:v>108.5362172589175</c:v>
                </c:pt>
                <c:pt idx="231" formatCode="_ * #,##0.00_ ;_ * \-#,##0.00_ ;_ * &quot;-&quot;??_ ;_ @_ ">
                  <c:v>102.84518110361211</c:v>
                </c:pt>
                <c:pt idx="232" formatCode="_ * #,##0.00_ ;_ * \-#,##0.00_ ;_ * &quot;-&quot;??_ ;_ @_ ">
                  <c:v>103.18890665181607</c:v>
                </c:pt>
                <c:pt idx="233" formatCode="_ * #,##0.00_ ;_ * \-#,##0.00_ ;_ * &quot;-&quot;??_ ;_ @_ ">
                  <c:v>102.50704608000333</c:v>
                </c:pt>
                <c:pt idx="234" formatCode="_ * #,##0.00_ ;_ * \-#,##0.00_ ;_ * &quot;-&quot;??_ ;_ @_ ">
                  <c:v>98.164954100032972</c:v>
                </c:pt>
                <c:pt idx="235" formatCode="_ * #,##0.00_ ;_ * \-#,##0.00_ ;_ * &quot;-&quot;??_ ;_ @_ ">
                  <c:v>99.13170743872611</c:v>
                </c:pt>
                <c:pt idx="236" formatCode="_ * #,##0.00_ ;_ * \-#,##0.00_ ;_ * &quot;-&quot;??_ ;_ @_ ">
                  <c:v>99.206882450861798</c:v>
                </c:pt>
                <c:pt idx="237" formatCode="_ * #,##0.00_ ;_ * \-#,##0.00_ ;_ * &quot;-&quot;??_ ;_ @_ ">
                  <c:v>99.693253198116523</c:v>
                </c:pt>
                <c:pt idx="238" formatCode="_ * #,##0.00_ ;_ * \-#,##0.00_ ;_ * &quot;-&quot;??_ ;_ @_ ">
                  <c:v>103.31380668857165</c:v>
                </c:pt>
                <c:pt idx="239" formatCode="_ * #,##0.00_ ;_ * \-#,##0.00_ ;_ * &quot;-&quot;??_ ;_ @_ ">
                  <c:v>119.3070043097198</c:v>
                </c:pt>
                <c:pt idx="240" formatCode="_ * #,##0.00_ ;_ * \-#,##0.00_ ;_ * &quot;-&quot;??_ ;_ @_ ">
                  <c:v>111.63632172734609</c:v>
                </c:pt>
                <c:pt idx="241" formatCode="_ * #,##0.00_ ;_ * \-#,##0.00_ ;_ * &quot;-&quot;??_ ;_ @_ ">
                  <c:v>114.5705</c:v>
                </c:pt>
                <c:pt idx="242" formatCode="_ * #,##0.00_ ;_ * \-#,##0.00_ ;_ * &quot;-&quot;??_ ;_ @_ ">
                  <c:v>115.59997627459478</c:v>
                </c:pt>
                <c:pt idx="243" formatCode="_ * #,##0.00_ ;_ * \-#,##0.00_ ;_ * &quot;-&quot;??_ ;_ @_ ">
                  <c:v>114.98585284878715</c:v>
                </c:pt>
                <c:pt idx="244" formatCode="_ * #,##0.00_ ;_ * \-#,##0.00_ ;_ * &quot;-&quot;??_ ;_ @_ ">
                  <c:v>112.73049556634345</c:v>
                </c:pt>
                <c:pt idx="245" formatCode="_ * #,##0.00_ ;_ * \-#,##0.00_ ;_ * &quot;-&quot;??_ ;_ @_ ">
                  <c:v>118.3730316216476</c:v>
                </c:pt>
                <c:pt idx="246" formatCode="_ * #,##0.00_ ;_ * \-#,##0.00_ ;_ * &quot;-&quot;??_ ;_ @_ ">
                  <c:v>118.53738777659892</c:v>
                </c:pt>
                <c:pt idx="247" formatCode="_ * #,##0.00_ ;_ * \-#,##0.00_ ;_ * &quot;-&quot;??_ ;_ @_ ">
                  <c:v>122.0601184609561</c:v>
                </c:pt>
                <c:pt idx="248" formatCode="_ * #,##0.00_ ;_ * \-#,##0.00_ ;_ * &quot;-&quot;??_ ;_ @_ ">
                  <c:v>120.38939505881234</c:v>
                </c:pt>
                <c:pt idx="249" formatCode="_ * #,##0.00_ ;_ * \-#,##0.00_ ;_ * &quot;-&quot;??_ ;_ @_ ">
                  <c:v>121.74809670712102</c:v>
                </c:pt>
                <c:pt idx="250" formatCode="_ * #,##0.00_ ;_ * \-#,##0.00_ ;_ * &quot;-&quot;??_ ;_ @_ ">
                  <c:v>128.11176038429616</c:v>
                </c:pt>
                <c:pt idx="251" formatCode="_ * #,##0.00_ ;_ * \-#,##0.00_ ;_ * &quot;-&quot;??_ ;_ @_ ">
                  <c:v>127.11458475433372</c:v>
                </c:pt>
                <c:pt idx="252" formatCode="_ * #,##0.00_ ;_ * \-#,##0.00_ ;_ * &quot;-&quot;??_ ;_ @_ ">
                  <c:v>130.35289154896179</c:v>
                </c:pt>
                <c:pt idx="253" formatCode="_ * #,##0.00_ ;_ * \-#,##0.00_ ;_ * &quot;-&quot;??_ ;_ @_ ">
                  <c:v>134.96542099078536</c:v>
                </c:pt>
                <c:pt idx="254" formatCode="_ * #,##0.00_ ;_ * \-#,##0.00_ ;_ * &quot;-&quot;??_ ;_ @_ ">
                  <c:v>134.76033518993927</c:v>
                </c:pt>
                <c:pt idx="255" formatCode="_ * #,##0.00_ ;_ * \-#,##0.00_ ;_ * &quot;-&quot;??_ ;_ @_ ">
                  <c:v>132.52842296460918</c:v>
                </c:pt>
                <c:pt idx="256" formatCode="_ * #,##0.00_ ;_ * \-#,##0.00_ ;_ * &quot;-&quot;??_ ;_ @_ ">
                  <c:v>135.50198410755348</c:v>
                </c:pt>
                <c:pt idx="257" formatCode="_ * #,##0.00_ ;_ * \-#,##0.00_ ;_ * &quot;-&quot;??_ ;_ @_ ">
                  <c:v>132.21634658924694</c:v>
                </c:pt>
                <c:pt idx="258" formatCode="_ * #,##0.00_ ;_ * \-#,##0.00_ ;_ * &quot;-&quot;??_ ;_ @_ ">
                  <c:v>132.82287378557623</c:v>
                </c:pt>
                <c:pt idx="259" formatCode="_ * #,##0.00_ ;_ * \-#,##0.00_ ;_ * &quot;-&quot;??_ ;_ @_ ">
                  <c:v>132.10727067710576</c:v>
                </c:pt>
                <c:pt idx="260" formatCode="_ * #,##0.00_ ;_ * \-#,##0.00_ ;_ * &quot;-&quot;??_ ;_ @_ ">
                  <c:v>132.01953752644584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D-4B59-993F-261A7302D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909792"/>
        <c:axId val="932901592"/>
      </c:lineChart>
      <c:dateAx>
        <c:axId val="932909792"/>
        <c:scaling>
          <c:orientation val="minMax"/>
          <c:min val="43831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01592"/>
        <c:crosses val="autoZero"/>
        <c:auto val="1"/>
        <c:lblOffset val="100"/>
        <c:baseTimeUnit val="days"/>
      </c:dateAx>
      <c:valAx>
        <c:axId val="932901592"/>
        <c:scaling>
          <c:orientation val="minMax"/>
          <c:max val="14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0_ ;_ * \-#,##0.0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</a:t>
            </a:r>
            <a:r>
              <a:rPr lang="en-US" altLang="zh-CN"/>
              <a:t>hort term </a:t>
            </a:r>
            <a:r>
              <a:rPr lang="en-US"/>
              <a:t>Port Inventory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950794766998184E-2"/>
          <c:y val="6.8220479208429954E-2"/>
          <c:w val="0.89598371478732552"/>
          <c:h val="0.7416363919469739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580816"/>
        <c:axId val="912580488"/>
        <c:extLst>
          <c:ext xmlns:c15="http://schemas.microsoft.com/office/drawing/2012/chart" uri="{02D57815-91ED-43cb-92C2-25804820EDAC}">
            <c15:filteredBarSeries>
              <c15:ser>
                <c:idx val="1"/>
                <c:order val="5"/>
                <c:tx>
                  <c:strRef>
                    <c:extLst>
                      <c:ext uri="{02D57815-91ED-43cb-92C2-25804820EDAC}">
                        <c15:formulaRef>
                          <c15:sqref>'weekly model'!$X$2</c15:sqref>
                        </c15:formulaRef>
                      </c:ext>
                    </c:extLst>
                    <c:strCache>
                      <c:ptCount val="1"/>
                      <c:pt idx="0">
                        <c:v>Port Inventory  Base Case Weekly Change Projection (RHS)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73025">
                    <a:solidFill>
                      <a:schemeClr val="accent2"/>
                    </a:solidFill>
                  </a:ln>
                  <a:effectLst/>
                </c:spPr>
                <c:invertIfNegative val="0"/>
                <c:dLbls>
                  <c:dLbl>
                    <c:idx val="63"/>
                    <c:layout>
                      <c:manualLayout>
                        <c:x val="-7.2180457965113536E-3"/>
                        <c:y val="-5.04617101504712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F858-4E1D-847B-CB11BC65D9AB}"/>
                      </c:ext>
                    </c:extLst>
                  </c:dLbl>
                  <c:dLbl>
                    <c:idx val="64"/>
                    <c:layout>
                      <c:manualLayout>
                        <c:x val="7.1027445641330686E-3"/>
                        <c:y val="-2.5128271747318121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F858-4E1D-847B-CB11BC65D9AB}"/>
                      </c:ext>
                    </c:extLst>
                  </c:dLbl>
                  <c:dLbl>
                    <c:idx val="65"/>
                    <c:layout>
                      <c:manualLayout>
                        <c:x val="1.3139886612089306E-3"/>
                        <c:y val="-5.4793391701238817E-3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F858-4E1D-847B-CB11BC65D9AB}"/>
                      </c:ext>
                    </c:extLst>
                  </c:dLbl>
                  <c:dLbl>
                    <c:idx val="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A-F858-4E1D-847B-CB11BC65D9AB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FF0000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'weekly model'!$X$156:$X$346</c15:sqref>
                        </c15:formulaRef>
                      </c:ext>
                    </c:extLst>
                    <c:numCache>
                      <c:formatCode>_ * #,##0.000_ ;_ * \-#,##0.000_ ;_ * "-"??_ ;_ @_ </c:formatCode>
                      <c:ptCount val="191"/>
                      <c:pt idx="62">
                        <c:v>-0.88040000000000873</c:v>
                      </c:pt>
                      <c:pt idx="63">
                        <c:v>-0.9107519836236122</c:v>
                      </c:pt>
                      <c:pt idx="64">
                        <c:v>-3.748588141492192</c:v>
                      </c:pt>
                      <c:pt idx="65">
                        <c:v>-2.6217264743635695</c:v>
                      </c:pt>
                      <c:pt idx="66">
                        <c:v>-3.1192686133970966</c:v>
                      </c:pt>
                      <c:pt idx="67">
                        <c:v>-0.25098996966977438</c:v>
                      </c:pt>
                      <c:pt idx="68">
                        <c:v>-3.5862087861943763</c:v>
                      </c:pt>
                      <c:pt idx="69">
                        <c:v>-0.60889050041075166</c:v>
                      </c:pt>
                      <c:pt idx="70">
                        <c:v>-3.9482357699414194</c:v>
                      </c:pt>
                      <c:pt idx="71">
                        <c:v>0.71287163431018996</c:v>
                      </c:pt>
                      <c:pt idx="72">
                        <c:v>-3.0762280661544281</c:v>
                      </c:pt>
                      <c:pt idx="73">
                        <c:v>-3.1136191661528159</c:v>
                      </c:pt>
                      <c:pt idx="74">
                        <c:v>-1.1758174462312923</c:v>
                      </c:pt>
                      <c:pt idx="75">
                        <c:v>11.706853283321152</c:v>
                      </c:pt>
                      <c:pt idx="76">
                        <c:v>-5.2840694950219813E-2</c:v>
                      </c:pt>
                      <c:pt idx="77">
                        <c:v>-2.3599420461322751</c:v>
                      </c:pt>
                      <c:pt idx="78">
                        <c:v>-5.6910361553053974</c:v>
                      </c:pt>
                      <c:pt idx="79">
                        <c:v>0.34372554820396317</c:v>
                      </c:pt>
                      <c:pt idx="80">
                        <c:v>-0.68186057181273441</c:v>
                      </c:pt>
                      <c:pt idx="81">
                        <c:v>-4.3420919799703626</c:v>
                      </c:pt>
                      <c:pt idx="82">
                        <c:v>0.96675333869313818</c:v>
                      </c:pt>
                      <c:pt idx="83">
                        <c:v>7.517501213568778E-2</c:v>
                      </c:pt>
                      <c:pt idx="84">
                        <c:v>-0.26362925274527527</c:v>
                      </c:pt>
                      <c:pt idx="85">
                        <c:v>14.308046801883464</c:v>
                      </c:pt>
                      <c:pt idx="86">
                        <c:v>5.0557043097198147</c:v>
                      </c:pt>
                      <c:pt idx="87">
                        <c:v>-7.6706825823737148</c:v>
                      </c:pt>
                      <c:pt idx="88">
                        <c:v>2.594178272653906</c:v>
                      </c:pt>
                      <c:pt idx="89">
                        <c:v>0.18947627459478156</c:v>
                      </c:pt>
                      <c:pt idx="90">
                        <c:v>-1.454123425807623</c:v>
                      </c:pt>
                      <c:pt idx="91">
                        <c:v>-2.234304433656547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F858-4E1D-847B-CB11BC65D9A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'weekly model'!$P$2</c:f>
              <c:strCache>
                <c:ptCount val="1"/>
                <c:pt idx="0">
                  <c:v>Port actual inventory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model'!$P$156:$P$346</c:f>
              <c:numCache>
                <c:formatCode>_ * #,##0.000_ ;_ * \-#,##0.000_ ;_ * "-"??_ ;_ @_ </c:formatCode>
                <c:ptCount val="191"/>
                <c:pt idx="0">
                  <c:v>138.6002</c:v>
                </c:pt>
                <c:pt idx="1">
                  <c:v>139.41329999999999</c:v>
                </c:pt>
                <c:pt idx="2">
                  <c:v>138.85379999999998</c:v>
                </c:pt>
                <c:pt idx="3">
                  <c:v>141.5643</c:v>
                </c:pt>
                <c:pt idx="4">
                  <c:v>142.88159999999999</c:v>
                </c:pt>
                <c:pt idx="5">
                  <c:v>141.822</c:v>
                </c:pt>
                <c:pt idx="6">
                  <c:v>143.73500000000001</c:v>
                </c:pt>
                <c:pt idx="7">
                  <c:v>142.0575</c:v>
                </c:pt>
                <c:pt idx="8">
                  <c:v>139.72999999999999</c:v>
                </c:pt>
                <c:pt idx="9">
                  <c:v>#N/A</c:v>
                </c:pt>
                <c:pt idx="10">
                  <c:v>144.1421</c:v>
                </c:pt>
                <c:pt idx="11">
                  <c:v>145.76499999999999</c:v>
                </c:pt>
                <c:pt idx="12">
                  <c:v>146.87729999999999</c:v>
                </c:pt>
                <c:pt idx="13">
                  <c:v>147.45650000000001</c:v>
                </c:pt>
                <c:pt idx="14">
                  <c:v>147.69999999999999</c:v>
                </c:pt>
                <c:pt idx="15">
                  <c:v>147.88559999999998</c:v>
                </c:pt>
                <c:pt idx="16">
                  <c:v>147.02930000000001</c:v>
                </c:pt>
                <c:pt idx="17">
                  <c:v>148.43430000000001</c:v>
                </c:pt>
                <c:pt idx="18">
                  <c:v>141.8613</c:v>
                </c:pt>
                <c:pt idx="19">
                  <c:v>138.3629</c:v>
                </c:pt>
                <c:pt idx="20">
                  <c:v>134.26</c:v>
                </c:pt>
                <c:pt idx="21">
                  <c:v>134.37479999999999</c:v>
                </c:pt>
                <c:pt idx="22">
                  <c:v>133.3083</c:v>
                </c:pt>
                <c:pt idx="23">
                  <c:v>132.0692</c:v>
                </c:pt>
                <c:pt idx="24">
                  <c:v>127.6782</c:v>
                </c:pt>
                <c:pt idx="25">
                  <c:v>123.98100000000001</c:v>
                </c:pt>
                <c:pt idx="26">
                  <c:v>121.58</c:v>
                </c:pt>
                <c:pt idx="27">
                  <c:v>117.95729999999999</c:v>
                </c:pt>
                <c:pt idx="28">
                  <c:v>117.523</c:v>
                </c:pt>
                <c:pt idx="29">
                  <c:v>115.6503</c:v>
                </c:pt>
                <c:pt idx="30">
                  <c:v>114.9315</c:v>
                </c:pt>
                <c:pt idx="31">
                  <c:v>114.13510000000001</c:v>
                </c:pt>
                <c:pt idx="32">
                  <c:v>116.82089999999999</c:v>
                </c:pt>
                <c:pt idx="33">
                  <c:v>116.4181</c:v>
                </c:pt>
                <c:pt idx="34">
                  <c:v>118.69280000000001</c:v>
                </c:pt>
                <c:pt idx="35">
                  <c:v>118.50749999999999</c:v>
                </c:pt>
                <c:pt idx="36">
                  <c:v>116.0124</c:v>
                </c:pt>
                <c:pt idx="37">
                  <c:v>119.8433</c:v>
                </c:pt>
                <c:pt idx="38">
                  <c:v>121.31399999999999</c:v>
                </c:pt>
                <c:pt idx="39">
                  <c:v>120.9166</c:v>
                </c:pt>
                <c:pt idx="40">
                  <c:v>119.44</c:v>
                </c:pt>
                <c:pt idx="41">
                  <c:v>122.5429</c:v>
                </c:pt>
                <c:pt idx="42">
                  <c:v>120.33</c:v>
                </c:pt>
                <c:pt idx="43">
                  <c:v>#N/A</c:v>
                </c:pt>
                <c:pt idx="44">
                  <c:v>126.696</c:v>
                </c:pt>
                <c:pt idx="45">
                  <c:v>127.2403</c:v>
                </c:pt>
                <c:pt idx="46">
                  <c:v>128.36000000000001</c:v>
                </c:pt>
                <c:pt idx="47">
                  <c:v>126.485</c:v>
                </c:pt>
                <c:pt idx="48">
                  <c:v>125.85</c:v>
                </c:pt>
                <c:pt idx="49">
                  <c:v>123.7375</c:v>
                </c:pt>
                <c:pt idx="50">
                  <c:v>125.1725</c:v>
                </c:pt>
                <c:pt idx="51">
                  <c:v>123.83409999999999</c:v>
                </c:pt>
                <c:pt idx="52">
                  <c:v>123.43879999999999</c:v>
                </c:pt>
                <c:pt idx="53">
                  <c:v>123.0754</c:v>
                </c:pt>
                <c:pt idx="54">
                  <c:v>126.9251</c:v>
                </c:pt>
                <c:pt idx="55">
                  <c:v>126.95</c:v>
                </c:pt>
                <c:pt idx="56">
                  <c:v>125.134</c:v>
                </c:pt>
                <c:pt idx="57">
                  <c:v>123.37860000000001</c:v>
                </c:pt>
                <c:pt idx="58">
                  <c:v>123.7393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123.94229999999999</c:v>
                </c:pt>
                <c:pt idx="64">
                  <c:v>121.7016</c:v>
                </c:pt>
                <c:pt idx="65">
                  <c:v>120.77466</c:v>
                </c:pt>
                <c:pt idx="66">
                  <c:v>119.11129999999999</c:v>
                </c:pt>
                <c:pt idx="67">
                  <c:v>118.4413</c:v>
                </c:pt>
                <c:pt idx="68">
                  <c:v>116.94889999999999</c:v>
                </c:pt>
                <c:pt idx="69">
                  <c:v>115.363</c:v>
                </c:pt>
                <c:pt idx="70">
                  <c:v>116.09350000000001</c:v>
                </c:pt>
                <c:pt idx="71">
                  <c:v>116.35780000000001</c:v>
                </c:pt>
                <c:pt idx="72">
                  <c:v>115.8536</c:v>
                </c:pt>
                <c:pt idx="73">
                  <c:v>113.9803</c:v>
                </c:pt>
                <c:pt idx="74">
                  <c:v>111.88959999999999</c:v>
                </c:pt>
                <c:pt idx="75">
                  <c:v>110.949</c:v>
                </c:pt>
                <c:pt idx="76">
                  <c:v>109.2608</c:v>
                </c:pt>
                <c:pt idx="77">
                  <c:v>107.8485</c:v>
                </c:pt>
                <c:pt idx="78">
                  <c:v>107.53700000000001</c:v>
                </c:pt>
                <c:pt idx="79">
                  <c:v>106.977</c:v>
                </c:pt>
                <c:pt idx="80">
                  <c:v>106.1716</c:v>
                </c:pt>
                <c:pt idx="81">
                  <c:v>107.81100000000001</c:v>
                </c:pt>
                <c:pt idx="82">
                  <c:v>108.08750000000001</c:v>
                </c:pt>
                <c:pt idx="83">
                  <c:v>108.7808</c:v>
                </c:pt>
                <c:pt idx="84">
                  <c:v>110.4744</c:v>
                </c:pt>
                <c:pt idx="85">
                  <c:v>113.25129999999999</c:v>
                </c:pt>
                <c:pt idx="86">
                  <c:v>114.02719999999999</c:v>
                </c:pt>
                <c:pt idx="87">
                  <c:v>113.4576</c:v>
                </c:pt>
                <c:pt idx="88">
                  <c:v>113.23049999999999</c:v>
                </c:pt>
                <c:pt idx="89">
                  <c:v>112.41719999999999</c:v>
                </c:pt>
                <c:pt idx="90">
                  <c:v>113.1048</c:v>
                </c:pt>
                <c:pt idx="91">
                  <c:v>113.73989999999999</c:v>
                </c:pt>
                <c:pt idx="92">
                  <c:v>114.56450000000001</c:v>
                </c:pt>
                <c:pt idx="93">
                  <c:v>114.9281</c:v>
                </c:pt>
                <c:pt idx="94">
                  <c:v>116.1605</c:v>
                </c:pt>
                <c:pt idx="95">
                  <c:v>119.06639999999999</c:v>
                </c:pt>
                <c:pt idx="96">
                  <c:v>120.60899999999999</c:v>
                </c:pt>
                <c:pt idx="97">
                  <c:v>122.3852</c:v>
                </c:pt>
                <c:pt idx="98">
                  <c:v>124.1558</c:v>
                </c:pt>
                <c:pt idx="99">
                  <c:v>127.63249999999999</c:v>
                </c:pt>
                <c:pt idx="100">
                  <c:v>128.11500000000001</c:v>
                </c:pt>
                <c:pt idx="101">
                  <c:v>127.777</c:v>
                </c:pt>
                <c:pt idx="102">
                  <c:v>127.514</c:v>
                </c:pt>
                <c:pt idx="103">
                  <c:v>126.054</c:v>
                </c:pt>
                <c:pt idx="104">
                  <c:v>124.46600000000001</c:v>
                </c:pt>
                <c:pt idx="105">
                  <c:v>122.03200000000001</c:v>
                </c:pt>
                <c:pt idx="106">
                  <c:v>124.04450000000001</c:v>
                </c:pt>
                <c:pt idx="107">
                  <c:v>124.0868</c:v>
                </c:pt>
                <c:pt idx="108">
                  <c:v>124.15950000000001</c:v>
                </c:pt>
                <c:pt idx="109">
                  <c:v>122.67200000000001</c:v>
                </c:pt>
                <c:pt idx="110">
                  <c:v>124.1187</c:v>
                </c:pt>
                <c:pt idx="111">
                  <c:v>124.38200000000001</c:v>
                </c:pt>
                <c:pt idx="112">
                  <c:v>125.00709999999999</c:v>
                </c:pt>
                <c:pt idx="113">
                  <c:v>125.194</c:v>
                </c:pt>
                <c:pt idx="114">
                  <c:v>126</c:v>
                </c:pt>
                <c:pt idx="115">
                  <c:v>127.069</c:v>
                </c:pt>
                <c:pt idx="116">
                  <c:v>126.4473</c:v>
                </c:pt>
                <c:pt idx="117">
                  <c:v>127.89200000000001</c:v>
                </c:pt>
                <c:pt idx="118">
                  <c:v>128.82399999999998</c:v>
                </c:pt>
                <c:pt idx="119">
                  <c:v>130.21100000000001</c:v>
                </c:pt>
                <c:pt idx="120">
                  <c:v>130.661</c:v>
                </c:pt>
                <c:pt idx="121">
                  <c:v>131.32900000000001</c:v>
                </c:pt>
                <c:pt idx="122">
                  <c:v>130.98820000000001</c:v>
                </c:pt>
                <c:pt idx="123">
                  <c:v>133.15370000000001</c:v>
                </c:pt>
                <c:pt idx="124">
                  <c:v>133.202</c:v>
                </c:pt>
                <c:pt idx="125">
                  <c:v>130.26689999999999</c:v>
                </c:pt>
                <c:pt idx="126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8-4E1D-847B-CB11BC65D9AB}"/>
            </c:ext>
          </c:extLst>
        </c:ser>
        <c:ser>
          <c:idx val="2"/>
          <c:order val="2"/>
          <c:tx>
            <c:strRef>
              <c:f>'weekly model'!$T$2</c:f>
              <c:strCache>
                <c:ptCount val="1"/>
                <c:pt idx="0">
                  <c:v>Port Inventory (removal bear case, 21.4Mtpw in June&amp;July; CU, 82%)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model'!$T$156:$T$243</c:f>
              <c:numCache>
                <c:formatCode>_ * #,##0.000_ ;_ * \-#,##0.000_ ;_ * "-"??_ ;_ @_ </c:formatCode>
                <c:ptCount val="88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101.16796416291014</c:v>
                </c:pt>
                <c:pt idx="74">
                  <c:v>99.242146716678846</c:v>
                </c:pt>
                <c:pt idx="75">
                  <c:v>110.949</c:v>
                </c:pt>
                <c:pt idx="76">
                  <c:v>110.89615930504978</c:v>
                </c:pt>
                <c:pt idx="77">
                  <c:v>108.5362172589175</c:v>
                </c:pt>
                <c:pt idx="78">
                  <c:v>102.84518110361211</c:v>
                </c:pt>
                <c:pt idx="79">
                  <c:v>103.18890665181607</c:v>
                </c:pt>
                <c:pt idx="80">
                  <c:v>102.50704608000333</c:v>
                </c:pt>
                <c:pt idx="81">
                  <c:v>98.164954100032972</c:v>
                </c:pt>
                <c:pt idx="82">
                  <c:v>99.13170743872611</c:v>
                </c:pt>
                <c:pt idx="83">
                  <c:v>99.206882450861798</c:v>
                </c:pt>
                <c:pt idx="84">
                  <c:v>99.693253198116523</c:v>
                </c:pt>
                <c:pt idx="85">
                  <c:v>103.31380668857165</c:v>
                </c:pt>
                <c:pt idx="86">
                  <c:v>119.3070043097198</c:v>
                </c:pt>
                <c:pt idx="87">
                  <c:v>111.63632172734609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8-4E1D-847B-CB11BC65D9AB}"/>
            </c:ext>
          </c:extLst>
        </c:ser>
        <c:ser>
          <c:idx val="4"/>
          <c:order val="3"/>
          <c:tx>
            <c:strRef>
              <c:f>'weekly model'!$S$2</c:f>
              <c:strCache>
                <c:ptCount val="1"/>
                <c:pt idx="0">
                  <c:v>Port Inventory (Removal bull case, 22.3Mtpw in June&amp;July; CU, 86%)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model'!$S$156:$S$346</c:f>
              <c:numCache>
                <c:formatCode>_ * #,##0.000_ ;_ * \-#,##0.000_ ;_ * "-"??_ ;_ @_ </c:formatCode>
                <c:ptCount val="191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100.16796416291014</c:v>
                </c:pt>
                <c:pt idx="74">
                  <c:v>98.742146716678846</c:v>
                </c:pt>
                <c:pt idx="75">
                  <c:v>110.949</c:v>
                </c:pt>
                <c:pt idx="76">
                  <c:v>110.64615930504978</c:v>
                </c:pt>
                <c:pt idx="77">
                  <c:v>106.65085795386773</c:v>
                </c:pt>
                <c:pt idx="78">
                  <c:v>101.39753905747983</c:v>
                </c:pt>
                <c:pt idx="79">
                  <c:v>101.4912646056838</c:v>
                </c:pt>
                <c:pt idx="80">
                  <c:v>100.55940403387106</c:v>
                </c:pt>
                <c:pt idx="81">
                  <c:v>95.967312053900699</c:v>
                </c:pt>
                <c:pt idx="82">
                  <c:v>96.684065392593837</c:v>
                </c:pt>
                <c:pt idx="83">
                  <c:v>107.91267501213569</c:v>
                </c:pt>
                <c:pt idx="84">
                  <c:v>108.26717074725472</c:v>
                </c:pt>
                <c:pt idx="85">
                  <c:v>113.84495349045513</c:v>
                </c:pt>
                <c:pt idx="86">
                  <c:v>118.0570043097198</c:v>
                </c:pt>
                <c:pt idx="87">
                  <c:v>106.10651741762628</c:v>
                </c:pt>
                <c:pt idx="88">
                  <c:v>108.34526976203986</c:v>
                </c:pt>
                <c:pt idx="89">
                  <c:v>112.91997627459477</c:v>
                </c:pt>
                <c:pt idx="90">
                  <c:v>110.46307657419237</c:v>
                </c:pt>
                <c:pt idx="91">
                  <c:v>110.37049556634345</c:v>
                </c:pt>
                <c:pt idx="92">
                  <c:v>115.6730316216476</c:v>
                </c:pt>
                <c:pt idx="93">
                  <c:v>115.49738777659891</c:v>
                </c:pt>
                <c:pt idx="94">
                  <c:v>118.68011846095611</c:v>
                </c:pt>
                <c:pt idx="95">
                  <c:v>116.16939505881234</c:v>
                </c:pt>
                <c:pt idx="96">
                  <c:v>119.06639999999999</c:v>
                </c:pt>
                <c:pt idx="97">
                  <c:v>123.21176038429616</c:v>
                </c:pt>
                <c:pt idx="98">
                  <c:v>121.75458475433372</c:v>
                </c:pt>
                <c:pt idx="99">
                  <c:v>124.5328915489618</c:v>
                </c:pt>
                <c:pt idx="100">
                  <c:v>128.68542099078536</c:v>
                </c:pt>
                <c:pt idx="101">
                  <c:v>129.09075618072461</c:v>
                </c:pt>
                <c:pt idx="102">
                  <c:v>127.1421791453338</c:v>
                </c:pt>
                <c:pt idx="103">
                  <c:v>127.97016325288729</c:v>
                </c:pt>
                <c:pt idx="104">
                  <c:v>126.51250984213422</c:v>
                </c:pt>
                <c:pt idx="105">
                  <c:v>125.65903703846352</c:v>
                </c:pt>
                <c:pt idx="106">
                  <c:v>123.48343392999305</c:v>
                </c:pt>
                <c:pt idx="107">
                  <c:v>121.93570077933315</c:v>
                </c:pt>
                <c:pt idx="108">
                  <c:v>121.85699047121409</c:v>
                </c:pt>
                <c:pt idx="109">
                  <c:v>121.87866910650781</c:v>
                </c:pt>
                <c:pt idx="110">
                  <c:v>126.17329070678157</c:v>
                </c:pt>
                <c:pt idx="111">
                  <c:v>126.22997740770464</c:v>
                </c:pt>
                <c:pt idx="112">
                  <c:v>125.45530161569737</c:v>
                </c:pt>
                <c:pt idx="113">
                  <c:v>122.66605216151413</c:v>
                </c:pt>
                <c:pt idx="114">
                  <c:v>120.54199598526637</c:v>
                </c:pt>
                <c:pt idx="115">
                  <c:v>124.93018948986926</c:v>
                </c:pt>
                <c:pt idx="116">
                  <c:v>121.97939587676154</c:v>
                </c:pt>
                <c:pt idx="117">
                  <c:v>123.47540556851449</c:v>
                </c:pt>
                <c:pt idx="118">
                  <c:v>127.17742312900049</c:v>
                </c:pt>
                <c:pt idx="119">
                  <c:v>126.88140889908999</c:v>
                </c:pt>
                <c:pt idx="120">
                  <c:v>126.26399412556745</c:v>
                </c:pt>
                <c:pt idx="121">
                  <c:v>123.76345076774574</c:v>
                </c:pt>
                <c:pt idx="122">
                  <c:v>127.36180829501178</c:v>
                </c:pt>
                <c:pt idx="123">
                  <c:v>129.13663361225829</c:v>
                </c:pt>
                <c:pt idx="124">
                  <c:v>129.21328997758488</c:v>
                </c:pt>
                <c:pt idx="125">
                  <c:v>127.08971823226769</c:v>
                </c:pt>
                <c:pt idx="126">
                  <c:v>125.90964780627577</c:v>
                </c:pt>
                <c:pt idx="127">
                  <c:v>125.04736618846366</c:v>
                </c:pt>
                <c:pt idx="128">
                  <c:v>125.3657077168503</c:v>
                </c:pt>
                <c:pt idx="129">
                  <c:v>124.89473545037454</c:v>
                </c:pt>
                <c:pt idx="130">
                  <c:v>124.43517104619983</c:v>
                </c:pt>
                <c:pt idx="131">
                  <c:v>124.31343042279121</c:v>
                </c:pt>
                <c:pt idx="132">
                  <c:v>123.31445753997576</c:v>
                </c:pt>
                <c:pt idx="133">
                  <c:v>122.19707265468972</c:v>
                </c:pt>
                <c:pt idx="134">
                  <c:v>121.65921086131637</c:v>
                </c:pt>
                <c:pt idx="135">
                  <c:v>122.00503754943681</c:v>
                </c:pt>
                <c:pt idx="136">
                  <c:v>123.46369652582543</c:v>
                </c:pt>
                <c:pt idx="137">
                  <c:v>124.27704680250854</c:v>
                </c:pt>
                <c:pt idx="138">
                  <c:v>124.77169710641455</c:v>
                </c:pt>
                <c:pt idx="139">
                  <c:v>124.98089090257329</c:v>
                </c:pt>
                <c:pt idx="140">
                  <c:v>125.08225461432001</c:v>
                </c:pt>
                <c:pt idx="141">
                  <c:v>125.43093728236485</c:v>
                </c:pt>
                <c:pt idx="142">
                  <c:v>126.46692052270775</c:v>
                </c:pt>
                <c:pt idx="143">
                  <c:v>126.3343010873857</c:v>
                </c:pt>
                <c:pt idx="144">
                  <c:v>127.39195879109279</c:v>
                </c:pt>
                <c:pt idx="145">
                  <c:v>128.41581698808517</c:v>
                </c:pt>
                <c:pt idx="146">
                  <c:v>129.63500768300031</c:v>
                </c:pt>
                <c:pt idx="147">
                  <c:v>131.8430358602879</c:v>
                </c:pt>
                <c:pt idx="148">
                  <c:v>132.1235434942634</c:v>
                </c:pt>
                <c:pt idx="149">
                  <c:v>132.85598844358745</c:v>
                </c:pt>
                <c:pt idx="150">
                  <c:v>133.52098944494955</c:v>
                </c:pt>
                <c:pt idx="151">
                  <c:v>134.58729127049148</c:v>
                </c:pt>
                <c:pt idx="152">
                  <c:v>134.88686079205934</c:v>
                </c:pt>
                <c:pt idx="153">
                  <c:v>135.5503892961521</c:v>
                </c:pt>
                <c:pt idx="154">
                  <c:v>135.3024210057481</c:v>
                </c:pt>
                <c:pt idx="155">
                  <c:v>135.05479899977149</c:v>
                </c:pt>
                <c:pt idx="156">
                  <c:v>134.63648279732274</c:v>
                </c:pt>
                <c:pt idx="157">
                  <c:v>135.21780144974235</c:v>
                </c:pt>
                <c:pt idx="158">
                  <c:v>136.73322380891869</c:v>
                </c:pt>
                <c:pt idx="159">
                  <c:v>137.72299004073582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58-4E1D-847B-CB11BC65D9AB}"/>
            </c:ext>
          </c:extLst>
        </c:ser>
        <c:ser>
          <c:idx val="5"/>
          <c:order val="4"/>
          <c:tx>
            <c:strRef>
              <c:f>'weekly model'!$R$2</c:f>
              <c:strCache>
                <c:ptCount val="1"/>
                <c:pt idx="0">
                  <c:v>Port Inventory (removals base case, 21.8Mtpw in June&amp;July; CU, 84.5%)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81"/>
              <c:layout>
                <c:manualLayout>
                  <c:x val="-8.4070183601428483E-2"/>
                  <c:y val="-0.1809427195193530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58-4E1D-847B-CB11BC65D9A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model'!$R$156:$R$346</c:f>
              <c:numCache>
                <c:formatCode>_ * #,##0.000_ ;_ * \-#,##0.000_ ;_ * "-"??_ ;_ @_ </c:formatCode>
                <c:ptCount val="191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100.41796416291014</c:v>
                </c:pt>
                <c:pt idx="74">
                  <c:v>99.242146716678846</c:v>
                </c:pt>
                <c:pt idx="75">
                  <c:v>110.949</c:v>
                </c:pt>
                <c:pt idx="76">
                  <c:v>110.89615930504978</c:v>
                </c:pt>
                <c:pt idx="77">
                  <c:v>108.5362172589175</c:v>
                </c:pt>
                <c:pt idx="78">
                  <c:v>102.84518110361211</c:v>
                </c:pt>
                <c:pt idx="79">
                  <c:v>103.18890665181607</c:v>
                </c:pt>
                <c:pt idx="80">
                  <c:v>102.50704608000333</c:v>
                </c:pt>
                <c:pt idx="81">
                  <c:v>98.164954100032972</c:v>
                </c:pt>
                <c:pt idx="82">
                  <c:v>99.13170743872611</c:v>
                </c:pt>
                <c:pt idx="83">
                  <c:v>99.206882450861798</c:v>
                </c:pt>
                <c:pt idx="84">
                  <c:v>98.943253198116523</c:v>
                </c:pt>
                <c:pt idx="85">
                  <c:v>113.25129999999999</c:v>
                </c:pt>
                <c:pt idx="86">
                  <c:v>118.3070043097198</c:v>
                </c:pt>
                <c:pt idx="87">
                  <c:v>110.63632172734609</c:v>
                </c:pt>
                <c:pt idx="88">
                  <c:v>113.23049999999999</c:v>
                </c:pt>
                <c:pt idx="89">
                  <c:v>113.41997627459477</c:v>
                </c:pt>
                <c:pt idx="90">
                  <c:v>111.96585284878715</c:v>
                </c:pt>
                <c:pt idx="91">
                  <c:v>109.7315484151306</c:v>
                </c:pt>
                <c:pt idx="92">
                  <c:v>112.16468003677821</c:v>
                </c:pt>
                <c:pt idx="93">
                  <c:v>113.59756781337711</c:v>
                </c:pt>
                <c:pt idx="94">
                  <c:v>117.84958627433322</c:v>
                </c:pt>
                <c:pt idx="95">
                  <c:v>118.35848133314556</c:v>
                </c:pt>
                <c:pt idx="96">
                  <c:v>119.06639999999999</c:v>
                </c:pt>
                <c:pt idx="97">
                  <c:v>121.66916038429615</c:v>
                </c:pt>
                <c:pt idx="98">
                  <c:v>121.03854513862987</c:v>
                </c:pt>
                <c:pt idx="99">
                  <c:v>121.41563668759167</c:v>
                </c:pt>
                <c:pt idx="100">
                  <c:v>128.68542099078536</c:v>
                </c:pt>
                <c:pt idx="101">
                  <c:v>129.09075618072461</c:v>
                </c:pt>
                <c:pt idx="102">
                  <c:v>127.1421791453338</c:v>
                </c:pt>
                <c:pt idx="103">
                  <c:v>128.47016325288729</c:v>
                </c:pt>
                <c:pt idx="104">
                  <c:v>127.51250984213422</c:v>
                </c:pt>
                <c:pt idx="105">
                  <c:v>127.15903703846352</c:v>
                </c:pt>
                <c:pt idx="106">
                  <c:v>125.48343392999305</c:v>
                </c:pt>
                <c:pt idx="107">
                  <c:v>124.43570077933315</c:v>
                </c:pt>
                <c:pt idx="108">
                  <c:v>124.85699047121409</c:v>
                </c:pt>
                <c:pt idx="109">
                  <c:v>125.37866910650781</c:v>
                </c:pt>
                <c:pt idx="110">
                  <c:v>130.17329070678156</c:v>
                </c:pt>
                <c:pt idx="111">
                  <c:v>130.72997740770461</c:v>
                </c:pt>
                <c:pt idx="112">
                  <c:v>130.45530161569732</c:v>
                </c:pt>
                <c:pt idx="113">
                  <c:v>128.1660521615141</c:v>
                </c:pt>
                <c:pt idx="114">
                  <c:v>126.54199598526634</c:v>
                </c:pt>
                <c:pt idx="115">
                  <c:v>125.43018948986926</c:v>
                </c:pt>
                <c:pt idx="116">
                  <c:v>122.97939587676154</c:v>
                </c:pt>
                <c:pt idx="117">
                  <c:v>124.97540556851449</c:v>
                </c:pt>
                <c:pt idx="118">
                  <c:v>129.17742312900049</c:v>
                </c:pt>
                <c:pt idx="119">
                  <c:v>129.38140889908999</c:v>
                </c:pt>
                <c:pt idx="120">
                  <c:v>129.26399412556745</c:v>
                </c:pt>
                <c:pt idx="121">
                  <c:v>127.26345076774574</c:v>
                </c:pt>
                <c:pt idx="122">
                  <c:v>131.36180829501177</c:v>
                </c:pt>
                <c:pt idx="123">
                  <c:v>133.63663361225827</c:v>
                </c:pt>
                <c:pt idx="124">
                  <c:v>134.21328997758485</c:v>
                </c:pt>
                <c:pt idx="125">
                  <c:v>132.58971823226767</c:v>
                </c:pt>
                <c:pt idx="126">
                  <c:v>131.90964780627576</c:v>
                </c:pt>
                <c:pt idx="127">
                  <c:v>131.54736618846366</c:v>
                </c:pt>
                <c:pt idx="128">
                  <c:v>132.3657077168503</c:v>
                </c:pt>
                <c:pt idx="129">
                  <c:v>132.39473545037453</c:v>
                </c:pt>
                <c:pt idx="130">
                  <c:v>132.4351710461998</c:v>
                </c:pt>
                <c:pt idx="131">
                  <c:v>132.81343042279119</c:v>
                </c:pt>
                <c:pt idx="132">
                  <c:v>132.31445753997573</c:v>
                </c:pt>
                <c:pt idx="133">
                  <c:v>131.69707265468969</c:v>
                </c:pt>
                <c:pt idx="134">
                  <c:v>131.65921086131632</c:v>
                </c:pt>
                <c:pt idx="135">
                  <c:v>132.50503754943676</c:v>
                </c:pt>
                <c:pt idx="136">
                  <c:v>134.46369652582538</c:v>
                </c:pt>
                <c:pt idx="137">
                  <c:v>135.77704680250849</c:v>
                </c:pt>
                <c:pt idx="138">
                  <c:v>136.77169710641451</c:v>
                </c:pt>
                <c:pt idx="139">
                  <c:v>137.48089090257324</c:v>
                </c:pt>
                <c:pt idx="140">
                  <c:v>138.08225461431994</c:v>
                </c:pt>
                <c:pt idx="141">
                  <c:v>138.93093728236479</c:v>
                </c:pt>
                <c:pt idx="142">
                  <c:v>140.46692052270771</c:v>
                </c:pt>
                <c:pt idx="143">
                  <c:v>140.83430108738565</c:v>
                </c:pt>
                <c:pt idx="144">
                  <c:v>142.39195879109275</c:v>
                </c:pt>
                <c:pt idx="145">
                  <c:v>143.91581698808514</c:v>
                </c:pt>
                <c:pt idx="146">
                  <c:v>145.63500768300028</c:v>
                </c:pt>
                <c:pt idx="147">
                  <c:v>148.34303586028787</c:v>
                </c:pt>
                <c:pt idx="148">
                  <c:v>149.12354349426337</c:v>
                </c:pt>
                <c:pt idx="149">
                  <c:v>150.35598844358742</c:v>
                </c:pt>
                <c:pt idx="150">
                  <c:v>151.52098944494952</c:v>
                </c:pt>
                <c:pt idx="151">
                  <c:v>153.08729127049145</c:v>
                </c:pt>
                <c:pt idx="152">
                  <c:v>153.88686079205931</c:v>
                </c:pt>
                <c:pt idx="153">
                  <c:v>155.05038929615208</c:v>
                </c:pt>
                <c:pt idx="154">
                  <c:v>155.30242100574804</c:v>
                </c:pt>
                <c:pt idx="155">
                  <c:v>155.55479899977144</c:v>
                </c:pt>
                <c:pt idx="156">
                  <c:v>155.63648279732269</c:v>
                </c:pt>
                <c:pt idx="157">
                  <c:v>156.7178014497423</c:v>
                </c:pt>
                <c:pt idx="158">
                  <c:v>158.73322380891864</c:v>
                </c:pt>
                <c:pt idx="159">
                  <c:v>160.22299004073577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58-4E1D-847B-CB11BC65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262824"/>
        <c:axId val="1272264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'weekly model'!$R$2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4"/>
                    <c:layout>
                      <c:manualLayout>
                        <c:x val="-7.3330311334856998E-2"/>
                        <c:y val="0.22496214834797768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F858-4E1D-847B-CB11BC65D9AB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'weekly model'!$B$156:$B$243</c15:sqref>
                        </c15:formulaRef>
                      </c:ext>
                    </c:extLst>
                    <c:numCache>
                      <c:formatCode>m/d/yyyy</c:formatCode>
                      <c:ptCount val="88"/>
                      <c:pt idx="0">
                        <c:v>43442</c:v>
                      </c:pt>
                      <c:pt idx="1">
                        <c:v>43449</c:v>
                      </c:pt>
                      <c:pt idx="2">
                        <c:v>43456</c:v>
                      </c:pt>
                      <c:pt idx="3">
                        <c:v>43463</c:v>
                      </c:pt>
                      <c:pt idx="4">
                        <c:v>43470</c:v>
                      </c:pt>
                      <c:pt idx="5">
                        <c:v>43477</c:v>
                      </c:pt>
                      <c:pt idx="6">
                        <c:v>43484</c:v>
                      </c:pt>
                      <c:pt idx="7">
                        <c:v>43491</c:v>
                      </c:pt>
                      <c:pt idx="8">
                        <c:v>43498</c:v>
                      </c:pt>
                      <c:pt idx="9">
                        <c:v>43505</c:v>
                      </c:pt>
                      <c:pt idx="10">
                        <c:v>43512</c:v>
                      </c:pt>
                      <c:pt idx="11">
                        <c:v>43519</c:v>
                      </c:pt>
                      <c:pt idx="12">
                        <c:v>43526</c:v>
                      </c:pt>
                      <c:pt idx="13">
                        <c:v>43533</c:v>
                      </c:pt>
                      <c:pt idx="14">
                        <c:v>43540</c:v>
                      </c:pt>
                      <c:pt idx="15">
                        <c:v>43547</c:v>
                      </c:pt>
                      <c:pt idx="16">
                        <c:v>43554</c:v>
                      </c:pt>
                      <c:pt idx="17">
                        <c:v>43561</c:v>
                      </c:pt>
                      <c:pt idx="18">
                        <c:v>43568</c:v>
                      </c:pt>
                      <c:pt idx="19">
                        <c:v>43575</c:v>
                      </c:pt>
                      <c:pt idx="20">
                        <c:v>43582</c:v>
                      </c:pt>
                      <c:pt idx="21">
                        <c:v>43589</c:v>
                      </c:pt>
                      <c:pt idx="22">
                        <c:v>43596</c:v>
                      </c:pt>
                      <c:pt idx="23">
                        <c:v>43603</c:v>
                      </c:pt>
                      <c:pt idx="24">
                        <c:v>43610</c:v>
                      </c:pt>
                      <c:pt idx="25">
                        <c:v>43617</c:v>
                      </c:pt>
                      <c:pt idx="26">
                        <c:v>43624</c:v>
                      </c:pt>
                      <c:pt idx="27">
                        <c:v>43631</c:v>
                      </c:pt>
                      <c:pt idx="28">
                        <c:v>43638</c:v>
                      </c:pt>
                      <c:pt idx="29">
                        <c:v>43645</c:v>
                      </c:pt>
                      <c:pt idx="30">
                        <c:v>43652</c:v>
                      </c:pt>
                      <c:pt idx="31">
                        <c:v>43659</c:v>
                      </c:pt>
                      <c:pt idx="32">
                        <c:v>43666</c:v>
                      </c:pt>
                      <c:pt idx="33">
                        <c:v>43673</c:v>
                      </c:pt>
                      <c:pt idx="34">
                        <c:v>43680</c:v>
                      </c:pt>
                      <c:pt idx="35">
                        <c:v>43687</c:v>
                      </c:pt>
                      <c:pt idx="36">
                        <c:v>43694</c:v>
                      </c:pt>
                      <c:pt idx="37">
                        <c:v>43701</c:v>
                      </c:pt>
                      <c:pt idx="38">
                        <c:v>43708</c:v>
                      </c:pt>
                      <c:pt idx="39">
                        <c:v>43715</c:v>
                      </c:pt>
                      <c:pt idx="40">
                        <c:v>43722</c:v>
                      </c:pt>
                      <c:pt idx="41">
                        <c:v>43729</c:v>
                      </c:pt>
                      <c:pt idx="42">
                        <c:v>43736</c:v>
                      </c:pt>
                      <c:pt idx="43">
                        <c:v>43743</c:v>
                      </c:pt>
                      <c:pt idx="44">
                        <c:v>43750</c:v>
                      </c:pt>
                      <c:pt idx="45">
                        <c:v>43757</c:v>
                      </c:pt>
                      <c:pt idx="46">
                        <c:v>43764</c:v>
                      </c:pt>
                      <c:pt idx="47">
                        <c:v>43771</c:v>
                      </c:pt>
                      <c:pt idx="48">
                        <c:v>43778</c:v>
                      </c:pt>
                      <c:pt idx="49">
                        <c:v>43785</c:v>
                      </c:pt>
                      <c:pt idx="50">
                        <c:v>43792</c:v>
                      </c:pt>
                      <c:pt idx="51">
                        <c:v>43799</c:v>
                      </c:pt>
                      <c:pt idx="52">
                        <c:v>43806</c:v>
                      </c:pt>
                      <c:pt idx="53">
                        <c:v>43813</c:v>
                      </c:pt>
                      <c:pt idx="54">
                        <c:v>43820</c:v>
                      </c:pt>
                      <c:pt idx="55">
                        <c:v>43827</c:v>
                      </c:pt>
                      <c:pt idx="56">
                        <c:v>43834</c:v>
                      </c:pt>
                      <c:pt idx="57">
                        <c:v>43841</c:v>
                      </c:pt>
                      <c:pt idx="58">
                        <c:v>43848</c:v>
                      </c:pt>
                      <c:pt idx="59">
                        <c:v>43855</c:v>
                      </c:pt>
                      <c:pt idx="60">
                        <c:v>43862</c:v>
                      </c:pt>
                      <c:pt idx="61">
                        <c:v>43869</c:v>
                      </c:pt>
                      <c:pt idx="62">
                        <c:v>43876</c:v>
                      </c:pt>
                      <c:pt idx="63">
                        <c:v>43883</c:v>
                      </c:pt>
                      <c:pt idx="64">
                        <c:v>43890</c:v>
                      </c:pt>
                      <c:pt idx="65">
                        <c:v>43897</c:v>
                      </c:pt>
                      <c:pt idx="66">
                        <c:v>43904</c:v>
                      </c:pt>
                      <c:pt idx="67">
                        <c:v>43911</c:v>
                      </c:pt>
                      <c:pt idx="68">
                        <c:v>43918</c:v>
                      </c:pt>
                      <c:pt idx="69">
                        <c:v>43925</c:v>
                      </c:pt>
                      <c:pt idx="70">
                        <c:v>43932</c:v>
                      </c:pt>
                      <c:pt idx="71">
                        <c:v>43939</c:v>
                      </c:pt>
                      <c:pt idx="72">
                        <c:v>43946</c:v>
                      </c:pt>
                      <c:pt idx="73">
                        <c:v>43953</c:v>
                      </c:pt>
                      <c:pt idx="74">
                        <c:v>43960</c:v>
                      </c:pt>
                      <c:pt idx="75">
                        <c:v>43967</c:v>
                      </c:pt>
                      <c:pt idx="76">
                        <c:v>43974</c:v>
                      </c:pt>
                      <c:pt idx="77">
                        <c:v>43981</c:v>
                      </c:pt>
                      <c:pt idx="78">
                        <c:v>43988</c:v>
                      </c:pt>
                      <c:pt idx="79">
                        <c:v>43995</c:v>
                      </c:pt>
                      <c:pt idx="80">
                        <c:v>44002</c:v>
                      </c:pt>
                      <c:pt idx="81">
                        <c:v>44009</c:v>
                      </c:pt>
                      <c:pt idx="82">
                        <c:v>44016</c:v>
                      </c:pt>
                      <c:pt idx="83">
                        <c:v>44023</c:v>
                      </c:pt>
                      <c:pt idx="84">
                        <c:v>44030</c:v>
                      </c:pt>
                      <c:pt idx="85">
                        <c:v>44037</c:v>
                      </c:pt>
                      <c:pt idx="86">
                        <c:v>44044</c:v>
                      </c:pt>
                      <c:pt idx="87">
                        <c:v>44051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'weekly model'!$R$156:$R$346</c15:sqref>
                        </c15:formulaRef>
                      </c:ext>
                    </c:extLst>
                    <c:numCache>
                      <c:formatCode>_ * #,##0.000_ ;_ * \-#,##0.000_ ;_ * "-"??_ ;_ @_ </c:formatCode>
                      <c:ptCount val="191"/>
                      <c:pt idx="56">
                        <c:v>125.134</c:v>
                      </c:pt>
                      <c:pt idx="57">
                        <c:v>123.37860000000001</c:v>
                      </c:pt>
                      <c:pt idx="58">
                        <c:v>125.58296554938612</c:v>
                      </c:pt>
                      <c:pt idx="59">
                        <c:v>123.52590000000001</c:v>
                      </c:pt>
                      <c:pt idx="60">
                        <c:v>124.54795</c:v>
                      </c:pt>
                      <c:pt idx="61">
                        <c:v>125.57</c:v>
                      </c:pt>
                      <c:pt idx="62">
                        <c:v>124.68959999999998</c:v>
                      </c:pt>
                      <c:pt idx="63">
                        <c:v>123.77884801637637</c:v>
                      </c:pt>
                      <c:pt idx="64">
                        <c:v>120.03025987488418</c:v>
                      </c:pt>
                      <c:pt idx="65">
                        <c:v>117.40853340052061</c:v>
                      </c:pt>
                      <c:pt idx="66">
                        <c:v>114.28926478712351</c:v>
                      </c:pt>
                      <c:pt idx="67">
                        <c:v>114.03827481745374</c:v>
                      </c:pt>
                      <c:pt idx="68">
                        <c:v>110.45206603125936</c:v>
                      </c:pt>
                      <c:pt idx="69">
                        <c:v>109.84317553084861</c:v>
                      </c:pt>
                      <c:pt idx="70">
                        <c:v>105.89493976090719</c:v>
                      </c:pt>
                      <c:pt idx="71">
                        <c:v>106.60781139521738</c:v>
                      </c:pt>
                      <c:pt idx="72">
                        <c:v>103.53158332906295</c:v>
                      </c:pt>
                      <c:pt idx="73">
                        <c:v>100.41796416291014</c:v>
                      </c:pt>
                      <c:pt idx="74">
                        <c:v>99.242146716678846</c:v>
                      </c:pt>
                      <c:pt idx="75">
                        <c:v>110.949</c:v>
                      </c:pt>
                      <c:pt idx="76">
                        <c:v>110.89615930504978</c:v>
                      </c:pt>
                      <c:pt idx="77">
                        <c:v>108.5362172589175</c:v>
                      </c:pt>
                      <c:pt idx="78">
                        <c:v>102.84518110361211</c:v>
                      </c:pt>
                      <c:pt idx="79">
                        <c:v>103.18890665181607</c:v>
                      </c:pt>
                      <c:pt idx="80">
                        <c:v>102.50704608000333</c:v>
                      </c:pt>
                      <c:pt idx="81">
                        <c:v>98.164954100032972</c:v>
                      </c:pt>
                      <c:pt idx="82">
                        <c:v>99.13170743872611</c:v>
                      </c:pt>
                      <c:pt idx="83">
                        <c:v>99.206882450861798</c:v>
                      </c:pt>
                      <c:pt idx="84">
                        <c:v>98.943253198116523</c:v>
                      </c:pt>
                      <c:pt idx="85">
                        <c:v>113.25129999999999</c:v>
                      </c:pt>
                      <c:pt idx="86">
                        <c:v>118.3070043097198</c:v>
                      </c:pt>
                      <c:pt idx="87">
                        <c:v>110.63632172734609</c:v>
                      </c:pt>
                      <c:pt idx="88">
                        <c:v>113.23049999999999</c:v>
                      </c:pt>
                      <c:pt idx="89">
                        <c:v>113.41997627459477</c:v>
                      </c:pt>
                      <c:pt idx="90">
                        <c:v>111.96585284878715</c:v>
                      </c:pt>
                      <c:pt idx="91">
                        <c:v>109.7315484151306</c:v>
                      </c:pt>
                      <c:pt idx="92">
                        <c:v>112.16468003677821</c:v>
                      </c:pt>
                      <c:pt idx="93">
                        <c:v>113.59756781337711</c:v>
                      </c:pt>
                      <c:pt idx="94">
                        <c:v>117.84958627433322</c:v>
                      </c:pt>
                      <c:pt idx="95">
                        <c:v>118.35848133314556</c:v>
                      </c:pt>
                      <c:pt idx="96">
                        <c:v>119.06639999999999</c:v>
                      </c:pt>
                      <c:pt idx="97">
                        <c:v>121.66916038429615</c:v>
                      </c:pt>
                      <c:pt idx="98">
                        <c:v>121.03854513862987</c:v>
                      </c:pt>
                      <c:pt idx="99">
                        <c:v>121.41563668759167</c:v>
                      </c:pt>
                      <c:pt idx="100">
                        <c:v>128.68542099078536</c:v>
                      </c:pt>
                      <c:pt idx="101">
                        <c:v>129.09075618072461</c:v>
                      </c:pt>
                      <c:pt idx="102">
                        <c:v>127.1421791453338</c:v>
                      </c:pt>
                      <c:pt idx="103">
                        <c:v>128.47016325288729</c:v>
                      </c:pt>
                      <c:pt idx="104">
                        <c:v>127.51250984213422</c:v>
                      </c:pt>
                      <c:pt idx="105">
                        <c:v>127.15903703846352</c:v>
                      </c:pt>
                      <c:pt idx="106">
                        <c:v>125.48343392999305</c:v>
                      </c:pt>
                      <c:pt idx="107">
                        <c:v>124.43570077933315</c:v>
                      </c:pt>
                      <c:pt idx="108">
                        <c:v>124.85699047121409</c:v>
                      </c:pt>
                      <c:pt idx="109">
                        <c:v>125.37866910650781</c:v>
                      </c:pt>
                      <c:pt idx="110">
                        <c:v>130.17329070678156</c:v>
                      </c:pt>
                      <c:pt idx="111">
                        <c:v>130.72997740770461</c:v>
                      </c:pt>
                      <c:pt idx="112">
                        <c:v>130.45530161569732</c:v>
                      </c:pt>
                      <c:pt idx="113">
                        <c:v>128.1660521615141</c:v>
                      </c:pt>
                      <c:pt idx="114">
                        <c:v>126.54199598526634</c:v>
                      </c:pt>
                      <c:pt idx="115">
                        <c:v>125.43018948986926</c:v>
                      </c:pt>
                      <c:pt idx="116">
                        <c:v>122.97939587676154</c:v>
                      </c:pt>
                      <c:pt idx="117">
                        <c:v>124.97540556851449</c:v>
                      </c:pt>
                      <c:pt idx="118">
                        <c:v>129.17742312900049</c:v>
                      </c:pt>
                      <c:pt idx="119">
                        <c:v>129.38140889908999</c:v>
                      </c:pt>
                      <c:pt idx="120">
                        <c:v>129.26399412556745</c:v>
                      </c:pt>
                      <c:pt idx="121">
                        <c:v>127.26345076774574</c:v>
                      </c:pt>
                      <c:pt idx="122">
                        <c:v>131.36180829501177</c:v>
                      </c:pt>
                      <c:pt idx="123">
                        <c:v>133.63663361225827</c:v>
                      </c:pt>
                      <c:pt idx="124">
                        <c:v>134.21328997758485</c:v>
                      </c:pt>
                      <c:pt idx="125">
                        <c:v>132.58971823226767</c:v>
                      </c:pt>
                      <c:pt idx="126">
                        <c:v>131.90964780627576</c:v>
                      </c:pt>
                      <c:pt idx="127">
                        <c:v>131.54736618846366</c:v>
                      </c:pt>
                      <c:pt idx="128">
                        <c:v>132.3657077168503</c:v>
                      </c:pt>
                      <c:pt idx="129">
                        <c:v>132.39473545037453</c:v>
                      </c:pt>
                      <c:pt idx="130">
                        <c:v>132.4351710461998</c:v>
                      </c:pt>
                      <c:pt idx="131">
                        <c:v>132.81343042279119</c:v>
                      </c:pt>
                      <c:pt idx="132">
                        <c:v>132.31445753997573</c:v>
                      </c:pt>
                      <c:pt idx="133">
                        <c:v>131.69707265468969</c:v>
                      </c:pt>
                      <c:pt idx="134">
                        <c:v>131.65921086131632</c:v>
                      </c:pt>
                      <c:pt idx="135">
                        <c:v>132.50503754943676</c:v>
                      </c:pt>
                      <c:pt idx="136">
                        <c:v>134.46369652582538</c:v>
                      </c:pt>
                      <c:pt idx="137">
                        <c:v>135.77704680250849</c:v>
                      </c:pt>
                      <c:pt idx="138">
                        <c:v>136.77169710641451</c:v>
                      </c:pt>
                      <c:pt idx="139">
                        <c:v>137.48089090257324</c:v>
                      </c:pt>
                      <c:pt idx="140">
                        <c:v>138.08225461431994</c:v>
                      </c:pt>
                      <c:pt idx="141">
                        <c:v>138.93093728236479</c:v>
                      </c:pt>
                      <c:pt idx="142">
                        <c:v>140.46692052270771</c:v>
                      </c:pt>
                      <c:pt idx="143">
                        <c:v>140.83430108738565</c:v>
                      </c:pt>
                      <c:pt idx="144">
                        <c:v>142.39195879109275</c:v>
                      </c:pt>
                      <c:pt idx="145">
                        <c:v>143.91581698808514</c:v>
                      </c:pt>
                      <c:pt idx="146">
                        <c:v>145.63500768300028</c:v>
                      </c:pt>
                      <c:pt idx="147">
                        <c:v>148.34303586028787</c:v>
                      </c:pt>
                      <c:pt idx="148">
                        <c:v>149.12354349426337</c:v>
                      </c:pt>
                      <c:pt idx="149">
                        <c:v>150.35598844358742</c:v>
                      </c:pt>
                      <c:pt idx="150">
                        <c:v>151.52098944494952</c:v>
                      </c:pt>
                      <c:pt idx="151">
                        <c:v>153.08729127049145</c:v>
                      </c:pt>
                      <c:pt idx="152">
                        <c:v>153.88686079205931</c:v>
                      </c:pt>
                      <c:pt idx="153">
                        <c:v>155.05038929615208</c:v>
                      </c:pt>
                      <c:pt idx="154">
                        <c:v>155.30242100574804</c:v>
                      </c:pt>
                      <c:pt idx="155">
                        <c:v>155.55479899977144</c:v>
                      </c:pt>
                      <c:pt idx="156">
                        <c:v>155.63648279732269</c:v>
                      </c:pt>
                      <c:pt idx="157">
                        <c:v>156.7178014497423</c:v>
                      </c:pt>
                      <c:pt idx="158">
                        <c:v>158.73322380891864</c:v>
                      </c:pt>
                      <c:pt idx="159">
                        <c:v>160.22299004073577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858-4E1D-847B-CB11BC65D9AB}"/>
                  </c:ext>
                </c:extLst>
              </c15:ser>
            </c15:filteredLineSeries>
          </c:ext>
        </c:extLst>
      </c:lineChart>
      <c:dateAx>
        <c:axId val="1272262824"/>
        <c:scaling>
          <c:orientation val="minMax"/>
          <c:max val="44042"/>
          <c:min val="43770"/>
        </c:scaling>
        <c:delete val="0"/>
        <c:axPos val="b"/>
        <c:numFmt formatCode="mm/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4464"/>
        <c:crosses val="autoZero"/>
        <c:auto val="1"/>
        <c:lblOffset val="100"/>
        <c:baseTimeUnit val="days"/>
        <c:majorUnit val="14"/>
        <c:majorTimeUnit val="days"/>
      </c:dateAx>
      <c:valAx>
        <c:axId val="1272264464"/>
        <c:scaling>
          <c:orientation val="minMax"/>
          <c:max val="135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2824"/>
        <c:crosses val="autoZero"/>
        <c:crossBetween val="between"/>
      </c:valAx>
      <c:valAx>
        <c:axId val="912580488"/>
        <c:scaling>
          <c:orientation val="minMax"/>
          <c:max val="10"/>
          <c:min val="-10"/>
        </c:scaling>
        <c:delete val="0"/>
        <c:axPos val="r"/>
        <c:numFmt formatCode="_ * #,##0.000_ ;_ * \-#,##0.0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2580816"/>
        <c:crosses val="max"/>
        <c:crossBetween val="between"/>
      </c:valAx>
      <c:catAx>
        <c:axId val="91258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912580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809961868452233E-2"/>
          <c:y val="0.80265280397369554"/>
          <c:w val="0.83574678852020889"/>
          <c:h val="0.1799243225371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</a:t>
            </a:r>
            <a:r>
              <a:rPr lang="en-US" altLang="zh-CN"/>
              <a:t>hort term </a:t>
            </a:r>
            <a:r>
              <a:rPr lang="en-US"/>
              <a:t>Port Inventory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950794766998184E-2"/>
          <c:y val="6.8220479208429954E-2"/>
          <c:w val="0.9276477886434823"/>
          <c:h val="0.79100114662726728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580816"/>
        <c:axId val="912580488"/>
        <c:extLst>
          <c:ext xmlns:c15="http://schemas.microsoft.com/office/drawing/2012/chart" uri="{02D57815-91ED-43cb-92C2-25804820EDAC}">
            <c15:filteredBarSeries>
              <c15:ser>
                <c:idx val="1"/>
                <c:order val="5"/>
                <c:tx>
                  <c:strRef>
                    <c:extLst>
                      <c:ext uri="{02D57815-91ED-43cb-92C2-25804820EDAC}">
                        <c15:formulaRef>
                          <c15:sqref>'weekly model'!$X$2</c15:sqref>
                        </c15:formulaRef>
                      </c:ext>
                    </c:extLst>
                    <c:strCache>
                      <c:ptCount val="1"/>
                      <c:pt idx="0">
                        <c:v>Port Inventory  Base Case Weekly Change Projection (RHS)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73025">
                    <a:solidFill>
                      <a:schemeClr val="accent2"/>
                    </a:solidFill>
                  </a:ln>
                  <a:effectLst/>
                </c:spPr>
                <c:invertIfNegative val="0"/>
                <c:dLbls>
                  <c:dLbl>
                    <c:idx val="63"/>
                    <c:layout>
                      <c:manualLayout>
                        <c:x val="-7.2180457965113536E-3"/>
                        <c:y val="-5.04617101504712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EA4C-43C1-967B-5F04FBF65880}"/>
                      </c:ext>
                    </c:extLst>
                  </c:dLbl>
                  <c:dLbl>
                    <c:idx val="64"/>
                    <c:layout>
                      <c:manualLayout>
                        <c:x val="7.1027445641330686E-3"/>
                        <c:y val="-2.5128271747318121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EA4C-43C1-967B-5F04FBF65880}"/>
                      </c:ext>
                    </c:extLst>
                  </c:dLbl>
                  <c:dLbl>
                    <c:idx val="65"/>
                    <c:layout>
                      <c:manualLayout>
                        <c:x val="1.3139886612089306E-3"/>
                        <c:y val="-5.4793391701238817E-3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A-EA4C-43C1-967B-5F04FBF65880}"/>
                      </c:ext>
                    </c:extLst>
                  </c:dLbl>
                  <c:dLbl>
                    <c:idx val="6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rgbClr val="FF0000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EA4C-43C1-967B-5F04FBF65880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FF0000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'weekly model'!$X$156:$X$346</c15:sqref>
                        </c15:formulaRef>
                      </c:ext>
                    </c:extLst>
                    <c:numCache>
                      <c:formatCode>_ * #,##0.000_ ;_ * \-#,##0.000_ ;_ * "-"??_ ;_ @_ </c:formatCode>
                      <c:ptCount val="191"/>
                      <c:pt idx="62">
                        <c:v>-0.88040000000000873</c:v>
                      </c:pt>
                      <c:pt idx="63">
                        <c:v>-0.9107519836236122</c:v>
                      </c:pt>
                      <c:pt idx="64">
                        <c:v>-3.748588141492192</c:v>
                      </c:pt>
                      <c:pt idx="65">
                        <c:v>-2.6217264743635695</c:v>
                      </c:pt>
                      <c:pt idx="66">
                        <c:v>-3.1192686133970966</c:v>
                      </c:pt>
                      <c:pt idx="67">
                        <c:v>-0.25098996966977438</c:v>
                      </c:pt>
                      <c:pt idx="68">
                        <c:v>-3.5862087861943763</c:v>
                      </c:pt>
                      <c:pt idx="69">
                        <c:v>-0.60889050041075166</c:v>
                      </c:pt>
                      <c:pt idx="70">
                        <c:v>-3.9482357699414194</c:v>
                      </c:pt>
                      <c:pt idx="71">
                        <c:v>0.71287163431018996</c:v>
                      </c:pt>
                      <c:pt idx="72">
                        <c:v>-3.0762280661544281</c:v>
                      </c:pt>
                      <c:pt idx="73">
                        <c:v>-3.1136191661528159</c:v>
                      </c:pt>
                      <c:pt idx="74">
                        <c:v>-1.1758174462312923</c:v>
                      </c:pt>
                      <c:pt idx="75">
                        <c:v>11.706853283321152</c:v>
                      </c:pt>
                      <c:pt idx="76">
                        <c:v>-5.2840694950219813E-2</c:v>
                      </c:pt>
                      <c:pt idx="77">
                        <c:v>-2.3599420461322751</c:v>
                      </c:pt>
                      <c:pt idx="78">
                        <c:v>-5.6910361553053974</c:v>
                      </c:pt>
                      <c:pt idx="79">
                        <c:v>0.34372554820396317</c:v>
                      </c:pt>
                      <c:pt idx="80">
                        <c:v>-0.68186057181273441</c:v>
                      </c:pt>
                      <c:pt idx="81">
                        <c:v>-4.3420919799703626</c:v>
                      </c:pt>
                      <c:pt idx="82">
                        <c:v>0.96675333869313818</c:v>
                      </c:pt>
                      <c:pt idx="83">
                        <c:v>7.517501213568778E-2</c:v>
                      </c:pt>
                      <c:pt idx="84">
                        <c:v>-0.26362925274527527</c:v>
                      </c:pt>
                      <c:pt idx="85">
                        <c:v>14.308046801883464</c:v>
                      </c:pt>
                      <c:pt idx="86">
                        <c:v>5.0557043097198147</c:v>
                      </c:pt>
                      <c:pt idx="87">
                        <c:v>-7.6706825823737148</c:v>
                      </c:pt>
                      <c:pt idx="88">
                        <c:v>2.594178272653906</c:v>
                      </c:pt>
                      <c:pt idx="89">
                        <c:v>0.18947627459478156</c:v>
                      </c:pt>
                      <c:pt idx="90">
                        <c:v>-1.454123425807623</c:v>
                      </c:pt>
                      <c:pt idx="91">
                        <c:v>-2.234304433656547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EA4C-43C1-967B-5F04FBF6588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'weekly model'!$P$2</c:f>
              <c:strCache>
                <c:ptCount val="1"/>
                <c:pt idx="0">
                  <c:v>Port actual inventory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model'!$P$156:$P$346</c:f>
              <c:numCache>
                <c:formatCode>_ * #,##0.000_ ;_ * \-#,##0.000_ ;_ * "-"??_ ;_ @_ </c:formatCode>
                <c:ptCount val="191"/>
                <c:pt idx="0">
                  <c:v>138.6002</c:v>
                </c:pt>
                <c:pt idx="1">
                  <c:v>139.41329999999999</c:v>
                </c:pt>
                <c:pt idx="2">
                  <c:v>138.85379999999998</c:v>
                </c:pt>
                <c:pt idx="3">
                  <c:v>141.5643</c:v>
                </c:pt>
                <c:pt idx="4">
                  <c:v>142.88159999999999</c:v>
                </c:pt>
                <c:pt idx="5">
                  <c:v>141.822</c:v>
                </c:pt>
                <c:pt idx="6">
                  <c:v>143.73500000000001</c:v>
                </c:pt>
                <c:pt idx="7">
                  <c:v>142.0575</c:v>
                </c:pt>
                <c:pt idx="8">
                  <c:v>139.72999999999999</c:v>
                </c:pt>
                <c:pt idx="9">
                  <c:v>#N/A</c:v>
                </c:pt>
                <c:pt idx="10">
                  <c:v>144.1421</c:v>
                </c:pt>
                <c:pt idx="11">
                  <c:v>145.76499999999999</c:v>
                </c:pt>
                <c:pt idx="12">
                  <c:v>146.87729999999999</c:v>
                </c:pt>
                <c:pt idx="13">
                  <c:v>147.45650000000001</c:v>
                </c:pt>
                <c:pt idx="14">
                  <c:v>147.69999999999999</c:v>
                </c:pt>
                <c:pt idx="15">
                  <c:v>147.88559999999998</c:v>
                </c:pt>
                <c:pt idx="16">
                  <c:v>147.02930000000001</c:v>
                </c:pt>
                <c:pt idx="17">
                  <c:v>148.43430000000001</c:v>
                </c:pt>
                <c:pt idx="18">
                  <c:v>141.8613</c:v>
                </c:pt>
                <c:pt idx="19">
                  <c:v>138.3629</c:v>
                </c:pt>
                <c:pt idx="20">
                  <c:v>134.26</c:v>
                </c:pt>
                <c:pt idx="21">
                  <c:v>134.37479999999999</c:v>
                </c:pt>
                <c:pt idx="22">
                  <c:v>133.3083</c:v>
                </c:pt>
                <c:pt idx="23">
                  <c:v>132.0692</c:v>
                </c:pt>
                <c:pt idx="24">
                  <c:v>127.6782</c:v>
                </c:pt>
                <c:pt idx="25">
                  <c:v>123.98100000000001</c:v>
                </c:pt>
                <c:pt idx="26">
                  <c:v>121.58</c:v>
                </c:pt>
                <c:pt idx="27">
                  <c:v>117.95729999999999</c:v>
                </c:pt>
                <c:pt idx="28">
                  <c:v>117.523</c:v>
                </c:pt>
                <c:pt idx="29">
                  <c:v>115.6503</c:v>
                </c:pt>
                <c:pt idx="30">
                  <c:v>114.9315</c:v>
                </c:pt>
                <c:pt idx="31">
                  <c:v>114.13510000000001</c:v>
                </c:pt>
                <c:pt idx="32">
                  <c:v>116.82089999999999</c:v>
                </c:pt>
                <c:pt idx="33">
                  <c:v>116.4181</c:v>
                </c:pt>
                <c:pt idx="34">
                  <c:v>118.69280000000001</c:v>
                </c:pt>
                <c:pt idx="35">
                  <c:v>118.50749999999999</c:v>
                </c:pt>
                <c:pt idx="36">
                  <c:v>116.0124</c:v>
                </c:pt>
                <c:pt idx="37">
                  <c:v>119.8433</c:v>
                </c:pt>
                <c:pt idx="38">
                  <c:v>121.31399999999999</c:v>
                </c:pt>
                <c:pt idx="39">
                  <c:v>120.9166</c:v>
                </c:pt>
                <c:pt idx="40">
                  <c:v>119.44</c:v>
                </c:pt>
                <c:pt idx="41">
                  <c:v>122.5429</c:v>
                </c:pt>
                <c:pt idx="42">
                  <c:v>120.33</c:v>
                </c:pt>
                <c:pt idx="43">
                  <c:v>#N/A</c:v>
                </c:pt>
                <c:pt idx="44">
                  <c:v>126.696</c:v>
                </c:pt>
                <c:pt idx="45">
                  <c:v>127.2403</c:v>
                </c:pt>
                <c:pt idx="46">
                  <c:v>128.36000000000001</c:v>
                </c:pt>
                <c:pt idx="47">
                  <c:v>126.485</c:v>
                </c:pt>
                <c:pt idx="48">
                  <c:v>125.85</c:v>
                </c:pt>
                <c:pt idx="49">
                  <c:v>123.7375</c:v>
                </c:pt>
                <c:pt idx="50">
                  <c:v>125.1725</c:v>
                </c:pt>
                <c:pt idx="51">
                  <c:v>123.83409999999999</c:v>
                </c:pt>
                <c:pt idx="52">
                  <c:v>123.43879999999999</c:v>
                </c:pt>
                <c:pt idx="53">
                  <c:v>123.0754</c:v>
                </c:pt>
                <c:pt idx="54">
                  <c:v>126.9251</c:v>
                </c:pt>
                <c:pt idx="55">
                  <c:v>126.95</c:v>
                </c:pt>
                <c:pt idx="56">
                  <c:v>125.134</c:v>
                </c:pt>
                <c:pt idx="57">
                  <c:v>123.37860000000001</c:v>
                </c:pt>
                <c:pt idx="58">
                  <c:v>123.7393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123.94229999999999</c:v>
                </c:pt>
                <c:pt idx="64">
                  <c:v>121.7016</c:v>
                </c:pt>
                <c:pt idx="65">
                  <c:v>120.77466</c:v>
                </c:pt>
                <c:pt idx="66">
                  <c:v>119.11129999999999</c:v>
                </c:pt>
                <c:pt idx="67">
                  <c:v>118.4413</c:v>
                </c:pt>
                <c:pt idx="68">
                  <c:v>116.94889999999999</c:v>
                </c:pt>
                <c:pt idx="69">
                  <c:v>115.363</c:v>
                </c:pt>
                <c:pt idx="70">
                  <c:v>116.09350000000001</c:v>
                </c:pt>
                <c:pt idx="71">
                  <c:v>116.35780000000001</c:v>
                </c:pt>
                <c:pt idx="72">
                  <c:v>115.8536</c:v>
                </c:pt>
                <c:pt idx="73">
                  <c:v>113.9803</c:v>
                </c:pt>
                <c:pt idx="74">
                  <c:v>111.88959999999999</c:v>
                </c:pt>
                <c:pt idx="75">
                  <c:v>110.949</c:v>
                </c:pt>
                <c:pt idx="76">
                  <c:v>109.2608</c:v>
                </c:pt>
                <c:pt idx="77">
                  <c:v>107.8485</c:v>
                </c:pt>
                <c:pt idx="78">
                  <c:v>107.53700000000001</c:v>
                </c:pt>
                <c:pt idx="79">
                  <c:v>106.977</c:v>
                </c:pt>
                <c:pt idx="80">
                  <c:v>106.1716</c:v>
                </c:pt>
                <c:pt idx="81">
                  <c:v>107.81100000000001</c:v>
                </c:pt>
                <c:pt idx="82">
                  <c:v>108.08750000000001</c:v>
                </c:pt>
                <c:pt idx="83">
                  <c:v>108.7808</c:v>
                </c:pt>
                <c:pt idx="84">
                  <c:v>110.4744</c:v>
                </c:pt>
                <c:pt idx="85">
                  <c:v>113.25129999999999</c:v>
                </c:pt>
                <c:pt idx="86">
                  <c:v>114.02719999999999</c:v>
                </c:pt>
                <c:pt idx="87">
                  <c:v>113.4576</c:v>
                </c:pt>
                <c:pt idx="88">
                  <c:v>113.23049999999999</c:v>
                </c:pt>
                <c:pt idx="89">
                  <c:v>112.41719999999999</c:v>
                </c:pt>
                <c:pt idx="90">
                  <c:v>113.1048</c:v>
                </c:pt>
                <c:pt idx="91">
                  <c:v>113.73989999999999</c:v>
                </c:pt>
                <c:pt idx="92">
                  <c:v>114.56450000000001</c:v>
                </c:pt>
                <c:pt idx="93">
                  <c:v>114.9281</c:v>
                </c:pt>
                <c:pt idx="94">
                  <c:v>116.1605</c:v>
                </c:pt>
                <c:pt idx="95">
                  <c:v>119.06639999999999</c:v>
                </c:pt>
                <c:pt idx="96">
                  <c:v>120.60899999999999</c:v>
                </c:pt>
                <c:pt idx="97">
                  <c:v>122.3852</c:v>
                </c:pt>
                <c:pt idx="98">
                  <c:v>124.1558</c:v>
                </c:pt>
                <c:pt idx="99">
                  <c:v>127.63249999999999</c:v>
                </c:pt>
                <c:pt idx="100">
                  <c:v>128.11500000000001</c:v>
                </c:pt>
                <c:pt idx="101">
                  <c:v>127.777</c:v>
                </c:pt>
                <c:pt idx="102">
                  <c:v>127.514</c:v>
                </c:pt>
                <c:pt idx="103">
                  <c:v>126.054</c:v>
                </c:pt>
                <c:pt idx="104">
                  <c:v>124.46600000000001</c:v>
                </c:pt>
                <c:pt idx="105">
                  <c:v>122.03200000000001</c:v>
                </c:pt>
                <c:pt idx="106">
                  <c:v>124.04450000000001</c:v>
                </c:pt>
                <c:pt idx="107">
                  <c:v>124.0868</c:v>
                </c:pt>
                <c:pt idx="108">
                  <c:v>124.15950000000001</c:v>
                </c:pt>
                <c:pt idx="109">
                  <c:v>122.67200000000001</c:v>
                </c:pt>
                <c:pt idx="110">
                  <c:v>124.1187</c:v>
                </c:pt>
                <c:pt idx="111">
                  <c:v>124.38200000000001</c:v>
                </c:pt>
                <c:pt idx="112">
                  <c:v>125.00709999999999</c:v>
                </c:pt>
                <c:pt idx="113">
                  <c:v>125.194</c:v>
                </c:pt>
                <c:pt idx="114">
                  <c:v>126</c:v>
                </c:pt>
                <c:pt idx="115">
                  <c:v>127.069</c:v>
                </c:pt>
                <c:pt idx="116">
                  <c:v>126.4473</c:v>
                </c:pt>
                <c:pt idx="117">
                  <c:v>127.89200000000001</c:v>
                </c:pt>
                <c:pt idx="118">
                  <c:v>128.82399999999998</c:v>
                </c:pt>
                <c:pt idx="119">
                  <c:v>130.21100000000001</c:v>
                </c:pt>
                <c:pt idx="120">
                  <c:v>130.661</c:v>
                </c:pt>
                <c:pt idx="121">
                  <c:v>131.32900000000001</c:v>
                </c:pt>
                <c:pt idx="122">
                  <c:v>130.98820000000001</c:v>
                </c:pt>
                <c:pt idx="123">
                  <c:v>133.15370000000001</c:v>
                </c:pt>
                <c:pt idx="124">
                  <c:v>133.202</c:v>
                </c:pt>
                <c:pt idx="125">
                  <c:v>130.26689999999999</c:v>
                </c:pt>
                <c:pt idx="126">
                  <c:v>129.5778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C-43C1-967B-5F04FBF65880}"/>
            </c:ext>
          </c:extLst>
        </c:ser>
        <c:ser>
          <c:idx val="2"/>
          <c:order val="2"/>
          <c:tx>
            <c:strRef>
              <c:f>'weekly model'!$T$2</c:f>
              <c:strCache>
                <c:ptCount val="1"/>
                <c:pt idx="0">
                  <c:v>Port Inventory (removal bear case, 21.4Mtpw in June&amp;July; CU, 82%)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model'!$T$156:$T$243</c:f>
              <c:numCache>
                <c:formatCode>_ * #,##0.000_ ;_ * \-#,##0.000_ ;_ * "-"??_ ;_ @_ </c:formatCode>
                <c:ptCount val="88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101.16796416291014</c:v>
                </c:pt>
                <c:pt idx="74">
                  <c:v>99.242146716678846</c:v>
                </c:pt>
                <c:pt idx="75">
                  <c:v>110.949</c:v>
                </c:pt>
                <c:pt idx="76">
                  <c:v>110.89615930504978</c:v>
                </c:pt>
                <c:pt idx="77">
                  <c:v>108.5362172589175</c:v>
                </c:pt>
                <c:pt idx="78">
                  <c:v>102.84518110361211</c:v>
                </c:pt>
                <c:pt idx="79">
                  <c:v>103.18890665181607</c:v>
                </c:pt>
                <c:pt idx="80">
                  <c:v>102.50704608000333</c:v>
                </c:pt>
                <c:pt idx="81">
                  <c:v>98.164954100032972</c:v>
                </c:pt>
                <c:pt idx="82">
                  <c:v>99.13170743872611</c:v>
                </c:pt>
                <c:pt idx="83">
                  <c:v>99.206882450861798</c:v>
                </c:pt>
                <c:pt idx="84">
                  <c:v>99.693253198116523</c:v>
                </c:pt>
                <c:pt idx="85">
                  <c:v>103.31380668857165</c:v>
                </c:pt>
                <c:pt idx="86">
                  <c:v>119.3070043097198</c:v>
                </c:pt>
                <c:pt idx="87">
                  <c:v>111.63632172734609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C-43C1-967B-5F04FBF65880}"/>
            </c:ext>
          </c:extLst>
        </c:ser>
        <c:ser>
          <c:idx val="4"/>
          <c:order val="3"/>
          <c:tx>
            <c:strRef>
              <c:f>'weekly model'!$S$2</c:f>
              <c:strCache>
                <c:ptCount val="1"/>
                <c:pt idx="0">
                  <c:v>Port Inventory (Removal bull case, 22.3Mtpw in June&amp;July; CU, 86%)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model'!$S$156:$S$346</c:f>
              <c:numCache>
                <c:formatCode>_ * #,##0.000_ ;_ * \-#,##0.000_ ;_ * "-"??_ ;_ @_ </c:formatCode>
                <c:ptCount val="191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100.16796416291014</c:v>
                </c:pt>
                <c:pt idx="74">
                  <c:v>98.742146716678846</c:v>
                </c:pt>
                <c:pt idx="75">
                  <c:v>110.949</c:v>
                </c:pt>
                <c:pt idx="76">
                  <c:v>110.64615930504978</c:v>
                </c:pt>
                <c:pt idx="77">
                  <c:v>106.65085795386773</c:v>
                </c:pt>
                <c:pt idx="78">
                  <c:v>101.39753905747983</c:v>
                </c:pt>
                <c:pt idx="79">
                  <c:v>101.4912646056838</c:v>
                </c:pt>
                <c:pt idx="80">
                  <c:v>100.55940403387106</c:v>
                </c:pt>
                <c:pt idx="81">
                  <c:v>95.967312053900699</c:v>
                </c:pt>
                <c:pt idx="82">
                  <c:v>96.684065392593837</c:v>
                </c:pt>
                <c:pt idx="83">
                  <c:v>107.91267501213569</c:v>
                </c:pt>
                <c:pt idx="84">
                  <c:v>108.26717074725472</c:v>
                </c:pt>
                <c:pt idx="85">
                  <c:v>113.84495349045513</c:v>
                </c:pt>
                <c:pt idx="86">
                  <c:v>118.0570043097198</c:v>
                </c:pt>
                <c:pt idx="87">
                  <c:v>106.10651741762628</c:v>
                </c:pt>
                <c:pt idx="88">
                  <c:v>108.34526976203986</c:v>
                </c:pt>
                <c:pt idx="89">
                  <c:v>112.91997627459477</c:v>
                </c:pt>
                <c:pt idx="90">
                  <c:v>110.46307657419237</c:v>
                </c:pt>
                <c:pt idx="91">
                  <c:v>110.37049556634345</c:v>
                </c:pt>
                <c:pt idx="92">
                  <c:v>115.6730316216476</c:v>
                </c:pt>
                <c:pt idx="93">
                  <c:v>115.49738777659891</c:v>
                </c:pt>
                <c:pt idx="94">
                  <c:v>118.68011846095611</c:v>
                </c:pt>
                <c:pt idx="95">
                  <c:v>116.16939505881234</c:v>
                </c:pt>
                <c:pt idx="96">
                  <c:v>119.06639999999999</c:v>
                </c:pt>
                <c:pt idx="97">
                  <c:v>123.21176038429616</c:v>
                </c:pt>
                <c:pt idx="98">
                  <c:v>121.75458475433372</c:v>
                </c:pt>
                <c:pt idx="99">
                  <c:v>124.5328915489618</c:v>
                </c:pt>
                <c:pt idx="100">
                  <c:v>128.68542099078536</c:v>
                </c:pt>
                <c:pt idx="101">
                  <c:v>129.09075618072461</c:v>
                </c:pt>
                <c:pt idx="102">
                  <c:v>127.1421791453338</c:v>
                </c:pt>
                <c:pt idx="103">
                  <c:v>127.97016325288729</c:v>
                </c:pt>
                <c:pt idx="104">
                  <c:v>126.51250984213422</c:v>
                </c:pt>
                <c:pt idx="105">
                  <c:v>125.65903703846352</c:v>
                </c:pt>
                <c:pt idx="106">
                  <c:v>123.48343392999305</c:v>
                </c:pt>
                <c:pt idx="107">
                  <c:v>121.93570077933315</c:v>
                </c:pt>
                <c:pt idx="108">
                  <c:v>121.85699047121409</c:v>
                </c:pt>
                <c:pt idx="109">
                  <c:v>121.87866910650781</c:v>
                </c:pt>
                <c:pt idx="110">
                  <c:v>126.17329070678157</c:v>
                </c:pt>
                <c:pt idx="111">
                  <c:v>126.22997740770464</c:v>
                </c:pt>
                <c:pt idx="112">
                  <c:v>125.45530161569737</c:v>
                </c:pt>
                <c:pt idx="113">
                  <c:v>122.66605216151413</c:v>
                </c:pt>
                <c:pt idx="114">
                  <c:v>120.54199598526637</c:v>
                </c:pt>
                <c:pt idx="115">
                  <c:v>124.93018948986926</c:v>
                </c:pt>
                <c:pt idx="116">
                  <c:v>121.97939587676154</c:v>
                </c:pt>
                <c:pt idx="117">
                  <c:v>123.47540556851449</c:v>
                </c:pt>
                <c:pt idx="118">
                  <c:v>127.17742312900049</c:v>
                </c:pt>
                <c:pt idx="119">
                  <c:v>126.88140889908999</c:v>
                </c:pt>
                <c:pt idx="120">
                  <c:v>126.26399412556745</c:v>
                </c:pt>
                <c:pt idx="121">
                  <c:v>123.76345076774574</c:v>
                </c:pt>
                <c:pt idx="122">
                  <c:v>127.36180829501178</c:v>
                </c:pt>
                <c:pt idx="123">
                  <c:v>129.13663361225829</c:v>
                </c:pt>
                <c:pt idx="124">
                  <c:v>129.21328997758488</c:v>
                </c:pt>
                <c:pt idx="125">
                  <c:v>127.08971823226769</c:v>
                </c:pt>
                <c:pt idx="126">
                  <c:v>125.90964780627577</c:v>
                </c:pt>
                <c:pt idx="127">
                  <c:v>125.04736618846366</c:v>
                </c:pt>
                <c:pt idx="128">
                  <c:v>125.3657077168503</c:v>
                </c:pt>
                <c:pt idx="129">
                  <c:v>124.89473545037454</c:v>
                </c:pt>
                <c:pt idx="130">
                  <c:v>124.43517104619983</c:v>
                </c:pt>
                <c:pt idx="131">
                  <c:v>124.31343042279121</c:v>
                </c:pt>
                <c:pt idx="132">
                  <c:v>123.31445753997576</c:v>
                </c:pt>
                <c:pt idx="133">
                  <c:v>122.19707265468972</c:v>
                </c:pt>
                <c:pt idx="134">
                  <c:v>121.65921086131637</c:v>
                </c:pt>
                <c:pt idx="135">
                  <c:v>122.00503754943681</c:v>
                </c:pt>
                <c:pt idx="136">
                  <c:v>123.46369652582543</c:v>
                </c:pt>
                <c:pt idx="137">
                  <c:v>124.27704680250854</c:v>
                </c:pt>
                <c:pt idx="138">
                  <c:v>124.77169710641455</c:v>
                </c:pt>
                <c:pt idx="139">
                  <c:v>124.98089090257329</c:v>
                </c:pt>
                <c:pt idx="140">
                  <c:v>125.08225461432001</c:v>
                </c:pt>
                <c:pt idx="141">
                  <c:v>125.43093728236485</c:v>
                </c:pt>
                <c:pt idx="142">
                  <c:v>126.46692052270775</c:v>
                </c:pt>
                <c:pt idx="143">
                  <c:v>126.3343010873857</c:v>
                </c:pt>
                <c:pt idx="144">
                  <c:v>127.39195879109279</c:v>
                </c:pt>
                <c:pt idx="145">
                  <c:v>128.41581698808517</c:v>
                </c:pt>
                <c:pt idx="146">
                  <c:v>129.63500768300031</c:v>
                </c:pt>
                <c:pt idx="147">
                  <c:v>131.8430358602879</c:v>
                </c:pt>
                <c:pt idx="148">
                  <c:v>132.1235434942634</c:v>
                </c:pt>
                <c:pt idx="149">
                  <c:v>132.85598844358745</c:v>
                </c:pt>
                <c:pt idx="150">
                  <c:v>133.52098944494955</c:v>
                </c:pt>
                <c:pt idx="151">
                  <c:v>134.58729127049148</c:v>
                </c:pt>
                <c:pt idx="152">
                  <c:v>134.88686079205934</c:v>
                </c:pt>
                <c:pt idx="153">
                  <c:v>135.5503892961521</c:v>
                </c:pt>
                <c:pt idx="154">
                  <c:v>135.3024210057481</c:v>
                </c:pt>
                <c:pt idx="155">
                  <c:v>135.05479899977149</c:v>
                </c:pt>
                <c:pt idx="156">
                  <c:v>134.63648279732274</c:v>
                </c:pt>
                <c:pt idx="157">
                  <c:v>135.21780144974235</c:v>
                </c:pt>
                <c:pt idx="158">
                  <c:v>136.73322380891869</c:v>
                </c:pt>
                <c:pt idx="159">
                  <c:v>137.72299004073582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C-43C1-967B-5F04FBF65880}"/>
            </c:ext>
          </c:extLst>
        </c:ser>
        <c:ser>
          <c:idx val="5"/>
          <c:order val="4"/>
          <c:tx>
            <c:strRef>
              <c:f>'weekly model'!$R$2</c:f>
              <c:strCache>
                <c:ptCount val="1"/>
                <c:pt idx="0">
                  <c:v>Port Inventory (removals base case, 21.8Mtpw in June&amp;July; CU, 84.5%)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81"/>
              <c:layout>
                <c:manualLayout>
                  <c:x val="-8.4070183601428483E-2"/>
                  <c:y val="-0.1809427195193530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4C-43C1-967B-5F04FBF6588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'weekly model'!$B$156:$B$243</c:f>
              <c:numCache>
                <c:formatCode>m/d/yyyy</c:formatCode>
                <c:ptCount val="88"/>
                <c:pt idx="0">
                  <c:v>43442</c:v>
                </c:pt>
                <c:pt idx="1">
                  <c:v>43449</c:v>
                </c:pt>
                <c:pt idx="2">
                  <c:v>43456</c:v>
                </c:pt>
                <c:pt idx="3">
                  <c:v>43463</c:v>
                </c:pt>
                <c:pt idx="4">
                  <c:v>43470</c:v>
                </c:pt>
                <c:pt idx="5">
                  <c:v>43477</c:v>
                </c:pt>
                <c:pt idx="6">
                  <c:v>43484</c:v>
                </c:pt>
                <c:pt idx="7">
                  <c:v>43491</c:v>
                </c:pt>
                <c:pt idx="8">
                  <c:v>43498</c:v>
                </c:pt>
                <c:pt idx="9">
                  <c:v>43505</c:v>
                </c:pt>
                <c:pt idx="10">
                  <c:v>43512</c:v>
                </c:pt>
                <c:pt idx="11">
                  <c:v>43519</c:v>
                </c:pt>
                <c:pt idx="12">
                  <c:v>43526</c:v>
                </c:pt>
                <c:pt idx="13">
                  <c:v>43533</c:v>
                </c:pt>
                <c:pt idx="14">
                  <c:v>43540</c:v>
                </c:pt>
                <c:pt idx="15">
                  <c:v>43547</c:v>
                </c:pt>
                <c:pt idx="16">
                  <c:v>43554</c:v>
                </c:pt>
                <c:pt idx="17">
                  <c:v>43561</c:v>
                </c:pt>
                <c:pt idx="18">
                  <c:v>43568</c:v>
                </c:pt>
                <c:pt idx="19">
                  <c:v>43575</c:v>
                </c:pt>
                <c:pt idx="20">
                  <c:v>43582</c:v>
                </c:pt>
                <c:pt idx="21">
                  <c:v>43589</c:v>
                </c:pt>
                <c:pt idx="22">
                  <c:v>43596</c:v>
                </c:pt>
                <c:pt idx="23">
                  <c:v>43603</c:v>
                </c:pt>
                <c:pt idx="24">
                  <c:v>43610</c:v>
                </c:pt>
                <c:pt idx="25">
                  <c:v>43617</c:v>
                </c:pt>
                <c:pt idx="26">
                  <c:v>43624</c:v>
                </c:pt>
                <c:pt idx="27">
                  <c:v>43631</c:v>
                </c:pt>
                <c:pt idx="28">
                  <c:v>43638</c:v>
                </c:pt>
                <c:pt idx="29">
                  <c:v>43645</c:v>
                </c:pt>
                <c:pt idx="30">
                  <c:v>43652</c:v>
                </c:pt>
                <c:pt idx="31">
                  <c:v>43659</c:v>
                </c:pt>
                <c:pt idx="32">
                  <c:v>43666</c:v>
                </c:pt>
                <c:pt idx="33">
                  <c:v>43673</c:v>
                </c:pt>
                <c:pt idx="34">
                  <c:v>43680</c:v>
                </c:pt>
                <c:pt idx="35">
                  <c:v>43687</c:v>
                </c:pt>
                <c:pt idx="36">
                  <c:v>43694</c:v>
                </c:pt>
                <c:pt idx="37">
                  <c:v>43701</c:v>
                </c:pt>
                <c:pt idx="38">
                  <c:v>43708</c:v>
                </c:pt>
                <c:pt idx="39">
                  <c:v>43715</c:v>
                </c:pt>
                <c:pt idx="40">
                  <c:v>43722</c:v>
                </c:pt>
                <c:pt idx="41">
                  <c:v>43729</c:v>
                </c:pt>
                <c:pt idx="42">
                  <c:v>43736</c:v>
                </c:pt>
                <c:pt idx="43">
                  <c:v>43743</c:v>
                </c:pt>
                <c:pt idx="44">
                  <c:v>43750</c:v>
                </c:pt>
                <c:pt idx="45">
                  <c:v>43757</c:v>
                </c:pt>
                <c:pt idx="46">
                  <c:v>43764</c:v>
                </c:pt>
                <c:pt idx="47">
                  <c:v>43771</c:v>
                </c:pt>
                <c:pt idx="48">
                  <c:v>43778</c:v>
                </c:pt>
                <c:pt idx="49">
                  <c:v>43785</c:v>
                </c:pt>
                <c:pt idx="50">
                  <c:v>43792</c:v>
                </c:pt>
                <c:pt idx="51">
                  <c:v>43799</c:v>
                </c:pt>
                <c:pt idx="52">
                  <c:v>43806</c:v>
                </c:pt>
                <c:pt idx="53">
                  <c:v>43813</c:v>
                </c:pt>
                <c:pt idx="54">
                  <c:v>43820</c:v>
                </c:pt>
                <c:pt idx="55">
                  <c:v>43827</c:v>
                </c:pt>
                <c:pt idx="56">
                  <c:v>43834</c:v>
                </c:pt>
                <c:pt idx="57">
                  <c:v>43841</c:v>
                </c:pt>
                <c:pt idx="58">
                  <c:v>43848</c:v>
                </c:pt>
                <c:pt idx="59">
                  <c:v>43855</c:v>
                </c:pt>
                <c:pt idx="60">
                  <c:v>43862</c:v>
                </c:pt>
                <c:pt idx="61">
                  <c:v>43869</c:v>
                </c:pt>
                <c:pt idx="62">
                  <c:v>43876</c:v>
                </c:pt>
                <c:pt idx="63">
                  <c:v>43883</c:v>
                </c:pt>
                <c:pt idx="64">
                  <c:v>43890</c:v>
                </c:pt>
                <c:pt idx="65">
                  <c:v>43897</c:v>
                </c:pt>
                <c:pt idx="66">
                  <c:v>43904</c:v>
                </c:pt>
                <c:pt idx="67">
                  <c:v>43911</c:v>
                </c:pt>
                <c:pt idx="68">
                  <c:v>43918</c:v>
                </c:pt>
                <c:pt idx="69">
                  <c:v>43925</c:v>
                </c:pt>
                <c:pt idx="70">
                  <c:v>43932</c:v>
                </c:pt>
                <c:pt idx="71">
                  <c:v>43939</c:v>
                </c:pt>
                <c:pt idx="72">
                  <c:v>43946</c:v>
                </c:pt>
                <c:pt idx="73">
                  <c:v>43953</c:v>
                </c:pt>
                <c:pt idx="74">
                  <c:v>43960</c:v>
                </c:pt>
                <c:pt idx="75">
                  <c:v>43967</c:v>
                </c:pt>
                <c:pt idx="76">
                  <c:v>43974</c:v>
                </c:pt>
                <c:pt idx="77">
                  <c:v>43981</c:v>
                </c:pt>
                <c:pt idx="78">
                  <c:v>43988</c:v>
                </c:pt>
                <c:pt idx="79">
                  <c:v>43995</c:v>
                </c:pt>
                <c:pt idx="80">
                  <c:v>44002</c:v>
                </c:pt>
                <c:pt idx="81">
                  <c:v>44009</c:v>
                </c:pt>
                <c:pt idx="82">
                  <c:v>44016</c:v>
                </c:pt>
                <c:pt idx="83">
                  <c:v>44023</c:v>
                </c:pt>
                <c:pt idx="84">
                  <c:v>44030</c:v>
                </c:pt>
                <c:pt idx="85">
                  <c:v>44037</c:v>
                </c:pt>
                <c:pt idx="86">
                  <c:v>44044</c:v>
                </c:pt>
                <c:pt idx="87">
                  <c:v>44051</c:v>
                </c:pt>
              </c:numCache>
            </c:numRef>
          </c:cat>
          <c:val>
            <c:numRef>
              <c:f>'weekly model'!$R$156:$R$346</c:f>
              <c:numCache>
                <c:formatCode>_ * #,##0.000_ ;_ * \-#,##0.000_ ;_ * "-"??_ ;_ @_ </c:formatCode>
                <c:ptCount val="191"/>
                <c:pt idx="56">
                  <c:v>125.134</c:v>
                </c:pt>
                <c:pt idx="57">
                  <c:v>123.37860000000001</c:v>
                </c:pt>
                <c:pt idx="58">
                  <c:v>125.58296554938612</c:v>
                </c:pt>
                <c:pt idx="59">
                  <c:v>123.52590000000001</c:v>
                </c:pt>
                <c:pt idx="60">
                  <c:v>124.54795</c:v>
                </c:pt>
                <c:pt idx="61">
                  <c:v>125.57</c:v>
                </c:pt>
                <c:pt idx="62">
                  <c:v>124.68959999999998</c:v>
                </c:pt>
                <c:pt idx="63">
                  <c:v>123.77884801637637</c:v>
                </c:pt>
                <c:pt idx="64">
                  <c:v>120.03025987488418</c:v>
                </c:pt>
                <c:pt idx="65">
                  <c:v>117.40853340052061</c:v>
                </c:pt>
                <c:pt idx="66">
                  <c:v>114.28926478712351</c:v>
                </c:pt>
                <c:pt idx="67">
                  <c:v>114.03827481745374</c:v>
                </c:pt>
                <c:pt idx="68">
                  <c:v>110.45206603125936</c:v>
                </c:pt>
                <c:pt idx="69">
                  <c:v>109.84317553084861</c:v>
                </c:pt>
                <c:pt idx="70">
                  <c:v>105.89493976090719</c:v>
                </c:pt>
                <c:pt idx="71">
                  <c:v>106.60781139521738</c:v>
                </c:pt>
                <c:pt idx="72">
                  <c:v>103.53158332906295</c:v>
                </c:pt>
                <c:pt idx="73">
                  <c:v>100.41796416291014</c:v>
                </c:pt>
                <c:pt idx="74">
                  <c:v>99.242146716678846</c:v>
                </c:pt>
                <c:pt idx="75">
                  <c:v>110.949</c:v>
                </c:pt>
                <c:pt idx="76">
                  <c:v>110.89615930504978</c:v>
                </c:pt>
                <c:pt idx="77">
                  <c:v>108.5362172589175</c:v>
                </c:pt>
                <c:pt idx="78">
                  <c:v>102.84518110361211</c:v>
                </c:pt>
                <c:pt idx="79">
                  <c:v>103.18890665181607</c:v>
                </c:pt>
                <c:pt idx="80">
                  <c:v>102.50704608000333</c:v>
                </c:pt>
                <c:pt idx="81">
                  <c:v>98.164954100032972</c:v>
                </c:pt>
                <c:pt idx="82">
                  <c:v>99.13170743872611</c:v>
                </c:pt>
                <c:pt idx="83">
                  <c:v>99.206882450861798</c:v>
                </c:pt>
                <c:pt idx="84">
                  <c:v>98.943253198116523</c:v>
                </c:pt>
                <c:pt idx="85">
                  <c:v>113.25129999999999</c:v>
                </c:pt>
                <c:pt idx="86">
                  <c:v>118.3070043097198</c:v>
                </c:pt>
                <c:pt idx="87">
                  <c:v>110.63632172734609</c:v>
                </c:pt>
                <c:pt idx="88">
                  <c:v>113.23049999999999</c:v>
                </c:pt>
                <c:pt idx="89">
                  <c:v>113.41997627459477</c:v>
                </c:pt>
                <c:pt idx="90">
                  <c:v>111.96585284878715</c:v>
                </c:pt>
                <c:pt idx="91">
                  <c:v>109.7315484151306</c:v>
                </c:pt>
                <c:pt idx="92">
                  <c:v>112.16468003677821</c:v>
                </c:pt>
                <c:pt idx="93">
                  <c:v>113.59756781337711</c:v>
                </c:pt>
                <c:pt idx="94">
                  <c:v>117.84958627433322</c:v>
                </c:pt>
                <c:pt idx="95">
                  <c:v>118.35848133314556</c:v>
                </c:pt>
                <c:pt idx="96">
                  <c:v>119.06639999999999</c:v>
                </c:pt>
                <c:pt idx="97">
                  <c:v>121.66916038429615</c:v>
                </c:pt>
                <c:pt idx="98">
                  <c:v>121.03854513862987</c:v>
                </c:pt>
                <c:pt idx="99">
                  <c:v>121.41563668759167</c:v>
                </c:pt>
                <c:pt idx="100">
                  <c:v>128.68542099078536</c:v>
                </c:pt>
                <c:pt idx="101">
                  <c:v>129.09075618072461</c:v>
                </c:pt>
                <c:pt idx="102">
                  <c:v>127.1421791453338</c:v>
                </c:pt>
                <c:pt idx="103">
                  <c:v>128.47016325288729</c:v>
                </c:pt>
                <c:pt idx="104">
                  <c:v>127.51250984213422</c:v>
                </c:pt>
                <c:pt idx="105">
                  <c:v>127.15903703846352</c:v>
                </c:pt>
                <c:pt idx="106">
                  <c:v>125.48343392999305</c:v>
                </c:pt>
                <c:pt idx="107">
                  <c:v>124.43570077933315</c:v>
                </c:pt>
                <c:pt idx="108">
                  <c:v>124.85699047121409</c:v>
                </c:pt>
                <c:pt idx="109">
                  <c:v>125.37866910650781</c:v>
                </c:pt>
                <c:pt idx="110">
                  <c:v>130.17329070678156</c:v>
                </c:pt>
                <c:pt idx="111">
                  <c:v>130.72997740770461</c:v>
                </c:pt>
                <c:pt idx="112">
                  <c:v>130.45530161569732</c:v>
                </c:pt>
                <c:pt idx="113">
                  <c:v>128.1660521615141</c:v>
                </c:pt>
                <c:pt idx="114">
                  <c:v>126.54199598526634</c:v>
                </c:pt>
                <c:pt idx="115">
                  <c:v>125.43018948986926</c:v>
                </c:pt>
                <c:pt idx="116">
                  <c:v>122.97939587676154</c:v>
                </c:pt>
                <c:pt idx="117">
                  <c:v>124.97540556851449</c:v>
                </c:pt>
                <c:pt idx="118">
                  <c:v>129.17742312900049</c:v>
                </c:pt>
                <c:pt idx="119">
                  <c:v>129.38140889908999</c:v>
                </c:pt>
                <c:pt idx="120">
                  <c:v>129.26399412556745</c:v>
                </c:pt>
                <c:pt idx="121">
                  <c:v>127.26345076774574</c:v>
                </c:pt>
                <c:pt idx="122">
                  <c:v>131.36180829501177</c:v>
                </c:pt>
                <c:pt idx="123">
                  <c:v>133.63663361225827</c:v>
                </c:pt>
                <c:pt idx="124">
                  <c:v>134.21328997758485</c:v>
                </c:pt>
                <c:pt idx="125">
                  <c:v>132.58971823226767</c:v>
                </c:pt>
                <c:pt idx="126">
                  <c:v>131.90964780627576</c:v>
                </c:pt>
                <c:pt idx="127">
                  <c:v>131.54736618846366</c:v>
                </c:pt>
                <c:pt idx="128">
                  <c:v>132.3657077168503</c:v>
                </c:pt>
                <c:pt idx="129">
                  <c:v>132.39473545037453</c:v>
                </c:pt>
                <c:pt idx="130">
                  <c:v>132.4351710461998</c:v>
                </c:pt>
                <c:pt idx="131">
                  <c:v>132.81343042279119</c:v>
                </c:pt>
                <c:pt idx="132">
                  <c:v>132.31445753997573</c:v>
                </c:pt>
                <c:pt idx="133">
                  <c:v>131.69707265468969</c:v>
                </c:pt>
                <c:pt idx="134">
                  <c:v>131.65921086131632</c:v>
                </c:pt>
                <c:pt idx="135">
                  <c:v>132.50503754943676</c:v>
                </c:pt>
                <c:pt idx="136">
                  <c:v>134.46369652582538</c:v>
                </c:pt>
                <c:pt idx="137">
                  <c:v>135.77704680250849</c:v>
                </c:pt>
                <c:pt idx="138">
                  <c:v>136.77169710641451</c:v>
                </c:pt>
                <c:pt idx="139">
                  <c:v>137.48089090257324</c:v>
                </c:pt>
                <c:pt idx="140">
                  <c:v>138.08225461431994</c:v>
                </c:pt>
                <c:pt idx="141">
                  <c:v>138.93093728236479</c:v>
                </c:pt>
                <c:pt idx="142">
                  <c:v>140.46692052270771</c:v>
                </c:pt>
                <c:pt idx="143">
                  <c:v>140.83430108738565</c:v>
                </c:pt>
                <c:pt idx="144">
                  <c:v>142.39195879109275</c:v>
                </c:pt>
                <c:pt idx="145">
                  <c:v>143.91581698808514</c:v>
                </c:pt>
                <c:pt idx="146">
                  <c:v>145.63500768300028</c:v>
                </c:pt>
                <c:pt idx="147">
                  <c:v>148.34303586028787</c:v>
                </c:pt>
                <c:pt idx="148">
                  <c:v>149.12354349426337</c:v>
                </c:pt>
                <c:pt idx="149">
                  <c:v>150.35598844358742</c:v>
                </c:pt>
                <c:pt idx="150">
                  <c:v>151.52098944494952</c:v>
                </c:pt>
                <c:pt idx="151">
                  <c:v>153.08729127049145</c:v>
                </c:pt>
                <c:pt idx="152">
                  <c:v>153.88686079205931</c:v>
                </c:pt>
                <c:pt idx="153">
                  <c:v>155.05038929615208</c:v>
                </c:pt>
                <c:pt idx="154">
                  <c:v>155.30242100574804</c:v>
                </c:pt>
                <c:pt idx="155">
                  <c:v>155.55479899977144</c:v>
                </c:pt>
                <c:pt idx="156">
                  <c:v>155.63648279732269</c:v>
                </c:pt>
                <c:pt idx="157">
                  <c:v>156.7178014497423</c:v>
                </c:pt>
                <c:pt idx="158">
                  <c:v>158.73322380891864</c:v>
                </c:pt>
                <c:pt idx="159">
                  <c:v>160.22299004073577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4C-43C1-967B-5F04FBF65880}"/>
            </c:ext>
          </c:extLst>
        </c:ser>
        <c:ser>
          <c:idx val="6"/>
          <c:order val="6"/>
          <c:tx>
            <c:strRef>
              <c:f>'weekly model'!$BL$2</c:f>
              <c:strCache>
                <c:ptCount val="1"/>
                <c:pt idx="0">
                  <c:v>Port Inventory (removals base case, potential downside supply from SAF by 1Mt in July)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'weekly model'!$BL$156:$BL$346</c:f>
              <c:numCache>
                <c:formatCode>General</c:formatCode>
                <c:ptCount val="191"/>
                <c:pt idx="69" formatCode="_ * #,##0.000_ ;_ * \-#,##0.000_ ;_ * &quot;-&quot;??_ ;_ @_ ">
                  <c:v>109.84317553084861</c:v>
                </c:pt>
                <c:pt idx="70" formatCode="_ * #,##0.000_ ;_ * \-#,##0.000_ ;_ * &quot;-&quot;??_ ;_ @_ ">
                  <c:v>105.89493976090719</c:v>
                </c:pt>
                <c:pt idx="71" formatCode="_ * #,##0.000_ ;_ * \-#,##0.000_ ;_ * &quot;-&quot;??_ ;_ @_ ">
                  <c:v>106.60781139521738</c:v>
                </c:pt>
                <c:pt idx="72" formatCode="_ * #,##0.000_ ;_ * \-#,##0.000_ ;_ * &quot;-&quot;??_ ;_ @_ ">
                  <c:v>103.53158332906295</c:v>
                </c:pt>
                <c:pt idx="73" formatCode="_ * #,##0.000_ ;_ * \-#,##0.000_ ;_ * &quot;-&quot;??_ ;_ @_ ">
                  <c:v>100.41796416291014</c:v>
                </c:pt>
                <c:pt idx="74" formatCode="_ * #,##0.000_ ;_ * \-#,##0.000_ ;_ * &quot;-&quot;??_ ;_ @_ ">
                  <c:v>99.242146716678846</c:v>
                </c:pt>
                <c:pt idx="75" formatCode="_ * #,##0.000_ ;_ * \-#,##0.000_ ;_ * &quot;-&quot;??_ ;_ @_ ">
                  <c:v>110.949</c:v>
                </c:pt>
                <c:pt idx="76" formatCode="_ * #,##0.000_ ;_ * \-#,##0.000_ ;_ * &quot;-&quot;??_ ;_ @_ ">
                  <c:v>110.89615930504978</c:v>
                </c:pt>
                <c:pt idx="77" formatCode="_ * #,##0.000_ ;_ * \-#,##0.000_ ;_ * &quot;-&quot;??_ ;_ @_ ">
                  <c:v>108.5362172589175</c:v>
                </c:pt>
                <c:pt idx="78" formatCode="_ * #,##0.000_ ;_ * \-#,##0.000_ ;_ * &quot;-&quot;??_ ;_ @_ ">
                  <c:v>102.84518110361211</c:v>
                </c:pt>
                <c:pt idx="79" formatCode="_ * #,##0.000_ ;_ * \-#,##0.000_ ;_ * &quot;-&quot;??_ ;_ @_ ">
                  <c:v>103.18890665181607</c:v>
                </c:pt>
                <c:pt idx="80" formatCode="_ * #,##0.000_ ;_ * \-#,##0.000_ ;_ * &quot;-&quot;??_ ;_ @_ ">
                  <c:v>102.50704608000333</c:v>
                </c:pt>
                <c:pt idx="81" formatCode="_ * #,##0.000_ ;_ * \-#,##0.000_ ;_ * &quot;-&quot;??_ ;_ @_ ">
                  <c:v>98.164954100032972</c:v>
                </c:pt>
                <c:pt idx="82" formatCode="_ * #,##0.000_ ;_ * \-#,##0.000_ ;_ * &quot;-&quot;??_ ;_ @_ ">
                  <c:v>99.13170743872611</c:v>
                </c:pt>
                <c:pt idx="83" formatCode="_ * #,##0.000_ ;_ * \-#,##0.000_ ;_ * &quot;-&quot;??_ ;_ @_ ">
                  <c:v>99.206882450861798</c:v>
                </c:pt>
                <c:pt idx="84" formatCode="_ * #,##0.000_ ;_ * \-#,##0.000_ ;_ * &quot;-&quot;??_ ;_ @_ ">
                  <c:v>98.943253198116523</c:v>
                </c:pt>
                <c:pt idx="85" formatCode="_ * #,##0.000_ ;_ * \-#,##0.000_ ;_ * &quot;-&quot;??_ ;_ @_ ">
                  <c:v>113.25129999999999</c:v>
                </c:pt>
                <c:pt idx="86" formatCode="_ * #,##0.000_ ;_ * \-#,##0.000_ ;_ * &quot;-&quot;??_ ;_ @_ ">
                  <c:v>118.3070043097198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4C-43C1-967B-5F04FBF65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262824"/>
        <c:axId val="1272264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'weekly model'!$R$2</c15:sqref>
                        </c15:formulaRef>
                      </c:ext>
                    </c:extLst>
                    <c:strCache>
                      <c:ptCount val="1"/>
                      <c:pt idx="0">
                        <c:v>Port Inventory (removals base case, 21.8Mtpw in June&amp;July; CU, 84.5%)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64"/>
                    <c:layout>
                      <c:manualLayout>
                        <c:x val="-7.3330311334856998E-2"/>
                        <c:y val="0.22496214834797768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EA4C-43C1-967B-5F04FBF65880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'weekly model'!$B$156:$B$243</c15:sqref>
                        </c15:formulaRef>
                      </c:ext>
                    </c:extLst>
                    <c:numCache>
                      <c:formatCode>m/d/yyyy</c:formatCode>
                      <c:ptCount val="88"/>
                      <c:pt idx="0">
                        <c:v>43442</c:v>
                      </c:pt>
                      <c:pt idx="1">
                        <c:v>43449</c:v>
                      </c:pt>
                      <c:pt idx="2">
                        <c:v>43456</c:v>
                      </c:pt>
                      <c:pt idx="3">
                        <c:v>43463</c:v>
                      </c:pt>
                      <c:pt idx="4">
                        <c:v>43470</c:v>
                      </c:pt>
                      <c:pt idx="5">
                        <c:v>43477</c:v>
                      </c:pt>
                      <c:pt idx="6">
                        <c:v>43484</c:v>
                      </c:pt>
                      <c:pt idx="7">
                        <c:v>43491</c:v>
                      </c:pt>
                      <c:pt idx="8">
                        <c:v>43498</c:v>
                      </c:pt>
                      <c:pt idx="9">
                        <c:v>43505</c:v>
                      </c:pt>
                      <c:pt idx="10">
                        <c:v>43512</c:v>
                      </c:pt>
                      <c:pt idx="11">
                        <c:v>43519</c:v>
                      </c:pt>
                      <c:pt idx="12">
                        <c:v>43526</c:v>
                      </c:pt>
                      <c:pt idx="13">
                        <c:v>43533</c:v>
                      </c:pt>
                      <c:pt idx="14">
                        <c:v>43540</c:v>
                      </c:pt>
                      <c:pt idx="15">
                        <c:v>43547</c:v>
                      </c:pt>
                      <c:pt idx="16">
                        <c:v>43554</c:v>
                      </c:pt>
                      <c:pt idx="17">
                        <c:v>43561</c:v>
                      </c:pt>
                      <c:pt idx="18">
                        <c:v>43568</c:v>
                      </c:pt>
                      <c:pt idx="19">
                        <c:v>43575</c:v>
                      </c:pt>
                      <c:pt idx="20">
                        <c:v>43582</c:v>
                      </c:pt>
                      <c:pt idx="21">
                        <c:v>43589</c:v>
                      </c:pt>
                      <c:pt idx="22">
                        <c:v>43596</c:v>
                      </c:pt>
                      <c:pt idx="23">
                        <c:v>43603</c:v>
                      </c:pt>
                      <c:pt idx="24">
                        <c:v>43610</c:v>
                      </c:pt>
                      <c:pt idx="25">
                        <c:v>43617</c:v>
                      </c:pt>
                      <c:pt idx="26">
                        <c:v>43624</c:v>
                      </c:pt>
                      <c:pt idx="27">
                        <c:v>43631</c:v>
                      </c:pt>
                      <c:pt idx="28">
                        <c:v>43638</c:v>
                      </c:pt>
                      <c:pt idx="29">
                        <c:v>43645</c:v>
                      </c:pt>
                      <c:pt idx="30">
                        <c:v>43652</c:v>
                      </c:pt>
                      <c:pt idx="31">
                        <c:v>43659</c:v>
                      </c:pt>
                      <c:pt idx="32">
                        <c:v>43666</c:v>
                      </c:pt>
                      <c:pt idx="33">
                        <c:v>43673</c:v>
                      </c:pt>
                      <c:pt idx="34">
                        <c:v>43680</c:v>
                      </c:pt>
                      <c:pt idx="35">
                        <c:v>43687</c:v>
                      </c:pt>
                      <c:pt idx="36">
                        <c:v>43694</c:v>
                      </c:pt>
                      <c:pt idx="37">
                        <c:v>43701</c:v>
                      </c:pt>
                      <c:pt idx="38">
                        <c:v>43708</c:v>
                      </c:pt>
                      <c:pt idx="39">
                        <c:v>43715</c:v>
                      </c:pt>
                      <c:pt idx="40">
                        <c:v>43722</c:v>
                      </c:pt>
                      <c:pt idx="41">
                        <c:v>43729</c:v>
                      </c:pt>
                      <c:pt idx="42">
                        <c:v>43736</c:v>
                      </c:pt>
                      <c:pt idx="43">
                        <c:v>43743</c:v>
                      </c:pt>
                      <c:pt idx="44">
                        <c:v>43750</c:v>
                      </c:pt>
                      <c:pt idx="45">
                        <c:v>43757</c:v>
                      </c:pt>
                      <c:pt idx="46">
                        <c:v>43764</c:v>
                      </c:pt>
                      <c:pt idx="47">
                        <c:v>43771</c:v>
                      </c:pt>
                      <c:pt idx="48">
                        <c:v>43778</c:v>
                      </c:pt>
                      <c:pt idx="49">
                        <c:v>43785</c:v>
                      </c:pt>
                      <c:pt idx="50">
                        <c:v>43792</c:v>
                      </c:pt>
                      <c:pt idx="51">
                        <c:v>43799</c:v>
                      </c:pt>
                      <c:pt idx="52">
                        <c:v>43806</c:v>
                      </c:pt>
                      <c:pt idx="53">
                        <c:v>43813</c:v>
                      </c:pt>
                      <c:pt idx="54">
                        <c:v>43820</c:v>
                      </c:pt>
                      <c:pt idx="55">
                        <c:v>43827</c:v>
                      </c:pt>
                      <c:pt idx="56">
                        <c:v>43834</c:v>
                      </c:pt>
                      <c:pt idx="57">
                        <c:v>43841</c:v>
                      </c:pt>
                      <c:pt idx="58">
                        <c:v>43848</c:v>
                      </c:pt>
                      <c:pt idx="59">
                        <c:v>43855</c:v>
                      </c:pt>
                      <c:pt idx="60">
                        <c:v>43862</c:v>
                      </c:pt>
                      <c:pt idx="61">
                        <c:v>43869</c:v>
                      </c:pt>
                      <c:pt idx="62">
                        <c:v>43876</c:v>
                      </c:pt>
                      <c:pt idx="63">
                        <c:v>43883</c:v>
                      </c:pt>
                      <c:pt idx="64">
                        <c:v>43890</c:v>
                      </c:pt>
                      <c:pt idx="65">
                        <c:v>43897</c:v>
                      </c:pt>
                      <c:pt idx="66">
                        <c:v>43904</c:v>
                      </c:pt>
                      <c:pt idx="67">
                        <c:v>43911</c:v>
                      </c:pt>
                      <c:pt idx="68">
                        <c:v>43918</c:v>
                      </c:pt>
                      <c:pt idx="69">
                        <c:v>43925</c:v>
                      </c:pt>
                      <c:pt idx="70">
                        <c:v>43932</c:v>
                      </c:pt>
                      <c:pt idx="71">
                        <c:v>43939</c:v>
                      </c:pt>
                      <c:pt idx="72">
                        <c:v>43946</c:v>
                      </c:pt>
                      <c:pt idx="73">
                        <c:v>43953</c:v>
                      </c:pt>
                      <c:pt idx="74">
                        <c:v>43960</c:v>
                      </c:pt>
                      <c:pt idx="75">
                        <c:v>43967</c:v>
                      </c:pt>
                      <c:pt idx="76">
                        <c:v>43974</c:v>
                      </c:pt>
                      <c:pt idx="77">
                        <c:v>43981</c:v>
                      </c:pt>
                      <c:pt idx="78">
                        <c:v>43988</c:v>
                      </c:pt>
                      <c:pt idx="79">
                        <c:v>43995</c:v>
                      </c:pt>
                      <c:pt idx="80">
                        <c:v>44002</c:v>
                      </c:pt>
                      <c:pt idx="81">
                        <c:v>44009</c:v>
                      </c:pt>
                      <c:pt idx="82">
                        <c:v>44016</c:v>
                      </c:pt>
                      <c:pt idx="83">
                        <c:v>44023</c:v>
                      </c:pt>
                      <c:pt idx="84">
                        <c:v>44030</c:v>
                      </c:pt>
                      <c:pt idx="85">
                        <c:v>44037</c:v>
                      </c:pt>
                      <c:pt idx="86">
                        <c:v>44044</c:v>
                      </c:pt>
                      <c:pt idx="87">
                        <c:v>44051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'weekly model'!$R$156:$R$346</c15:sqref>
                        </c15:formulaRef>
                      </c:ext>
                    </c:extLst>
                    <c:numCache>
                      <c:formatCode>_ * #,##0.000_ ;_ * \-#,##0.000_ ;_ * "-"??_ ;_ @_ </c:formatCode>
                      <c:ptCount val="191"/>
                      <c:pt idx="56">
                        <c:v>125.134</c:v>
                      </c:pt>
                      <c:pt idx="57">
                        <c:v>123.37860000000001</c:v>
                      </c:pt>
                      <c:pt idx="58">
                        <c:v>125.58296554938612</c:v>
                      </c:pt>
                      <c:pt idx="59">
                        <c:v>123.52590000000001</c:v>
                      </c:pt>
                      <c:pt idx="60">
                        <c:v>124.54795</c:v>
                      </c:pt>
                      <c:pt idx="61">
                        <c:v>125.57</c:v>
                      </c:pt>
                      <c:pt idx="62">
                        <c:v>124.68959999999998</c:v>
                      </c:pt>
                      <c:pt idx="63">
                        <c:v>123.77884801637637</c:v>
                      </c:pt>
                      <c:pt idx="64">
                        <c:v>120.03025987488418</c:v>
                      </c:pt>
                      <c:pt idx="65">
                        <c:v>117.40853340052061</c:v>
                      </c:pt>
                      <c:pt idx="66">
                        <c:v>114.28926478712351</c:v>
                      </c:pt>
                      <c:pt idx="67">
                        <c:v>114.03827481745374</c:v>
                      </c:pt>
                      <c:pt idx="68">
                        <c:v>110.45206603125936</c:v>
                      </c:pt>
                      <c:pt idx="69">
                        <c:v>109.84317553084861</c:v>
                      </c:pt>
                      <c:pt idx="70">
                        <c:v>105.89493976090719</c:v>
                      </c:pt>
                      <c:pt idx="71">
                        <c:v>106.60781139521738</c:v>
                      </c:pt>
                      <c:pt idx="72">
                        <c:v>103.53158332906295</c:v>
                      </c:pt>
                      <c:pt idx="73">
                        <c:v>100.41796416291014</c:v>
                      </c:pt>
                      <c:pt idx="74">
                        <c:v>99.242146716678846</c:v>
                      </c:pt>
                      <c:pt idx="75">
                        <c:v>110.949</c:v>
                      </c:pt>
                      <c:pt idx="76">
                        <c:v>110.89615930504978</c:v>
                      </c:pt>
                      <c:pt idx="77">
                        <c:v>108.5362172589175</c:v>
                      </c:pt>
                      <c:pt idx="78">
                        <c:v>102.84518110361211</c:v>
                      </c:pt>
                      <c:pt idx="79">
                        <c:v>103.18890665181607</c:v>
                      </c:pt>
                      <c:pt idx="80">
                        <c:v>102.50704608000333</c:v>
                      </c:pt>
                      <c:pt idx="81">
                        <c:v>98.164954100032972</c:v>
                      </c:pt>
                      <c:pt idx="82">
                        <c:v>99.13170743872611</c:v>
                      </c:pt>
                      <c:pt idx="83">
                        <c:v>99.206882450861798</c:v>
                      </c:pt>
                      <c:pt idx="84">
                        <c:v>98.943253198116523</c:v>
                      </c:pt>
                      <c:pt idx="85">
                        <c:v>113.25129999999999</c:v>
                      </c:pt>
                      <c:pt idx="86">
                        <c:v>118.3070043097198</c:v>
                      </c:pt>
                      <c:pt idx="87">
                        <c:v>110.63632172734609</c:v>
                      </c:pt>
                      <c:pt idx="88">
                        <c:v>113.23049999999999</c:v>
                      </c:pt>
                      <c:pt idx="89">
                        <c:v>113.41997627459477</c:v>
                      </c:pt>
                      <c:pt idx="90">
                        <c:v>111.96585284878715</c:v>
                      </c:pt>
                      <c:pt idx="91">
                        <c:v>109.7315484151306</c:v>
                      </c:pt>
                      <c:pt idx="92">
                        <c:v>112.16468003677821</c:v>
                      </c:pt>
                      <c:pt idx="93">
                        <c:v>113.59756781337711</c:v>
                      </c:pt>
                      <c:pt idx="94">
                        <c:v>117.84958627433322</c:v>
                      </c:pt>
                      <c:pt idx="95">
                        <c:v>118.35848133314556</c:v>
                      </c:pt>
                      <c:pt idx="96">
                        <c:v>119.06639999999999</c:v>
                      </c:pt>
                      <c:pt idx="97">
                        <c:v>121.66916038429615</c:v>
                      </c:pt>
                      <c:pt idx="98">
                        <c:v>121.03854513862987</c:v>
                      </c:pt>
                      <c:pt idx="99">
                        <c:v>121.41563668759167</c:v>
                      </c:pt>
                      <c:pt idx="100">
                        <c:v>128.68542099078536</c:v>
                      </c:pt>
                      <c:pt idx="101">
                        <c:v>129.09075618072461</c:v>
                      </c:pt>
                      <c:pt idx="102">
                        <c:v>127.1421791453338</c:v>
                      </c:pt>
                      <c:pt idx="103">
                        <c:v>128.47016325288729</c:v>
                      </c:pt>
                      <c:pt idx="104">
                        <c:v>127.51250984213422</c:v>
                      </c:pt>
                      <c:pt idx="105">
                        <c:v>127.15903703846352</c:v>
                      </c:pt>
                      <c:pt idx="106">
                        <c:v>125.48343392999305</c:v>
                      </c:pt>
                      <c:pt idx="107">
                        <c:v>124.43570077933315</c:v>
                      </c:pt>
                      <c:pt idx="108">
                        <c:v>124.85699047121409</c:v>
                      </c:pt>
                      <c:pt idx="109">
                        <c:v>125.37866910650781</c:v>
                      </c:pt>
                      <c:pt idx="110">
                        <c:v>130.17329070678156</c:v>
                      </c:pt>
                      <c:pt idx="111">
                        <c:v>130.72997740770461</c:v>
                      </c:pt>
                      <c:pt idx="112">
                        <c:v>130.45530161569732</c:v>
                      </c:pt>
                      <c:pt idx="113">
                        <c:v>128.1660521615141</c:v>
                      </c:pt>
                      <c:pt idx="114">
                        <c:v>126.54199598526634</c:v>
                      </c:pt>
                      <c:pt idx="115">
                        <c:v>125.43018948986926</c:v>
                      </c:pt>
                      <c:pt idx="116">
                        <c:v>122.97939587676154</c:v>
                      </c:pt>
                      <c:pt idx="117">
                        <c:v>124.97540556851449</c:v>
                      </c:pt>
                      <c:pt idx="118">
                        <c:v>129.17742312900049</c:v>
                      </c:pt>
                      <c:pt idx="119">
                        <c:v>129.38140889908999</c:v>
                      </c:pt>
                      <c:pt idx="120">
                        <c:v>129.26399412556745</c:v>
                      </c:pt>
                      <c:pt idx="121">
                        <c:v>127.26345076774574</c:v>
                      </c:pt>
                      <c:pt idx="122">
                        <c:v>131.36180829501177</c:v>
                      </c:pt>
                      <c:pt idx="123">
                        <c:v>133.63663361225827</c:v>
                      </c:pt>
                      <c:pt idx="124">
                        <c:v>134.21328997758485</c:v>
                      </c:pt>
                      <c:pt idx="125">
                        <c:v>132.58971823226767</c:v>
                      </c:pt>
                      <c:pt idx="126">
                        <c:v>131.90964780627576</c:v>
                      </c:pt>
                      <c:pt idx="127">
                        <c:v>131.54736618846366</c:v>
                      </c:pt>
                      <c:pt idx="128">
                        <c:v>132.3657077168503</c:v>
                      </c:pt>
                      <c:pt idx="129">
                        <c:v>132.39473545037453</c:v>
                      </c:pt>
                      <c:pt idx="130">
                        <c:v>132.4351710461998</c:v>
                      </c:pt>
                      <c:pt idx="131">
                        <c:v>132.81343042279119</c:v>
                      </c:pt>
                      <c:pt idx="132">
                        <c:v>132.31445753997573</c:v>
                      </c:pt>
                      <c:pt idx="133">
                        <c:v>131.69707265468969</c:v>
                      </c:pt>
                      <c:pt idx="134">
                        <c:v>131.65921086131632</c:v>
                      </c:pt>
                      <c:pt idx="135">
                        <c:v>132.50503754943676</c:v>
                      </c:pt>
                      <c:pt idx="136">
                        <c:v>134.46369652582538</c:v>
                      </c:pt>
                      <c:pt idx="137">
                        <c:v>135.77704680250849</c:v>
                      </c:pt>
                      <c:pt idx="138">
                        <c:v>136.77169710641451</c:v>
                      </c:pt>
                      <c:pt idx="139">
                        <c:v>137.48089090257324</c:v>
                      </c:pt>
                      <c:pt idx="140">
                        <c:v>138.08225461431994</c:v>
                      </c:pt>
                      <c:pt idx="141">
                        <c:v>138.93093728236479</c:v>
                      </c:pt>
                      <c:pt idx="142">
                        <c:v>140.46692052270771</c:v>
                      </c:pt>
                      <c:pt idx="143">
                        <c:v>140.83430108738565</c:v>
                      </c:pt>
                      <c:pt idx="144">
                        <c:v>142.39195879109275</c:v>
                      </c:pt>
                      <c:pt idx="145">
                        <c:v>143.91581698808514</c:v>
                      </c:pt>
                      <c:pt idx="146">
                        <c:v>145.63500768300028</c:v>
                      </c:pt>
                      <c:pt idx="147">
                        <c:v>148.34303586028787</c:v>
                      </c:pt>
                      <c:pt idx="148">
                        <c:v>149.12354349426337</c:v>
                      </c:pt>
                      <c:pt idx="149">
                        <c:v>150.35598844358742</c:v>
                      </c:pt>
                      <c:pt idx="150">
                        <c:v>151.52098944494952</c:v>
                      </c:pt>
                      <c:pt idx="151">
                        <c:v>153.08729127049145</c:v>
                      </c:pt>
                      <c:pt idx="152">
                        <c:v>153.88686079205931</c:v>
                      </c:pt>
                      <c:pt idx="153">
                        <c:v>155.05038929615208</c:v>
                      </c:pt>
                      <c:pt idx="154">
                        <c:v>155.30242100574804</c:v>
                      </c:pt>
                      <c:pt idx="155">
                        <c:v>155.55479899977144</c:v>
                      </c:pt>
                      <c:pt idx="156">
                        <c:v>155.63648279732269</c:v>
                      </c:pt>
                      <c:pt idx="157">
                        <c:v>156.7178014497423</c:v>
                      </c:pt>
                      <c:pt idx="158">
                        <c:v>158.73322380891864</c:v>
                      </c:pt>
                      <c:pt idx="159">
                        <c:v>160.22299004073577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A4C-43C1-967B-5F04FBF65880}"/>
                  </c:ext>
                </c:extLst>
              </c15:ser>
            </c15:filteredLineSeries>
          </c:ext>
        </c:extLst>
      </c:lineChart>
      <c:dateAx>
        <c:axId val="1272262824"/>
        <c:scaling>
          <c:orientation val="minMax"/>
          <c:max val="44042"/>
          <c:min val="43770"/>
        </c:scaling>
        <c:delete val="0"/>
        <c:axPos val="b"/>
        <c:numFmt formatCode="mm/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4464"/>
        <c:crosses val="autoZero"/>
        <c:auto val="1"/>
        <c:lblOffset val="100"/>
        <c:baseTimeUnit val="days"/>
        <c:majorUnit val="14"/>
        <c:majorTimeUnit val="days"/>
      </c:dateAx>
      <c:valAx>
        <c:axId val="1272264464"/>
        <c:scaling>
          <c:orientation val="minMax"/>
          <c:max val="135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2262824"/>
        <c:crosses val="autoZero"/>
        <c:crossBetween val="between"/>
      </c:valAx>
      <c:valAx>
        <c:axId val="912580488"/>
        <c:scaling>
          <c:orientation val="minMax"/>
          <c:max val="10"/>
          <c:min val="-10"/>
        </c:scaling>
        <c:delete val="0"/>
        <c:axPos val="r"/>
        <c:numFmt formatCode="_ * #,##0.000_ ;_ * \-#,##0.00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2580816"/>
        <c:crosses val="max"/>
        <c:crossBetween val="between"/>
      </c:valAx>
      <c:catAx>
        <c:axId val="91258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912580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</a:t>
            </a:r>
            <a:r>
              <a:rPr lang="en-US" baseline="0"/>
              <a:t> weekly supply switch from ex-China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model'!$AH$2</c:f>
              <c:strCache>
                <c:ptCount val="1"/>
                <c:pt idx="0">
                  <c:v>ex-China demand return to normal since end of 2Q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model'!$B$238:$B$320</c:f>
              <c:numCache>
                <c:formatCode>m/d/yyyy</c:formatCode>
                <c:ptCount val="83"/>
                <c:pt idx="0">
                  <c:v>44016</c:v>
                </c:pt>
                <c:pt idx="1">
                  <c:v>44023</c:v>
                </c:pt>
                <c:pt idx="2">
                  <c:v>44030</c:v>
                </c:pt>
                <c:pt idx="3">
                  <c:v>44037</c:v>
                </c:pt>
                <c:pt idx="4">
                  <c:v>44044</c:v>
                </c:pt>
                <c:pt idx="5">
                  <c:v>44051</c:v>
                </c:pt>
                <c:pt idx="6">
                  <c:v>44058</c:v>
                </c:pt>
                <c:pt idx="7">
                  <c:v>44065</c:v>
                </c:pt>
                <c:pt idx="8">
                  <c:v>44072</c:v>
                </c:pt>
                <c:pt idx="9">
                  <c:v>44079</c:v>
                </c:pt>
                <c:pt idx="10">
                  <c:v>44086</c:v>
                </c:pt>
                <c:pt idx="11">
                  <c:v>44093</c:v>
                </c:pt>
                <c:pt idx="12">
                  <c:v>44100</c:v>
                </c:pt>
                <c:pt idx="13">
                  <c:v>44107</c:v>
                </c:pt>
                <c:pt idx="14">
                  <c:v>44114</c:v>
                </c:pt>
                <c:pt idx="15">
                  <c:v>44121</c:v>
                </c:pt>
                <c:pt idx="16">
                  <c:v>44128</c:v>
                </c:pt>
                <c:pt idx="17">
                  <c:v>44135</c:v>
                </c:pt>
                <c:pt idx="18">
                  <c:v>44142</c:v>
                </c:pt>
                <c:pt idx="19">
                  <c:v>44149</c:v>
                </c:pt>
                <c:pt idx="20">
                  <c:v>44156</c:v>
                </c:pt>
                <c:pt idx="21">
                  <c:v>44163</c:v>
                </c:pt>
                <c:pt idx="22">
                  <c:v>44170</c:v>
                </c:pt>
                <c:pt idx="23">
                  <c:v>44177</c:v>
                </c:pt>
                <c:pt idx="24">
                  <c:v>44184</c:v>
                </c:pt>
                <c:pt idx="25">
                  <c:v>44191</c:v>
                </c:pt>
                <c:pt idx="26">
                  <c:v>44198</c:v>
                </c:pt>
                <c:pt idx="27">
                  <c:v>44205</c:v>
                </c:pt>
                <c:pt idx="28">
                  <c:v>44212</c:v>
                </c:pt>
                <c:pt idx="29">
                  <c:v>44219</c:v>
                </c:pt>
                <c:pt idx="30">
                  <c:v>44226</c:v>
                </c:pt>
                <c:pt idx="31">
                  <c:v>44233</c:v>
                </c:pt>
                <c:pt idx="32">
                  <c:v>44240</c:v>
                </c:pt>
                <c:pt idx="33">
                  <c:v>44247</c:v>
                </c:pt>
                <c:pt idx="34">
                  <c:v>44254</c:v>
                </c:pt>
                <c:pt idx="35">
                  <c:v>44261</c:v>
                </c:pt>
                <c:pt idx="36">
                  <c:v>44268</c:v>
                </c:pt>
                <c:pt idx="37">
                  <c:v>44275</c:v>
                </c:pt>
                <c:pt idx="38">
                  <c:v>44282</c:v>
                </c:pt>
                <c:pt idx="39">
                  <c:v>44289</c:v>
                </c:pt>
                <c:pt idx="40">
                  <c:v>44296</c:v>
                </c:pt>
                <c:pt idx="41">
                  <c:v>44303</c:v>
                </c:pt>
                <c:pt idx="42">
                  <c:v>44310</c:v>
                </c:pt>
                <c:pt idx="43">
                  <c:v>44317</c:v>
                </c:pt>
                <c:pt idx="44">
                  <c:v>44324</c:v>
                </c:pt>
                <c:pt idx="45">
                  <c:v>44331</c:v>
                </c:pt>
                <c:pt idx="46">
                  <c:v>44338</c:v>
                </c:pt>
                <c:pt idx="47">
                  <c:v>44345</c:v>
                </c:pt>
                <c:pt idx="48">
                  <c:v>44352</c:v>
                </c:pt>
                <c:pt idx="49">
                  <c:v>44359</c:v>
                </c:pt>
                <c:pt idx="50">
                  <c:v>44366</c:v>
                </c:pt>
                <c:pt idx="51">
                  <c:v>44373</c:v>
                </c:pt>
                <c:pt idx="52">
                  <c:v>44380</c:v>
                </c:pt>
                <c:pt idx="53">
                  <c:v>44387</c:v>
                </c:pt>
                <c:pt idx="54">
                  <c:v>44394</c:v>
                </c:pt>
                <c:pt idx="55">
                  <c:v>44401</c:v>
                </c:pt>
                <c:pt idx="56">
                  <c:v>44408</c:v>
                </c:pt>
                <c:pt idx="57">
                  <c:v>44415</c:v>
                </c:pt>
                <c:pt idx="58">
                  <c:v>44422</c:v>
                </c:pt>
                <c:pt idx="59">
                  <c:v>44429</c:v>
                </c:pt>
                <c:pt idx="60">
                  <c:v>44436</c:v>
                </c:pt>
                <c:pt idx="61">
                  <c:v>44443</c:v>
                </c:pt>
                <c:pt idx="62">
                  <c:v>44450</c:v>
                </c:pt>
                <c:pt idx="63">
                  <c:v>44457</c:v>
                </c:pt>
                <c:pt idx="64">
                  <c:v>44464</c:v>
                </c:pt>
                <c:pt idx="65">
                  <c:v>44471</c:v>
                </c:pt>
                <c:pt idx="66">
                  <c:v>44478</c:v>
                </c:pt>
                <c:pt idx="67">
                  <c:v>44485</c:v>
                </c:pt>
                <c:pt idx="68">
                  <c:v>44492</c:v>
                </c:pt>
                <c:pt idx="69">
                  <c:v>44499</c:v>
                </c:pt>
                <c:pt idx="70">
                  <c:v>44506</c:v>
                </c:pt>
                <c:pt idx="71">
                  <c:v>44513</c:v>
                </c:pt>
                <c:pt idx="72">
                  <c:v>44520</c:v>
                </c:pt>
                <c:pt idx="73">
                  <c:v>44527</c:v>
                </c:pt>
                <c:pt idx="74">
                  <c:v>44534</c:v>
                </c:pt>
                <c:pt idx="75">
                  <c:v>44541</c:v>
                </c:pt>
                <c:pt idx="76">
                  <c:v>44548</c:v>
                </c:pt>
                <c:pt idx="77">
                  <c:v>44555</c:v>
                </c:pt>
              </c:numCache>
            </c:numRef>
          </c:cat>
          <c:val>
            <c:numRef>
              <c:f>'weekly model'!$AH$238:$AH$320</c:f>
              <c:numCache>
                <c:formatCode>_ * #,##0.00_ ;_ * \-#,##0.00_ ;_ * "-"??_ ;_ @_ </c:formatCode>
                <c:ptCount val="83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6-4C83-8812-039F248345A5}"/>
            </c:ext>
          </c:extLst>
        </c:ser>
        <c:ser>
          <c:idx val="1"/>
          <c:order val="1"/>
          <c:tx>
            <c:strRef>
              <c:f>'weekly model'!$AI$2</c:f>
              <c:strCache>
                <c:ptCount val="1"/>
                <c:pt idx="0">
                  <c:v>ex-China demand return to normal since end of 3Q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model'!$B$238:$B$320</c:f>
              <c:numCache>
                <c:formatCode>m/d/yyyy</c:formatCode>
                <c:ptCount val="83"/>
                <c:pt idx="0">
                  <c:v>44016</c:v>
                </c:pt>
                <c:pt idx="1">
                  <c:v>44023</c:v>
                </c:pt>
                <c:pt idx="2">
                  <c:v>44030</c:v>
                </c:pt>
                <c:pt idx="3">
                  <c:v>44037</c:v>
                </c:pt>
                <c:pt idx="4">
                  <c:v>44044</c:v>
                </c:pt>
                <c:pt idx="5">
                  <c:v>44051</c:v>
                </c:pt>
                <c:pt idx="6">
                  <c:v>44058</c:v>
                </c:pt>
                <c:pt idx="7">
                  <c:v>44065</c:v>
                </c:pt>
                <c:pt idx="8">
                  <c:v>44072</c:v>
                </c:pt>
                <c:pt idx="9">
                  <c:v>44079</c:v>
                </c:pt>
                <c:pt idx="10">
                  <c:v>44086</c:v>
                </c:pt>
                <c:pt idx="11">
                  <c:v>44093</c:v>
                </c:pt>
                <c:pt idx="12">
                  <c:v>44100</c:v>
                </c:pt>
                <c:pt idx="13">
                  <c:v>44107</c:v>
                </c:pt>
                <c:pt idx="14">
                  <c:v>44114</c:v>
                </c:pt>
                <c:pt idx="15">
                  <c:v>44121</c:v>
                </c:pt>
                <c:pt idx="16">
                  <c:v>44128</c:v>
                </c:pt>
                <c:pt idx="17">
                  <c:v>44135</c:v>
                </c:pt>
                <c:pt idx="18">
                  <c:v>44142</c:v>
                </c:pt>
                <c:pt idx="19">
                  <c:v>44149</c:v>
                </c:pt>
                <c:pt idx="20">
                  <c:v>44156</c:v>
                </c:pt>
                <c:pt idx="21">
                  <c:v>44163</c:v>
                </c:pt>
                <c:pt idx="22">
                  <c:v>44170</c:v>
                </c:pt>
                <c:pt idx="23">
                  <c:v>44177</c:v>
                </c:pt>
                <c:pt idx="24">
                  <c:v>44184</c:v>
                </c:pt>
                <c:pt idx="25">
                  <c:v>44191</c:v>
                </c:pt>
                <c:pt idx="26">
                  <c:v>44198</c:v>
                </c:pt>
                <c:pt idx="27">
                  <c:v>44205</c:v>
                </c:pt>
                <c:pt idx="28">
                  <c:v>44212</c:v>
                </c:pt>
                <c:pt idx="29">
                  <c:v>44219</c:v>
                </c:pt>
                <c:pt idx="30">
                  <c:v>44226</c:v>
                </c:pt>
                <c:pt idx="31">
                  <c:v>44233</c:v>
                </c:pt>
                <c:pt idx="32">
                  <c:v>44240</c:v>
                </c:pt>
                <c:pt idx="33">
                  <c:v>44247</c:v>
                </c:pt>
                <c:pt idx="34">
                  <c:v>44254</c:v>
                </c:pt>
                <c:pt idx="35">
                  <c:v>44261</c:v>
                </c:pt>
                <c:pt idx="36">
                  <c:v>44268</c:v>
                </c:pt>
                <c:pt idx="37">
                  <c:v>44275</c:v>
                </c:pt>
                <c:pt idx="38">
                  <c:v>44282</c:v>
                </c:pt>
                <c:pt idx="39">
                  <c:v>44289</c:v>
                </c:pt>
                <c:pt idx="40">
                  <c:v>44296</c:v>
                </c:pt>
                <c:pt idx="41">
                  <c:v>44303</c:v>
                </c:pt>
                <c:pt idx="42">
                  <c:v>44310</c:v>
                </c:pt>
                <c:pt idx="43">
                  <c:v>44317</c:v>
                </c:pt>
                <c:pt idx="44">
                  <c:v>44324</c:v>
                </c:pt>
                <c:pt idx="45">
                  <c:v>44331</c:v>
                </c:pt>
                <c:pt idx="46">
                  <c:v>44338</c:v>
                </c:pt>
                <c:pt idx="47">
                  <c:v>44345</c:v>
                </c:pt>
                <c:pt idx="48">
                  <c:v>44352</c:v>
                </c:pt>
                <c:pt idx="49">
                  <c:v>44359</c:v>
                </c:pt>
                <c:pt idx="50">
                  <c:v>44366</c:v>
                </c:pt>
                <c:pt idx="51">
                  <c:v>44373</c:v>
                </c:pt>
                <c:pt idx="52">
                  <c:v>44380</c:v>
                </c:pt>
                <c:pt idx="53">
                  <c:v>44387</c:v>
                </c:pt>
                <c:pt idx="54">
                  <c:v>44394</c:v>
                </c:pt>
                <c:pt idx="55">
                  <c:v>44401</c:v>
                </c:pt>
                <c:pt idx="56">
                  <c:v>44408</c:v>
                </c:pt>
                <c:pt idx="57">
                  <c:v>44415</c:v>
                </c:pt>
                <c:pt idx="58">
                  <c:v>44422</c:v>
                </c:pt>
                <c:pt idx="59">
                  <c:v>44429</c:v>
                </c:pt>
                <c:pt idx="60">
                  <c:v>44436</c:v>
                </c:pt>
                <c:pt idx="61">
                  <c:v>44443</c:v>
                </c:pt>
                <c:pt idx="62">
                  <c:v>44450</c:v>
                </c:pt>
                <c:pt idx="63">
                  <c:v>44457</c:v>
                </c:pt>
                <c:pt idx="64">
                  <c:v>44464</c:v>
                </c:pt>
                <c:pt idx="65">
                  <c:v>44471</c:v>
                </c:pt>
                <c:pt idx="66">
                  <c:v>44478</c:v>
                </c:pt>
                <c:pt idx="67">
                  <c:v>44485</c:v>
                </c:pt>
                <c:pt idx="68">
                  <c:v>44492</c:v>
                </c:pt>
                <c:pt idx="69">
                  <c:v>44499</c:v>
                </c:pt>
                <c:pt idx="70">
                  <c:v>44506</c:v>
                </c:pt>
                <c:pt idx="71">
                  <c:v>44513</c:v>
                </c:pt>
                <c:pt idx="72">
                  <c:v>44520</c:v>
                </c:pt>
                <c:pt idx="73">
                  <c:v>44527</c:v>
                </c:pt>
                <c:pt idx="74">
                  <c:v>44534</c:v>
                </c:pt>
                <c:pt idx="75">
                  <c:v>44541</c:v>
                </c:pt>
                <c:pt idx="76">
                  <c:v>44548</c:v>
                </c:pt>
                <c:pt idx="77">
                  <c:v>44555</c:v>
                </c:pt>
              </c:numCache>
            </c:numRef>
          </c:cat>
          <c:val>
            <c:numRef>
              <c:f>'weekly model'!$AI$238:$AI$320</c:f>
              <c:numCache>
                <c:formatCode>_ * #,##0.00_ ;_ * \-#,##0.00_ ;_ * "-"??_ ;_ @_ </c:formatCode>
                <c:ptCount val="83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6-4C83-8812-039F2483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258240"/>
        <c:axId val="1056254632"/>
      </c:lineChart>
      <c:dateAx>
        <c:axId val="10562582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54632"/>
        <c:crosses val="autoZero"/>
        <c:auto val="1"/>
        <c:lblOffset val="100"/>
        <c:baseTimeUnit val="days"/>
      </c:dateAx>
      <c:valAx>
        <c:axId val="105625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5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1265461</xdr:colOff>
      <xdr:row>172</xdr:row>
      <xdr:rowOff>179615</xdr:rowOff>
    </xdr:from>
    <xdr:to>
      <xdr:col>19</xdr:col>
      <xdr:colOff>1357688</xdr:colOff>
      <xdr:row>198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8ED7B-0F9E-4F80-AF2E-FA83F60B4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1230689</xdr:colOff>
      <xdr:row>332</xdr:row>
      <xdr:rowOff>84362</xdr:rowOff>
    </xdr:from>
    <xdr:to>
      <xdr:col>10</xdr:col>
      <xdr:colOff>414261</xdr:colOff>
      <xdr:row>349</xdr:row>
      <xdr:rowOff>36286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D59485-2347-4520-9039-6903FBEBE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253999</xdr:colOff>
      <xdr:row>332</xdr:row>
      <xdr:rowOff>15121</xdr:rowOff>
    </xdr:from>
    <xdr:to>
      <xdr:col>19</xdr:col>
      <xdr:colOff>2679096</xdr:colOff>
      <xdr:row>363</xdr:row>
      <xdr:rowOff>55940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08124C-CE7A-49F0-9E82-9A8EC2E73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199192</xdr:colOff>
      <xdr:row>331</xdr:row>
      <xdr:rowOff>77484</xdr:rowOff>
    </xdr:from>
    <xdr:to>
      <xdr:col>33</xdr:col>
      <xdr:colOff>1980597</xdr:colOff>
      <xdr:row>365</xdr:row>
      <xdr:rowOff>178404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4CC4B0-3BFA-4DE2-8FCE-A10F049AF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2421094</xdr:colOff>
      <xdr:row>330</xdr:row>
      <xdr:rowOff>33618</xdr:rowOff>
    </xdr:from>
    <xdr:to>
      <xdr:col>44</xdr:col>
      <xdr:colOff>3104030</xdr:colOff>
      <xdr:row>373</xdr:row>
      <xdr:rowOff>27143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39214E-249A-4DF3-B1DC-749C79CA6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1942795</xdr:colOff>
      <xdr:row>329</xdr:row>
      <xdr:rowOff>135771</xdr:rowOff>
    </xdr:from>
    <xdr:to>
      <xdr:col>51</xdr:col>
      <xdr:colOff>1351643</xdr:colOff>
      <xdr:row>371</xdr:row>
      <xdr:rowOff>72573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0CC77-821D-45D7-A9A3-41995A923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1735667</xdr:colOff>
      <xdr:row>337</xdr:row>
      <xdr:rowOff>134939</xdr:rowOff>
    </xdr:from>
    <xdr:to>
      <xdr:col>63</xdr:col>
      <xdr:colOff>2801938</xdr:colOff>
      <xdr:row>362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1C792B-3DE1-4418-9884-F5A3299F5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62367</xdr:colOff>
      <xdr:row>250</xdr:row>
      <xdr:rowOff>92983</xdr:rowOff>
    </xdr:from>
    <xdr:to>
      <xdr:col>63</xdr:col>
      <xdr:colOff>3469067</xdr:colOff>
      <xdr:row>332</xdr:row>
      <xdr:rowOff>100919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FCE17F-ED17-4CD3-BE42-C591C954D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208644</xdr:colOff>
      <xdr:row>352</xdr:row>
      <xdr:rowOff>102505</xdr:rowOff>
    </xdr:from>
    <xdr:to>
      <xdr:col>36</xdr:col>
      <xdr:colOff>453572</xdr:colOff>
      <xdr:row>370</xdr:row>
      <xdr:rowOff>72570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1B5C65-EE61-4DE4-83FA-17D00F0E5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174624</xdr:colOff>
      <xdr:row>119</xdr:row>
      <xdr:rowOff>104775</xdr:rowOff>
    </xdr:from>
    <xdr:to>
      <xdr:col>13</xdr:col>
      <xdr:colOff>21167</xdr:colOff>
      <xdr:row>152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451490-73C4-4288-A7DA-9AC3725AB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1</xdr:colOff>
      <xdr:row>319</xdr:row>
      <xdr:rowOff>175078</xdr:rowOff>
    </xdr:from>
    <xdr:to>
      <xdr:col>68</xdr:col>
      <xdr:colOff>390071</xdr:colOff>
      <xdr:row>343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37D3DD3-B820-488E-AA5F-EE06A5E2E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69</xdr:col>
      <xdr:colOff>399142</xdr:colOff>
      <xdr:row>320</xdr:row>
      <xdr:rowOff>9072</xdr:rowOff>
    </xdr:from>
    <xdr:to>
      <xdr:col>82</xdr:col>
      <xdr:colOff>136069</xdr:colOff>
      <xdr:row>343</xdr:row>
      <xdr:rowOff>15423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323584-FBB6-488D-A81C-04E4FE02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1285120</xdr:colOff>
      <xdr:row>86</xdr:row>
      <xdr:rowOff>111580</xdr:rowOff>
    </xdr:from>
    <xdr:to>
      <xdr:col>10</xdr:col>
      <xdr:colOff>130024</xdr:colOff>
      <xdr:row>116</xdr:row>
      <xdr:rowOff>77109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9AB2D-1204-4D7A-9695-6CC6E4E46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612320</xdr:colOff>
      <xdr:row>44</xdr:row>
      <xdr:rowOff>61986</xdr:rowOff>
    </xdr:from>
    <xdr:to>
      <xdr:col>48</xdr:col>
      <xdr:colOff>350761</xdr:colOff>
      <xdr:row>72</xdr:row>
      <xdr:rowOff>107346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570B1-6C49-4D22-863D-CA678373C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1487715</xdr:colOff>
      <xdr:row>99</xdr:row>
      <xdr:rowOff>54429</xdr:rowOff>
    </xdr:from>
    <xdr:to>
      <xdr:col>8</xdr:col>
      <xdr:colOff>1034144</xdr:colOff>
      <xdr:row>127</xdr:row>
      <xdr:rowOff>145142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CCF17B-5A4A-4481-A35A-05637C10C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1428750</xdr:colOff>
      <xdr:row>26</xdr:row>
      <xdr:rowOff>63500</xdr:rowOff>
    </xdr:from>
    <xdr:to>
      <xdr:col>10</xdr:col>
      <xdr:colOff>574523</xdr:colOff>
      <xdr:row>56</xdr:row>
      <xdr:rowOff>29028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9197EA-7259-43ED-972E-76DAF74D2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178406</xdr:colOff>
      <xdr:row>67</xdr:row>
      <xdr:rowOff>74080</xdr:rowOff>
    </xdr:from>
    <xdr:to>
      <xdr:col>31</xdr:col>
      <xdr:colOff>57149</xdr:colOff>
      <xdr:row>102</xdr:row>
      <xdr:rowOff>116414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5BC2AB-47F0-4C18-B939-FBB0A773E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</xdr:colOff>
      <xdr:row>73</xdr:row>
      <xdr:rowOff>42337</xdr:rowOff>
    </xdr:from>
    <xdr:to>
      <xdr:col>50</xdr:col>
      <xdr:colOff>509508</xdr:colOff>
      <xdr:row>108</xdr:row>
      <xdr:rowOff>84669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F5999C-74D9-4D57-9FD3-D57C62E78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10584</xdr:colOff>
      <xdr:row>109</xdr:row>
      <xdr:rowOff>42334</xdr:rowOff>
    </xdr:from>
    <xdr:to>
      <xdr:col>50</xdr:col>
      <xdr:colOff>520091</xdr:colOff>
      <xdr:row>144</xdr:row>
      <xdr:rowOff>84666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91A1EC-EE59-4ACF-968A-28421F6D1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69850</xdr:colOff>
      <xdr:row>14</xdr:row>
      <xdr:rowOff>133350</xdr:rowOff>
    </xdr:from>
    <xdr:to>
      <xdr:col>11</xdr:col>
      <xdr:colOff>76200</xdr:colOff>
      <xdr:row>21</xdr:row>
      <xdr:rowOff>146050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7CB551-0A47-420B-A630-CD9DD5B26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2730500"/>
          <a:ext cx="612140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57</xdr:row>
      <xdr:rowOff>90487</xdr:rowOff>
    </xdr:from>
    <xdr:to>
      <xdr:col>8</xdr:col>
      <xdr:colOff>38100</xdr:colOff>
      <xdr:row>74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614BD-EF12-455E-BF20-F36E67C13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69851</xdr:colOff>
      <xdr:row>57</xdr:row>
      <xdr:rowOff>82549</xdr:rowOff>
    </xdr:from>
    <xdr:to>
      <xdr:col>14</xdr:col>
      <xdr:colOff>338667</xdr:colOff>
      <xdr:row>75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3D40C-2922-4599-B149-773B7B658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345016</xdr:colOff>
      <xdr:row>57</xdr:row>
      <xdr:rowOff>77257</xdr:rowOff>
    </xdr:from>
    <xdr:to>
      <xdr:col>21</xdr:col>
      <xdr:colOff>63500</xdr:colOff>
      <xdr:row>75</xdr:row>
      <xdr:rowOff>21166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93A58D-CBC5-4368-AC6A-3EF725EA4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512535</xdr:colOff>
      <xdr:row>27</xdr:row>
      <xdr:rowOff>72572</xdr:rowOff>
    </xdr:from>
    <xdr:to>
      <xdr:col>30</xdr:col>
      <xdr:colOff>196697</xdr:colOff>
      <xdr:row>44</xdr:row>
      <xdr:rowOff>137660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A010AC-1080-47BA-9425-52850E40A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57</xdr:row>
      <xdr:rowOff>0</xdr:rowOff>
    </xdr:from>
    <xdr:to>
      <xdr:col>51</xdr:col>
      <xdr:colOff>299508</xdr:colOff>
      <xdr:row>74</xdr:row>
      <xdr:rowOff>71438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606173-478E-47EB-8652-3D1D15A7B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567872</xdr:colOff>
      <xdr:row>58</xdr:row>
      <xdr:rowOff>29935</xdr:rowOff>
    </xdr:from>
    <xdr:to>
      <xdr:col>42</xdr:col>
      <xdr:colOff>241300</xdr:colOff>
      <xdr:row>78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6DE990-D488-4C80-BA2A-EF485FA29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0</xdr:colOff>
      <xdr:row>58</xdr:row>
      <xdr:rowOff>0</xdr:rowOff>
    </xdr:from>
    <xdr:to>
      <xdr:col>64</xdr:col>
      <xdr:colOff>299508</xdr:colOff>
      <xdr:row>75</xdr:row>
      <xdr:rowOff>71438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618F65-6104-4C05-9B2E-15FF7F151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462491</xdr:colOff>
      <xdr:row>4</xdr:row>
      <xdr:rowOff>84319</xdr:rowOff>
    </xdr:from>
    <xdr:to>
      <xdr:col>13</xdr:col>
      <xdr:colOff>141111</xdr:colOff>
      <xdr:row>20</xdr:row>
      <xdr:rowOff>112890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41B14-157E-4594-8102-5338A2BE8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68790</xdr:colOff>
      <xdr:row>3</xdr:row>
      <xdr:rowOff>105480</xdr:rowOff>
    </xdr:from>
    <xdr:to>
      <xdr:col>22</xdr:col>
      <xdr:colOff>324556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D084F-C970-4686-815C-B2DF07A45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errous/Analytics/FERROUS_NEW/IO%20SnD/weekly%20shipment%20track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Ferrous/Analytics/FERROUS_NEW/IO%20SnD/AZIMUTH_CONNECT_CONGESTION_CHINA.xlsb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Quantum%202/Quantum2_example%20(2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cnshan022\data\Ferrous\Analytics\FERROUS_NEW\Steel\China%20SnD\SnD\industry%20specific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657880\Desktop\iron%20ore%20daily%20shipment%20track\BZL&amp;AUS%20trac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errous/Analytics/FERROUS_NEW/IO%20SnD/Azimuth%20AUS%20&amp;%20BRA%20-%20EndWeekSaturday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errous/Analytics/FERROUS_NEW/IO%20SnD/IO%20LT%20Supply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errous/Analytics/FERROUS_NEW/IO%20SnD/Global%20iron%20ore%20supply%20disruption/Weekly%20Brazil%20Exports%20by%20destination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gional%20SnD/Regional%20Ports%20Sn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cnshan022\Data\Ferrous\Analytics\FERROUS_NEW\IO%20SnD\Kevin%20Jin\Iron%20Ore%20S&amp;D_Kevin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cnshan022\Data\Ferrous\Analytics\FERROUS_NEW\IO%20SnD\Dashboard%20-%20Wind%20Link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Ferrous/Analytics/FERROUS_NEW/IO%20SnD/Global%20iron%20ore%20supply%20disruption/QTM%20Weekly%20AUS%20Exports%20by%20destination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MinerWK (4)"/>
      <sheetName val="Sheet3"/>
      <sheetName val="Minor Miners"/>
      <sheetName val="India"/>
      <sheetName val="impacted region"/>
      <sheetName val="S&amp;D"/>
      <sheetName val="Japan&amp;Korea"/>
      <sheetName val="shipment breakdown"/>
      <sheetName val="shipment breakdown_monthly"/>
      <sheetName val="display chart"/>
      <sheetName val="display data"/>
      <sheetName val="Sheet2"/>
      <sheetName val="JK arrivals"/>
      <sheetName val="EU arrivals "/>
      <sheetName val="minors"/>
      <sheetName val="Product Type (ECI)"/>
      <sheetName val="Long Term Supply"/>
      <sheetName val="Sheet1"/>
      <sheetName val="Japan&amp;Korea Month"/>
    </sheetNames>
    <sheetDataSet>
      <sheetData sheetId="0"/>
      <sheetData sheetId="1"/>
      <sheetData sheetId="2">
        <row r="549">
          <cell r="K549">
            <v>11.530000000000001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66">
          <cell r="BY166">
            <v>-840.87171358396017</v>
          </cell>
          <cell r="BZ166">
            <v>-425.01129826137867</v>
          </cell>
          <cell r="CA166">
            <v>-66.86874543879685</v>
          </cell>
        </row>
        <row r="167">
          <cell r="BY167">
            <v>-1213.765168477898</v>
          </cell>
          <cell r="BZ167">
            <v>-773.24682964725184</v>
          </cell>
          <cell r="CA167">
            <v>-390.69780761096035</v>
          </cell>
        </row>
        <row r="168">
          <cell r="BY168">
            <v>-939.41952542197328</v>
          </cell>
          <cell r="BZ168">
            <v>-474.24326308326249</v>
          </cell>
          <cell r="CA168">
            <v>-67.287771833261331</v>
          </cell>
        </row>
        <row r="169">
          <cell r="BY169">
            <v>-869.09937333821586</v>
          </cell>
          <cell r="BZ169">
            <v>-379.26518749144043</v>
          </cell>
          <cell r="CA169">
            <v>52.096772972270401</v>
          </cell>
        </row>
        <row r="170">
          <cell r="CE170">
            <v>409.87354493727707</v>
          </cell>
        </row>
        <row r="171">
          <cell r="CE171">
            <v>814.33718962813828</v>
          </cell>
        </row>
        <row r="172">
          <cell r="CE172">
            <v>1213.3909340725836</v>
          </cell>
        </row>
        <row r="173">
          <cell r="CE173">
            <v>1673.0888208573542</v>
          </cell>
        </row>
        <row r="174">
          <cell r="CE174">
            <v>2193.4308499824501</v>
          </cell>
        </row>
        <row r="175">
          <cell r="CE175">
            <v>2774.4170214478713</v>
          </cell>
        </row>
        <row r="176">
          <cell r="CE176">
            <v>3416.0473352536183</v>
          </cell>
        </row>
        <row r="177">
          <cell r="CE177">
            <v>4045.2504895103311</v>
          </cell>
        </row>
        <row r="178">
          <cell r="CE178">
            <v>4662.0264842180104</v>
          </cell>
        </row>
        <row r="179">
          <cell r="CE179">
            <v>5266.3753193766561</v>
          </cell>
        </row>
        <row r="180">
          <cell r="CE180">
            <v>5858.2969949862672</v>
          </cell>
        </row>
        <row r="181">
          <cell r="CE181">
            <v>6459.1604853170575</v>
          </cell>
        </row>
        <row r="182">
          <cell r="CE182">
            <v>7073.1134947330747</v>
          </cell>
        </row>
        <row r="183">
          <cell r="CE183">
            <v>7700.1560232343199</v>
          </cell>
        </row>
        <row r="184">
          <cell r="CE184">
            <v>8340.288070820794</v>
          </cell>
        </row>
        <row r="185">
          <cell r="CE185">
            <v>8984.5678227713161</v>
          </cell>
        </row>
        <row r="186">
          <cell r="CE186">
            <v>9627.7208868008383</v>
          </cell>
        </row>
        <row r="187">
          <cell r="CE187">
            <v>10269.747262909359</v>
          </cell>
        </row>
        <row r="188">
          <cell r="CE188">
            <v>10910.646951096878</v>
          </cell>
        </row>
        <row r="189">
          <cell r="CE189">
            <v>11550.419951363396</v>
          </cell>
        </row>
        <row r="190">
          <cell r="CE190">
            <v>12189.867885222578</v>
          </cell>
        </row>
        <row r="191">
          <cell r="CE191">
            <v>12830.713402580517</v>
          </cell>
        </row>
        <row r="192">
          <cell r="CE192">
            <v>13472.956503437212</v>
          </cell>
        </row>
        <row r="193">
          <cell r="CE193">
            <v>14116.597187792662</v>
          </cell>
        </row>
        <row r="194">
          <cell r="CE194">
            <v>14761.960522054203</v>
          </cell>
        </row>
        <row r="195">
          <cell r="CE195">
            <v>15411.858944734035</v>
          </cell>
        </row>
        <row r="196">
          <cell r="CE196">
            <v>16066.292455832156</v>
          </cell>
        </row>
        <row r="197">
          <cell r="CE197">
            <v>16725.261055348565</v>
          </cell>
        </row>
        <row r="198">
          <cell r="CE198">
            <v>17388.764743283264</v>
          </cell>
        </row>
        <row r="199">
          <cell r="CE199">
            <v>18050.306378773668</v>
          </cell>
        </row>
        <row r="200">
          <cell r="CE200">
            <v>18709.885961819778</v>
          </cell>
        </row>
        <row r="201">
          <cell r="CE201">
            <v>19367.503492421594</v>
          </cell>
        </row>
        <row r="202">
          <cell r="CE202">
            <v>20023.158970579112</v>
          </cell>
        </row>
        <row r="203">
          <cell r="CE203">
            <v>20681.078908595729</v>
          </cell>
        </row>
        <row r="204">
          <cell r="CE204">
            <v>21339.995996567737</v>
          </cell>
        </row>
        <row r="205">
          <cell r="CE205">
            <v>21999.910234495132</v>
          </cell>
        </row>
        <row r="206">
          <cell r="CE206">
            <v>22660.821622377913</v>
          </cell>
        </row>
        <row r="207">
          <cell r="CE207">
            <v>23320.465700356985</v>
          </cell>
        </row>
        <row r="208">
          <cell r="CE208">
            <v>23977.009937207207</v>
          </cell>
        </row>
        <row r="209">
          <cell r="CE209">
            <v>24630.454332928581</v>
          </cell>
        </row>
      </sheetData>
      <sheetData sheetId="11"/>
      <sheetData sheetId="12"/>
      <sheetData sheetId="13"/>
      <sheetData sheetId="14">
        <row r="61">
          <cell r="AG61">
            <v>2054.6170948839072</v>
          </cell>
        </row>
        <row r="62">
          <cell r="AG62">
            <v>1458.8194463957768</v>
          </cell>
        </row>
        <row r="63">
          <cell r="AG63">
            <v>1136.3838130887232</v>
          </cell>
        </row>
        <row r="64">
          <cell r="AG64">
            <v>1338.4246001299962</v>
          </cell>
        </row>
        <row r="65">
          <cell r="AG65">
            <v>1824.7643770012905</v>
          </cell>
        </row>
        <row r="66">
          <cell r="AG66">
            <v>1576.83788808807</v>
          </cell>
        </row>
        <row r="67">
          <cell r="AG67">
            <v>1276.7023056518237</v>
          </cell>
        </row>
        <row r="68">
          <cell r="AG68">
            <v>1770.1927926320886</v>
          </cell>
        </row>
        <row r="69">
          <cell r="AG69">
            <v>1864.2183896643576</v>
          </cell>
        </row>
        <row r="70">
          <cell r="AG70">
            <v>1725.2423210881395</v>
          </cell>
        </row>
        <row r="71">
          <cell r="AG71">
            <v>1613.9065874655157</v>
          </cell>
        </row>
        <row r="72">
          <cell r="AG72">
            <v>1804.2761609226386</v>
          </cell>
        </row>
        <row r="73">
          <cell r="AG73">
            <v>1653.2336443638383</v>
          </cell>
        </row>
        <row r="74">
          <cell r="AG74">
            <v>1682.7950490659673</v>
          </cell>
        </row>
        <row r="75">
          <cell r="AG75">
            <v>1992.1694831995203</v>
          </cell>
        </row>
        <row r="76">
          <cell r="AG76">
            <v>2045.5278485739777</v>
          </cell>
        </row>
        <row r="77">
          <cell r="AG77">
            <v>2376.1809294216755</v>
          </cell>
        </row>
        <row r="78">
          <cell r="AG78">
            <v>1721.1659464189709</v>
          </cell>
        </row>
        <row r="79">
          <cell r="AG79">
            <v>1153.7147617041269</v>
          </cell>
        </row>
        <row r="80">
          <cell r="AG80">
            <v>1387.6256028573202</v>
          </cell>
        </row>
        <row r="81">
          <cell r="AG81">
            <v>1975.1899749929125</v>
          </cell>
        </row>
        <row r="82">
          <cell r="AG82">
            <v>1940.171584617643</v>
          </cell>
        </row>
        <row r="83">
          <cell r="AG83">
            <v>1718.9244536570845</v>
          </cell>
        </row>
        <row r="84">
          <cell r="AG84">
            <v>1695.7167786937707</v>
          </cell>
        </row>
        <row r="85">
          <cell r="AG85">
            <v>1469.8302815410045</v>
          </cell>
        </row>
        <row r="86">
          <cell r="AG86">
            <v>2168.1545952046499</v>
          </cell>
        </row>
        <row r="87">
          <cell r="AG87">
            <v>2373.3340278927631</v>
          </cell>
        </row>
        <row r="88">
          <cell r="AG88">
            <v>2101.1156735990899</v>
          </cell>
        </row>
        <row r="89">
          <cell r="AG89">
            <v>1967.0855961966288</v>
          </cell>
        </row>
        <row r="90">
          <cell r="AG90">
            <v>1752.1942702596411</v>
          </cell>
        </row>
        <row r="91">
          <cell r="AG91">
            <v>2128.2007971299818</v>
          </cell>
        </row>
        <row r="92">
          <cell r="AG92">
            <v>2871.0445576296934</v>
          </cell>
        </row>
        <row r="93">
          <cell r="AG93">
            <v>2194.7694595060807</v>
          </cell>
        </row>
        <row r="94">
          <cell r="AG94">
            <v>1519.0783934500666</v>
          </cell>
        </row>
        <row r="95">
          <cell r="AG95">
            <v>1715.8857647117197</v>
          </cell>
        </row>
        <row r="96">
          <cell r="AG96">
            <v>2266.5315003080618</v>
          </cell>
        </row>
        <row r="97">
          <cell r="AG97">
            <v>2429.0708187544465</v>
          </cell>
        </row>
        <row r="98">
          <cell r="AG98">
            <v>2041.408094487856</v>
          </cell>
        </row>
        <row r="99">
          <cell r="AG99">
            <v>2306.0689683356577</v>
          </cell>
        </row>
        <row r="100">
          <cell r="AG100">
            <v>2257.4941467255376</v>
          </cell>
        </row>
        <row r="101">
          <cell r="AG101">
            <v>2224.3134077785285</v>
          </cell>
        </row>
        <row r="102">
          <cell r="AG102">
            <v>2539.0585418052333</v>
          </cell>
        </row>
        <row r="103">
          <cell r="AG103">
            <v>2153.6161780306502</v>
          </cell>
        </row>
        <row r="104">
          <cell r="AG104">
            <v>1560.4132426875085</v>
          </cell>
        </row>
        <row r="105">
          <cell r="AG105">
            <v>1634.4530025182025</v>
          </cell>
        </row>
        <row r="106">
          <cell r="AG106">
            <v>1937.0248937305741</v>
          </cell>
        </row>
        <row r="107">
          <cell r="AG107">
            <v>2311.9773942384218</v>
          </cell>
        </row>
        <row r="108">
          <cell r="AG108">
            <v>2379.2987270693789</v>
          </cell>
        </row>
        <row r="109">
          <cell r="AG109">
            <v>2394.9160748309487</v>
          </cell>
        </row>
        <row r="110">
          <cell r="AG110">
            <v>2488.2269897889046</v>
          </cell>
        </row>
        <row r="111">
          <cell r="AG111">
            <v>2636.1619618842797</v>
          </cell>
        </row>
        <row r="112">
          <cell r="AG112">
            <v>2525.2416781621478</v>
          </cell>
        </row>
        <row r="113">
          <cell r="AG113">
            <v>2103.4267780059472</v>
          </cell>
        </row>
        <row r="114">
          <cell r="AG114">
            <v>1621.4777382647685</v>
          </cell>
        </row>
        <row r="115">
          <cell r="AG115">
            <v>1736.7354766217413</v>
          </cell>
        </row>
        <row r="116">
          <cell r="AG116">
            <v>2075.3773925311634</v>
          </cell>
        </row>
        <row r="117">
          <cell r="AG117">
            <v>1836.7083116678232</v>
          </cell>
        </row>
        <row r="118">
          <cell r="AG118">
            <v>1915.9781629283743</v>
          </cell>
        </row>
        <row r="119">
          <cell r="AG119">
            <v>2277.3909939850428</v>
          </cell>
        </row>
        <row r="120">
          <cell r="AG120">
            <v>2266.2189532454663</v>
          </cell>
        </row>
        <row r="121">
          <cell r="AG121">
            <v>2109.202300391988</v>
          </cell>
        </row>
        <row r="122">
          <cell r="AG122">
            <v>1992.784245471581</v>
          </cell>
        </row>
        <row r="123">
          <cell r="AG123">
            <v>1684.6354580580905</v>
          </cell>
        </row>
        <row r="124">
          <cell r="AG124">
            <v>1800.7664734876244</v>
          </cell>
        </row>
        <row r="125">
          <cell r="AG125">
            <v>2320.8785681775103</v>
          </cell>
        </row>
        <row r="126">
          <cell r="AG126">
            <v>2417.0603555986072</v>
          </cell>
        </row>
        <row r="127">
          <cell r="AG127">
            <v>2440.2010633174013</v>
          </cell>
        </row>
        <row r="128">
          <cell r="AG128">
            <v>2426.9676514693947</v>
          </cell>
        </row>
        <row r="129">
          <cell r="AG129">
            <v>2616.7570276448268</v>
          </cell>
        </row>
        <row r="130">
          <cell r="AG130">
            <v>2749.6432163411523</v>
          </cell>
        </row>
        <row r="131">
          <cell r="AG131">
            <v>2617.8968219409726</v>
          </cell>
        </row>
        <row r="132">
          <cell r="AG132">
            <v>2423.6585658581944</v>
          </cell>
        </row>
        <row r="133">
          <cell r="AG133">
            <v>2971.9456664834338</v>
          </cell>
        </row>
        <row r="134">
          <cell r="AG134">
            <v>3420.5498308073516</v>
          </cell>
        </row>
        <row r="135">
          <cell r="AG135">
            <v>3183.553130552963</v>
          </cell>
        </row>
        <row r="136">
          <cell r="AG136">
            <v>3191.6160846451016</v>
          </cell>
        </row>
        <row r="137">
          <cell r="AG137">
            <v>2987.2105150970565</v>
          </cell>
        </row>
        <row r="138">
          <cell r="AG138">
            <v>3296.7734658536838</v>
          </cell>
        </row>
        <row r="139">
          <cell r="AG139">
            <v>3381.8729299809092</v>
          </cell>
        </row>
        <row r="140">
          <cell r="AG140">
            <v>2642.1460320093447</v>
          </cell>
        </row>
        <row r="141">
          <cell r="AG141">
            <v>2412.5403248969642</v>
          </cell>
        </row>
        <row r="142">
          <cell r="AG142">
            <v>3359.8676965057607</v>
          </cell>
        </row>
        <row r="143">
          <cell r="AG143">
            <v>3355.7729287096799</v>
          </cell>
        </row>
        <row r="144">
          <cell r="AG144">
            <v>2647.901249789551</v>
          </cell>
        </row>
        <row r="145">
          <cell r="AG145">
            <v>2858.456287680614</v>
          </cell>
        </row>
        <row r="146">
          <cell r="AG146">
            <v>3209.0536029427562</v>
          </cell>
        </row>
        <row r="147">
          <cell r="AG147">
            <v>2722.2936639124728</v>
          </cell>
        </row>
        <row r="148">
          <cell r="AG148">
            <v>2552.7171243011362</v>
          </cell>
        </row>
        <row r="149">
          <cell r="AG149">
            <v>2744.4008940570056</v>
          </cell>
        </row>
        <row r="150">
          <cell r="AG150">
            <v>2710.2539507971596</v>
          </cell>
        </row>
        <row r="151">
          <cell r="AG151">
            <v>2790.9642370711995</v>
          </cell>
        </row>
        <row r="152">
          <cell r="AG152">
            <v>2589.3987661278125</v>
          </cell>
        </row>
        <row r="153">
          <cell r="AG153">
            <v>2537.1759988833937</v>
          </cell>
        </row>
        <row r="154">
          <cell r="AG154">
            <v>2728.8681867874539</v>
          </cell>
        </row>
        <row r="155">
          <cell r="AG155">
            <v>2615.9820617608575</v>
          </cell>
        </row>
        <row r="156">
          <cell r="AG156">
            <v>2266.8308821369983</v>
          </cell>
        </row>
        <row r="157">
          <cell r="AG157">
            <v>2344.2843449929342</v>
          </cell>
        </row>
        <row r="158">
          <cell r="AG158">
            <v>2466.8765853857581</v>
          </cell>
        </row>
        <row r="159">
          <cell r="AG159">
            <v>2739.5451086335843</v>
          </cell>
        </row>
        <row r="160">
          <cell r="AG160">
            <v>3062.0183498815677</v>
          </cell>
        </row>
        <row r="161">
          <cell r="AG161">
            <v>2988.2292222074357</v>
          </cell>
        </row>
        <row r="162">
          <cell r="AG162">
            <v>2658.3298865489651</v>
          </cell>
        </row>
        <row r="163">
          <cell r="AG163">
            <v>3067.8817822136225</v>
          </cell>
        </row>
        <row r="164">
          <cell r="AG164">
            <v>3416.6065580912018</v>
          </cell>
        </row>
        <row r="165">
          <cell r="AG165">
            <v>3231.1795103878248</v>
          </cell>
        </row>
        <row r="166">
          <cell r="AG166">
            <v>2827.9846851722641</v>
          </cell>
        </row>
        <row r="167">
          <cell r="AG167">
            <v>2316.7102363439362</v>
          </cell>
        </row>
        <row r="168">
          <cell r="AG168">
            <v>2213.7764611438797</v>
          </cell>
        </row>
        <row r="169">
          <cell r="AG169">
            <v>2652.9405935582463</v>
          </cell>
        </row>
        <row r="170">
          <cell r="AG170">
            <v>2936.4619157394777</v>
          </cell>
        </row>
        <row r="171">
          <cell r="AG171">
            <v>2690.5057704005558</v>
          </cell>
        </row>
        <row r="172">
          <cell r="AG172">
            <v>3178.8659793356283</v>
          </cell>
        </row>
        <row r="173">
          <cell r="AG173">
            <v>3423.1160926236007</v>
          </cell>
        </row>
        <row r="174">
          <cell r="AG174">
            <v>2636.2380639309995</v>
          </cell>
        </row>
        <row r="175">
          <cell r="AG175">
            <v>2723.1574343025668</v>
          </cell>
        </row>
        <row r="176">
          <cell r="AG176">
            <v>3124.1749746119763</v>
          </cell>
        </row>
        <row r="177">
          <cell r="AG177">
            <v>2696.5889856861513</v>
          </cell>
        </row>
        <row r="178">
          <cell r="AG178">
            <v>2485.2017607309072</v>
          </cell>
        </row>
        <row r="179">
          <cell r="AG179">
            <v>2567.1904847530668</v>
          </cell>
        </row>
        <row r="180">
          <cell r="AG180">
            <v>2483.5511146777644</v>
          </cell>
        </row>
        <row r="181">
          <cell r="AG181">
            <v>2749.4237602721769</v>
          </cell>
        </row>
        <row r="182">
          <cell r="AG182">
            <v>2784.8726036084399</v>
          </cell>
        </row>
        <row r="183">
          <cell r="AG183">
            <v>2410.1811681602367</v>
          </cell>
        </row>
        <row r="184">
          <cell r="AG184">
            <v>2200.849723392726</v>
          </cell>
        </row>
        <row r="185">
          <cell r="AG185">
            <v>2734.9628575091779</v>
          </cell>
        </row>
        <row r="186">
          <cell r="AG186">
            <v>3153.0920779200351</v>
          </cell>
        </row>
        <row r="187">
          <cell r="AG187">
            <v>2861.2624554049885</v>
          </cell>
        </row>
        <row r="188">
          <cell r="AG188">
            <v>2574.2194424221116</v>
          </cell>
        </row>
        <row r="189">
          <cell r="AG189">
            <v>2329.4175768441046</v>
          </cell>
        </row>
        <row r="190">
          <cell r="AG190">
            <v>2881.0697423137676</v>
          </cell>
        </row>
        <row r="191">
          <cell r="AG191">
            <v>2984.3018727377666</v>
          </cell>
        </row>
        <row r="192">
          <cell r="AG192">
            <v>2420.4539444876632</v>
          </cell>
        </row>
        <row r="193">
          <cell r="AG193">
            <v>2286.7964897257352</v>
          </cell>
        </row>
        <row r="194">
          <cell r="AG194">
            <v>2660.3512341391324</v>
          </cell>
        </row>
        <row r="195">
          <cell r="AG195">
            <v>2850.9585936539379</v>
          </cell>
        </row>
        <row r="196">
          <cell r="AG196">
            <v>2879.8155240933183</v>
          </cell>
        </row>
        <row r="197">
          <cell r="AG197">
            <v>2628.4333293487034</v>
          </cell>
        </row>
        <row r="198">
          <cell r="AG198">
            <v>2498.9933332022051</v>
          </cell>
        </row>
        <row r="199">
          <cell r="AG199">
            <v>2336.7917387999587</v>
          </cell>
        </row>
        <row r="200">
          <cell r="AG200">
            <v>2496.9763815277756</v>
          </cell>
        </row>
        <row r="201">
          <cell r="AG201">
            <v>2705.4243631304939</v>
          </cell>
        </row>
        <row r="202">
          <cell r="AG202">
            <v>2523.0535605729256</v>
          </cell>
        </row>
        <row r="203">
          <cell r="AG203">
            <v>2709.800704164204</v>
          </cell>
        </row>
        <row r="204">
          <cell r="AG204">
            <v>2574.0974205869938</v>
          </cell>
        </row>
        <row r="205">
          <cell r="AG205">
            <v>2504.6726716782459</v>
          </cell>
        </row>
        <row r="206">
          <cell r="AG206">
            <v>2704.181249431047</v>
          </cell>
        </row>
        <row r="207">
          <cell r="AG207">
            <v>2458.2026501675873</v>
          </cell>
        </row>
        <row r="208">
          <cell r="AG208">
            <v>2001.1705641556014</v>
          </cell>
        </row>
        <row r="209">
          <cell r="AG209">
            <v>2024.0585285944605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ZIMUTH_CONGESTION steel"/>
      <sheetName val="DATE"/>
      <sheetName val="AZIMUTH_CONGESTION by ports"/>
      <sheetName val="AZIMUTH_CONGESTION"/>
      <sheetName val="BY PORT"/>
    </sheetNames>
    <sheetDataSet>
      <sheetData sheetId="0"/>
      <sheetData sheetId="1"/>
      <sheetData sheetId="2"/>
      <sheetData sheetId="3">
        <row r="2"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</row>
        <row r="3">
          <cell r="A3" t="str">
            <v>BERTHOPERATIONTYPE</v>
          </cell>
          <cell r="B3" t="str">
            <v>(All)</v>
          </cell>
          <cell r="C3"/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</row>
        <row r="5">
          <cell r="A5" t="str">
            <v>Sum of CONGESTION</v>
          </cell>
          <cell r="B5" t="str">
            <v>VesselClassFamily</v>
          </cell>
          <cell r="C5" t="str">
            <v>OFFICIALCOUNTRYNAME</v>
          </cell>
          <cell r="D5" t="str">
            <v>BERTHCOMMODITYGROUP</v>
          </cell>
          <cell r="M5"/>
          <cell r="N5"/>
        </row>
        <row r="6">
          <cell r="B6" t="str">
            <v>Cape</v>
          </cell>
          <cell r="E6" t="str">
            <v>Cape Total</v>
          </cell>
          <cell r="F6" t="str">
            <v>VLOC</v>
          </cell>
          <cell r="H6" t="str">
            <v>VLOC Total</v>
          </cell>
          <cell r="I6" t="str">
            <v>Grand Total</v>
          </cell>
          <cell r="M6"/>
          <cell r="N6"/>
        </row>
        <row r="7">
          <cell r="B7" t="str">
            <v>People's Republic of China</v>
          </cell>
          <cell r="F7" t="str">
            <v>People's Republic of China</v>
          </cell>
          <cell r="M7"/>
          <cell r="N7"/>
        </row>
        <row r="8">
          <cell r="A8" t="str">
            <v>AS_OF_DATE</v>
          </cell>
          <cell r="B8" t="str">
            <v>Iron Ore</v>
          </cell>
          <cell r="C8" t="str">
            <v>Unspecified</v>
          </cell>
          <cell r="D8" t="str">
            <v>Pending</v>
          </cell>
          <cell r="F8" t="str">
            <v>Iron Ore</v>
          </cell>
          <cell r="G8" t="str">
            <v>Unspecified</v>
          </cell>
        </row>
        <row r="9">
          <cell r="A9">
            <v>40909</v>
          </cell>
          <cell r="B9">
            <v>45</v>
          </cell>
          <cell r="C9">
            <v>15</v>
          </cell>
          <cell r="D9"/>
          <cell r="E9">
            <v>60</v>
          </cell>
          <cell r="F9">
            <v>4</v>
          </cell>
          <cell r="G9">
            <v>1</v>
          </cell>
          <cell r="H9">
            <v>5</v>
          </cell>
          <cell r="I9">
            <v>65</v>
          </cell>
          <cell r="K9"/>
          <cell r="L9"/>
        </row>
        <row r="10">
          <cell r="A10">
            <v>40910</v>
          </cell>
          <cell r="B10">
            <v>52</v>
          </cell>
          <cell r="C10">
            <v>20</v>
          </cell>
          <cell r="D10"/>
          <cell r="E10">
            <v>72</v>
          </cell>
          <cell r="F10">
            <v>5</v>
          </cell>
          <cell r="G10">
            <v>1</v>
          </cell>
          <cell r="H10">
            <v>6</v>
          </cell>
          <cell r="I10">
            <v>78</v>
          </cell>
          <cell r="K10"/>
          <cell r="L10"/>
        </row>
        <row r="11">
          <cell r="A11">
            <v>40911</v>
          </cell>
          <cell r="B11">
            <v>52</v>
          </cell>
          <cell r="C11">
            <v>16</v>
          </cell>
          <cell r="D11"/>
          <cell r="E11">
            <v>68</v>
          </cell>
          <cell r="F11">
            <v>9</v>
          </cell>
          <cell r="G11"/>
          <cell r="H11">
            <v>9</v>
          </cell>
          <cell r="I11">
            <v>77</v>
          </cell>
          <cell r="K11"/>
          <cell r="L11"/>
        </row>
        <row r="12">
          <cell r="A12">
            <v>40912</v>
          </cell>
          <cell r="B12">
            <v>51</v>
          </cell>
          <cell r="C12">
            <v>19</v>
          </cell>
          <cell r="D12"/>
          <cell r="E12">
            <v>70</v>
          </cell>
          <cell r="F12">
            <v>7</v>
          </cell>
          <cell r="G12"/>
          <cell r="H12">
            <v>7</v>
          </cell>
          <cell r="I12">
            <v>77</v>
          </cell>
          <cell r="K12"/>
          <cell r="L12"/>
        </row>
        <row r="13">
          <cell r="A13">
            <v>40913</v>
          </cell>
          <cell r="B13">
            <v>50</v>
          </cell>
          <cell r="C13">
            <v>21</v>
          </cell>
          <cell r="D13"/>
          <cell r="E13">
            <v>71</v>
          </cell>
          <cell r="F13">
            <v>6</v>
          </cell>
          <cell r="G13">
            <v>1</v>
          </cell>
          <cell r="H13">
            <v>7</v>
          </cell>
          <cell r="I13">
            <v>78</v>
          </cell>
          <cell r="K13"/>
          <cell r="L13"/>
        </row>
        <row r="14">
          <cell r="A14">
            <v>40914</v>
          </cell>
          <cell r="B14">
            <v>55</v>
          </cell>
          <cell r="C14">
            <v>15</v>
          </cell>
          <cell r="D14"/>
          <cell r="E14">
            <v>70</v>
          </cell>
          <cell r="F14">
            <v>7</v>
          </cell>
          <cell r="G14"/>
          <cell r="H14">
            <v>7</v>
          </cell>
          <cell r="I14">
            <v>77</v>
          </cell>
          <cell r="K14"/>
          <cell r="L14"/>
        </row>
        <row r="15">
          <cell r="A15">
            <v>40915</v>
          </cell>
          <cell r="B15">
            <v>52</v>
          </cell>
          <cell r="C15">
            <v>20</v>
          </cell>
          <cell r="D15"/>
          <cell r="E15">
            <v>72</v>
          </cell>
          <cell r="F15">
            <v>6</v>
          </cell>
          <cell r="G15"/>
          <cell r="H15">
            <v>6</v>
          </cell>
          <cell r="I15">
            <v>78</v>
          </cell>
          <cell r="K15"/>
          <cell r="L15"/>
        </row>
        <row r="16">
          <cell r="A16">
            <v>40916</v>
          </cell>
          <cell r="B16">
            <v>54</v>
          </cell>
          <cell r="C16">
            <v>20</v>
          </cell>
          <cell r="D16"/>
          <cell r="E16">
            <v>74</v>
          </cell>
          <cell r="F16">
            <v>6</v>
          </cell>
          <cell r="G16"/>
          <cell r="H16">
            <v>6</v>
          </cell>
          <cell r="I16">
            <v>80</v>
          </cell>
          <cell r="K16"/>
          <cell r="L16"/>
        </row>
        <row r="17">
          <cell r="A17">
            <v>40917</v>
          </cell>
          <cell r="B17">
            <v>58</v>
          </cell>
          <cell r="C17">
            <v>21</v>
          </cell>
          <cell r="D17"/>
          <cell r="E17">
            <v>79</v>
          </cell>
          <cell r="F17">
            <v>3</v>
          </cell>
          <cell r="G17"/>
          <cell r="H17">
            <v>3</v>
          </cell>
          <cell r="I17">
            <v>82</v>
          </cell>
          <cell r="K17"/>
          <cell r="L17"/>
        </row>
        <row r="18">
          <cell r="A18">
            <v>40918</v>
          </cell>
          <cell r="B18">
            <v>58</v>
          </cell>
          <cell r="C18">
            <v>22</v>
          </cell>
          <cell r="D18"/>
          <cell r="E18">
            <v>80</v>
          </cell>
          <cell r="F18">
            <v>4</v>
          </cell>
          <cell r="G18"/>
          <cell r="H18">
            <v>4</v>
          </cell>
          <cell r="I18">
            <v>84</v>
          </cell>
          <cell r="K18"/>
          <cell r="L18"/>
        </row>
        <row r="19">
          <cell r="A19">
            <v>40919</v>
          </cell>
          <cell r="B19">
            <v>50</v>
          </cell>
          <cell r="C19">
            <v>25</v>
          </cell>
          <cell r="D19"/>
          <cell r="E19">
            <v>75</v>
          </cell>
          <cell r="F19">
            <v>4</v>
          </cell>
          <cell r="G19"/>
          <cell r="H19">
            <v>4</v>
          </cell>
          <cell r="I19">
            <v>79</v>
          </cell>
          <cell r="K19"/>
          <cell r="L19"/>
        </row>
        <row r="20">
          <cell r="A20">
            <v>40920</v>
          </cell>
          <cell r="B20">
            <v>55</v>
          </cell>
          <cell r="C20">
            <v>22</v>
          </cell>
          <cell r="D20"/>
          <cell r="E20">
            <v>77</v>
          </cell>
          <cell r="F20">
            <v>3</v>
          </cell>
          <cell r="G20"/>
          <cell r="H20">
            <v>3</v>
          </cell>
          <cell r="I20">
            <v>80</v>
          </cell>
          <cell r="K20"/>
          <cell r="L20"/>
        </row>
        <row r="21">
          <cell r="A21">
            <v>40921</v>
          </cell>
          <cell r="B21">
            <v>61</v>
          </cell>
          <cell r="C21">
            <v>25</v>
          </cell>
          <cell r="D21"/>
          <cell r="E21">
            <v>86</v>
          </cell>
          <cell r="F21">
            <v>2</v>
          </cell>
          <cell r="G21">
            <v>1</v>
          </cell>
          <cell r="H21">
            <v>3</v>
          </cell>
          <cell r="I21">
            <v>89</v>
          </cell>
          <cell r="K21"/>
          <cell r="L21"/>
        </row>
        <row r="22">
          <cell r="A22">
            <v>40922</v>
          </cell>
          <cell r="B22">
            <v>61</v>
          </cell>
          <cell r="C22">
            <v>24</v>
          </cell>
          <cell r="D22"/>
          <cell r="E22">
            <v>85</v>
          </cell>
          <cell r="F22">
            <v>3</v>
          </cell>
          <cell r="G22">
            <v>1</v>
          </cell>
          <cell r="H22">
            <v>4</v>
          </cell>
          <cell r="I22">
            <v>89</v>
          </cell>
          <cell r="K22"/>
          <cell r="L22"/>
        </row>
        <row r="23">
          <cell r="A23">
            <v>40923</v>
          </cell>
          <cell r="B23">
            <v>55</v>
          </cell>
          <cell r="C23">
            <v>26</v>
          </cell>
          <cell r="D23"/>
          <cell r="E23">
            <v>81</v>
          </cell>
          <cell r="F23">
            <v>2</v>
          </cell>
          <cell r="G23"/>
          <cell r="H23">
            <v>2</v>
          </cell>
          <cell r="I23">
            <v>83</v>
          </cell>
          <cell r="K23"/>
          <cell r="L23"/>
        </row>
        <row r="24">
          <cell r="A24">
            <v>40924</v>
          </cell>
          <cell r="B24">
            <v>54</v>
          </cell>
          <cell r="C24">
            <v>28</v>
          </cell>
          <cell r="D24"/>
          <cell r="E24">
            <v>82</v>
          </cell>
          <cell r="F24">
            <v>1</v>
          </cell>
          <cell r="G24"/>
          <cell r="H24">
            <v>1</v>
          </cell>
          <cell r="I24">
            <v>83</v>
          </cell>
          <cell r="K24"/>
          <cell r="L24"/>
        </row>
        <row r="25">
          <cell r="A25">
            <v>40925</v>
          </cell>
          <cell r="B25">
            <v>50</v>
          </cell>
          <cell r="C25">
            <v>22</v>
          </cell>
          <cell r="D25"/>
          <cell r="E25">
            <v>72</v>
          </cell>
          <cell r="F25">
            <v>1</v>
          </cell>
          <cell r="G25"/>
          <cell r="H25">
            <v>1</v>
          </cell>
          <cell r="I25">
            <v>73</v>
          </cell>
          <cell r="K25"/>
          <cell r="L25"/>
        </row>
        <row r="26">
          <cell r="A26">
            <v>40926</v>
          </cell>
          <cell r="B26">
            <v>47</v>
          </cell>
          <cell r="C26">
            <v>24</v>
          </cell>
          <cell r="D26"/>
          <cell r="E26">
            <v>71</v>
          </cell>
          <cell r="F26">
            <v>1</v>
          </cell>
          <cell r="G26">
            <v>1</v>
          </cell>
          <cell r="H26">
            <v>2</v>
          </cell>
          <cell r="I26">
            <v>73</v>
          </cell>
          <cell r="K26"/>
          <cell r="L26"/>
        </row>
        <row r="27">
          <cell r="A27">
            <v>40927</v>
          </cell>
          <cell r="B27">
            <v>55</v>
          </cell>
          <cell r="C27">
            <v>21</v>
          </cell>
          <cell r="D27"/>
          <cell r="E27">
            <v>76</v>
          </cell>
          <cell r="F27">
            <v>4</v>
          </cell>
          <cell r="G27">
            <v>1</v>
          </cell>
          <cell r="H27">
            <v>5</v>
          </cell>
          <cell r="I27">
            <v>81</v>
          </cell>
          <cell r="K27"/>
          <cell r="L27"/>
        </row>
        <row r="28">
          <cell r="A28">
            <v>40928</v>
          </cell>
          <cell r="B28">
            <v>57</v>
          </cell>
          <cell r="C28">
            <v>15</v>
          </cell>
          <cell r="D28"/>
          <cell r="E28">
            <v>72</v>
          </cell>
          <cell r="F28">
            <v>5</v>
          </cell>
          <cell r="G28">
            <v>2</v>
          </cell>
          <cell r="H28">
            <v>7</v>
          </cell>
          <cell r="I28">
            <v>79</v>
          </cell>
          <cell r="K28"/>
          <cell r="L28"/>
        </row>
        <row r="29">
          <cell r="A29">
            <v>40929</v>
          </cell>
          <cell r="B29">
            <v>53</v>
          </cell>
          <cell r="C29">
            <v>15</v>
          </cell>
          <cell r="D29"/>
          <cell r="E29">
            <v>68</v>
          </cell>
          <cell r="F29">
            <v>4</v>
          </cell>
          <cell r="G29">
            <v>2</v>
          </cell>
          <cell r="H29">
            <v>6</v>
          </cell>
          <cell r="I29">
            <v>74</v>
          </cell>
          <cell r="K29"/>
          <cell r="L29"/>
        </row>
        <row r="30">
          <cell r="A30">
            <v>40930</v>
          </cell>
          <cell r="B30">
            <v>54</v>
          </cell>
          <cell r="C30">
            <v>11</v>
          </cell>
          <cell r="D30"/>
          <cell r="E30">
            <v>65</v>
          </cell>
          <cell r="F30">
            <v>3</v>
          </cell>
          <cell r="G30">
            <v>2</v>
          </cell>
          <cell r="H30">
            <v>5</v>
          </cell>
          <cell r="I30">
            <v>70</v>
          </cell>
          <cell r="K30"/>
          <cell r="L30"/>
        </row>
        <row r="31">
          <cell r="A31">
            <v>40931</v>
          </cell>
          <cell r="B31">
            <v>48</v>
          </cell>
          <cell r="C31">
            <v>16</v>
          </cell>
          <cell r="D31"/>
          <cell r="E31">
            <v>64</v>
          </cell>
          <cell r="F31">
            <v>4</v>
          </cell>
          <cell r="G31">
            <v>1</v>
          </cell>
          <cell r="H31">
            <v>5</v>
          </cell>
          <cell r="I31">
            <v>69</v>
          </cell>
          <cell r="K31"/>
          <cell r="L31"/>
        </row>
        <row r="32">
          <cell r="A32">
            <v>40932</v>
          </cell>
          <cell r="B32">
            <v>49</v>
          </cell>
          <cell r="C32">
            <v>15</v>
          </cell>
          <cell r="D32"/>
          <cell r="E32">
            <v>64</v>
          </cell>
          <cell r="F32">
            <v>4</v>
          </cell>
          <cell r="G32">
            <v>1</v>
          </cell>
          <cell r="H32">
            <v>5</v>
          </cell>
          <cell r="I32">
            <v>69</v>
          </cell>
          <cell r="K32"/>
          <cell r="L32"/>
        </row>
        <row r="33">
          <cell r="A33">
            <v>40933</v>
          </cell>
          <cell r="B33">
            <v>46</v>
          </cell>
          <cell r="C33">
            <v>15</v>
          </cell>
          <cell r="D33"/>
          <cell r="E33">
            <v>61</v>
          </cell>
          <cell r="F33">
            <v>5</v>
          </cell>
          <cell r="G33">
            <v>1</v>
          </cell>
          <cell r="H33">
            <v>6</v>
          </cell>
          <cell r="I33">
            <v>67</v>
          </cell>
          <cell r="K33"/>
          <cell r="L33"/>
        </row>
        <row r="34">
          <cell r="A34">
            <v>40934</v>
          </cell>
          <cell r="B34">
            <v>48</v>
          </cell>
          <cell r="C34">
            <v>18</v>
          </cell>
          <cell r="D34"/>
          <cell r="E34">
            <v>66</v>
          </cell>
          <cell r="F34">
            <v>4</v>
          </cell>
          <cell r="G34">
            <v>1</v>
          </cell>
          <cell r="H34">
            <v>5</v>
          </cell>
          <cell r="I34">
            <v>71</v>
          </cell>
          <cell r="K34"/>
          <cell r="L34"/>
        </row>
        <row r="35">
          <cell r="A35">
            <v>40935</v>
          </cell>
          <cell r="B35">
            <v>50</v>
          </cell>
          <cell r="C35">
            <v>17</v>
          </cell>
          <cell r="D35"/>
          <cell r="E35">
            <v>67</v>
          </cell>
          <cell r="F35">
            <v>4</v>
          </cell>
          <cell r="G35">
            <v>2</v>
          </cell>
          <cell r="H35">
            <v>6</v>
          </cell>
          <cell r="I35">
            <v>73</v>
          </cell>
          <cell r="K35"/>
          <cell r="L35"/>
        </row>
        <row r="36">
          <cell r="A36">
            <v>40936</v>
          </cell>
          <cell r="B36">
            <v>50</v>
          </cell>
          <cell r="C36">
            <v>18</v>
          </cell>
          <cell r="D36"/>
          <cell r="E36">
            <v>68</v>
          </cell>
          <cell r="F36">
            <v>5</v>
          </cell>
          <cell r="G36">
            <v>2</v>
          </cell>
          <cell r="H36">
            <v>7</v>
          </cell>
          <cell r="I36">
            <v>75</v>
          </cell>
          <cell r="K36"/>
          <cell r="L36"/>
        </row>
        <row r="37">
          <cell r="A37">
            <v>40937</v>
          </cell>
          <cell r="B37">
            <v>41</v>
          </cell>
          <cell r="C37">
            <v>16</v>
          </cell>
          <cell r="D37"/>
          <cell r="E37">
            <v>57</v>
          </cell>
          <cell r="F37">
            <v>6</v>
          </cell>
          <cell r="G37">
            <v>2</v>
          </cell>
          <cell r="H37">
            <v>8</v>
          </cell>
          <cell r="I37">
            <v>65</v>
          </cell>
          <cell r="K37"/>
          <cell r="L37"/>
        </row>
        <row r="38">
          <cell r="A38">
            <v>40938</v>
          </cell>
          <cell r="B38">
            <v>41</v>
          </cell>
          <cell r="C38">
            <v>17</v>
          </cell>
          <cell r="D38"/>
          <cell r="E38">
            <v>58</v>
          </cell>
          <cell r="F38">
            <v>7</v>
          </cell>
          <cell r="G38">
            <v>2</v>
          </cell>
          <cell r="H38">
            <v>9</v>
          </cell>
          <cell r="I38">
            <v>67</v>
          </cell>
          <cell r="K38"/>
          <cell r="L38"/>
        </row>
        <row r="39">
          <cell r="A39">
            <v>40939</v>
          </cell>
          <cell r="B39">
            <v>50</v>
          </cell>
          <cell r="C39">
            <v>15</v>
          </cell>
          <cell r="D39"/>
          <cell r="E39">
            <v>65</v>
          </cell>
          <cell r="F39">
            <v>7</v>
          </cell>
          <cell r="G39">
            <v>3</v>
          </cell>
          <cell r="H39">
            <v>10</v>
          </cell>
          <cell r="I39">
            <v>75</v>
          </cell>
          <cell r="K39"/>
          <cell r="L39"/>
        </row>
        <row r="40">
          <cell r="A40">
            <v>40940</v>
          </cell>
          <cell r="B40">
            <v>45</v>
          </cell>
          <cell r="C40">
            <v>12</v>
          </cell>
          <cell r="D40"/>
          <cell r="E40">
            <v>57</v>
          </cell>
          <cell r="F40">
            <v>6</v>
          </cell>
          <cell r="G40">
            <v>2</v>
          </cell>
          <cell r="H40">
            <v>8</v>
          </cell>
          <cell r="I40">
            <v>65</v>
          </cell>
          <cell r="K40"/>
          <cell r="L40"/>
        </row>
        <row r="41">
          <cell r="A41">
            <v>40941</v>
          </cell>
          <cell r="B41">
            <v>40</v>
          </cell>
          <cell r="C41">
            <v>12</v>
          </cell>
          <cell r="D41"/>
          <cell r="E41">
            <v>52</v>
          </cell>
          <cell r="F41">
            <v>7</v>
          </cell>
          <cell r="G41">
            <v>1</v>
          </cell>
          <cell r="H41">
            <v>8</v>
          </cell>
          <cell r="I41">
            <v>60</v>
          </cell>
          <cell r="K41"/>
          <cell r="L41"/>
        </row>
        <row r="42">
          <cell r="A42">
            <v>40942</v>
          </cell>
          <cell r="B42">
            <v>41</v>
          </cell>
          <cell r="C42">
            <v>12</v>
          </cell>
          <cell r="D42"/>
          <cell r="E42">
            <v>53</v>
          </cell>
          <cell r="F42">
            <v>7</v>
          </cell>
          <cell r="G42">
            <v>1</v>
          </cell>
          <cell r="H42">
            <v>8</v>
          </cell>
          <cell r="I42">
            <v>61</v>
          </cell>
          <cell r="K42"/>
          <cell r="L42"/>
        </row>
        <row r="43">
          <cell r="A43">
            <v>40943</v>
          </cell>
          <cell r="B43">
            <v>46</v>
          </cell>
          <cell r="C43">
            <v>12</v>
          </cell>
          <cell r="D43"/>
          <cell r="E43">
            <v>58</v>
          </cell>
          <cell r="F43">
            <v>7</v>
          </cell>
          <cell r="G43">
            <v>2</v>
          </cell>
          <cell r="H43">
            <v>9</v>
          </cell>
          <cell r="I43">
            <v>67</v>
          </cell>
          <cell r="K43"/>
          <cell r="L43"/>
        </row>
        <row r="44">
          <cell r="A44">
            <v>40944</v>
          </cell>
          <cell r="B44">
            <v>41</v>
          </cell>
          <cell r="C44">
            <v>12</v>
          </cell>
          <cell r="D44"/>
          <cell r="E44">
            <v>53</v>
          </cell>
          <cell r="F44">
            <v>7</v>
          </cell>
          <cell r="G44">
            <v>2</v>
          </cell>
          <cell r="H44">
            <v>9</v>
          </cell>
          <cell r="I44">
            <v>62</v>
          </cell>
          <cell r="K44"/>
          <cell r="L44"/>
        </row>
        <row r="45">
          <cell r="A45">
            <v>40945</v>
          </cell>
          <cell r="B45">
            <v>43</v>
          </cell>
          <cell r="C45">
            <v>16</v>
          </cell>
          <cell r="D45">
            <v>1</v>
          </cell>
          <cell r="E45">
            <v>60</v>
          </cell>
          <cell r="F45">
            <v>5</v>
          </cell>
          <cell r="G45">
            <v>2</v>
          </cell>
          <cell r="H45">
            <v>7</v>
          </cell>
          <cell r="I45">
            <v>67</v>
          </cell>
          <cell r="K45"/>
          <cell r="L45"/>
        </row>
        <row r="46">
          <cell r="A46">
            <v>40946</v>
          </cell>
          <cell r="B46">
            <v>44</v>
          </cell>
          <cell r="C46">
            <v>18</v>
          </cell>
          <cell r="D46">
            <v>1</v>
          </cell>
          <cell r="E46">
            <v>63</v>
          </cell>
          <cell r="F46">
            <v>5</v>
          </cell>
          <cell r="G46">
            <v>2</v>
          </cell>
          <cell r="H46">
            <v>7</v>
          </cell>
          <cell r="I46">
            <v>70</v>
          </cell>
          <cell r="K46"/>
          <cell r="L46"/>
        </row>
        <row r="47">
          <cell r="A47">
            <v>40947</v>
          </cell>
          <cell r="B47">
            <v>46</v>
          </cell>
          <cell r="C47">
            <v>16</v>
          </cell>
          <cell r="D47">
            <v>1</v>
          </cell>
          <cell r="E47">
            <v>63</v>
          </cell>
          <cell r="F47">
            <v>5</v>
          </cell>
          <cell r="G47">
            <v>2</v>
          </cell>
          <cell r="H47">
            <v>7</v>
          </cell>
          <cell r="I47">
            <v>70</v>
          </cell>
          <cell r="K47"/>
          <cell r="L47"/>
        </row>
        <row r="48">
          <cell r="A48">
            <v>40948</v>
          </cell>
          <cell r="B48">
            <v>39</v>
          </cell>
          <cell r="C48">
            <v>16</v>
          </cell>
          <cell r="D48"/>
          <cell r="E48">
            <v>55</v>
          </cell>
          <cell r="F48">
            <v>4</v>
          </cell>
          <cell r="G48">
            <v>2</v>
          </cell>
          <cell r="H48">
            <v>6</v>
          </cell>
          <cell r="I48">
            <v>61</v>
          </cell>
          <cell r="K48"/>
          <cell r="L48"/>
        </row>
        <row r="49">
          <cell r="A49">
            <v>40949</v>
          </cell>
          <cell r="B49">
            <v>44</v>
          </cell>
          <cell r="C49">
            <v>13</v>
          </cell>
          <cell r="D49"/>
          <cell r="E49">
            <v>57</v>
          </cell>
          <cell r="F49">
            <v>4</v>
          </cell>
          <cell r="G49">
            <v>2</v>
          </cell>
          <cell r="H49">
            <v>6</v>
          </cell>
          <cell r="I49">
            <v>63</v>
          </cell>
          <cell r="K49"/>
          <cell r="L49"/>
        </row>
        <row r="50">
          <cell r="A50">
            <v>40950</v>
          </cell>
          <cell r="B50">
            <v>44</v>
          </cell>
          <cell r="C50">
            <v>16</v>
          </cell>
          <cell r="D50"/>
          <cell r="E50">
            <v>60</v>
          </cell>
          <cell r="F50">
            <v>3</v>
          </cell>
          <cell r="G50">
            <v>1</v>
          </cell>
          <cell r="H50">
            <v>4</v>
          </cell>
          <cell r="I50">
            <v>64</v>
          </cell>
          <cell r="K50"/>
          <cell r="L50"/>
        </row>
        <row r="51">
          <cell r="A51">
            <v>40951</v>
          </cell>
          <cell r="B51">
            <v>47</v>
          </cell>
          <cell r="C51">
            <v>21</v>
          </cell>
          <cell r="D51"/>
          <cell r="E51">
            <v>68</v>
          </cell>
          <cell r="F51">
            <v>5</v>
          </cell>
          <cell r="G51">
            <v>1</v>
          </cell>
          <cell r="H51">
            <v>6</v>
          </cell>
          <cell r="I51">
            <v>74</v>
          </cell>
          <cell r="K51"/>
          <cell r="L51"/>
        </row>
        <row r="52">
          <cell r="A52">
            <v>40952</v>
          </cell>
          <cell r="B52">
            <v>48</v>
          </cell>
          <cell r="C52">
            <v>23</v>
          </cell>
          <cell r="D52"/>
          <cell r="E52">
            <v>71</v>
          </cell>
          <cell r="F52">
            <v>5</v>
          </cell>
          <cell r="G52">
            <v>1</v>
          </cell>
          <cell r="H52">
            <v>6</v>
          </cell>
          <cell r="I52">
            <v>77</v>
          </cell>
          <cell r="K52"/>
          <cell r="L52"/>
        </row>
        <row r="53">
          <cell r="A53">
            <v>40953</v>
          </cell>
          <cell r="B53">
            <v>49</v>
          </cell>
          <cell r="C53">
            <v>20</v>
          </cell>
          <cell r="D53"/>
          <cell r="E53">
            <v>69</v>
          </cell>
          <cell r="F53">
            <v>5</v>
          </cell>
          <cell r="G53">
            <v>1</v>
          </cell>
          <cell r="H53">
            <v>6</v>
          </cell>
          <cell r="I53">
            <v>75</v>
          </cell>
          <cell r="K53"/>
          <cell r="L53"/>
        </row>
        <row r="54">
          <cell r="A54">
            <v>40954</v>
          </cell>
          <cell r="B54">
            <v>62</v>
          </cell>
          <cell r="C54">
            <v>21</v>
          </cell>
          <cell r="D54"/>
          <cell r="E54">
            <v>83</v>
          </cell>
          <cell r="F54">
            <v>2</v>
          </cell>
          <cell r="G54">
            <v>1</v>
          </cell>
          <cell r="H54">
            <v>3</v>
          </cell>
          <cell r="I54">
            <v>86</v>
          </cell>
          <cell r="K54"/>
          <cell r="L54"/>
        </row>
        <row r="55">
          <cell r="A55">
            <v>40955</v>
          </cell>
          <cell r="B55">
            <v>51</v>
          </cell>
          <cell r="C55">
            <v>22</v>
          </cell>
          <cell r="D55"/>
          <cell r="E55">
            <v>73</v>
          </cell>
          <cell r="F55">
            <v>1</v>
          </cell>
          <cell r="G55">
            <v>2</v>
          </cell>
          <cell r="H55">
            <v>3</v>
          </cell>
          <cell r="I55">
            <v>76</v>
          </cell>
          <cell r="K55"/>
          <cell r="L55"/>
        </row>
        <row r="56">
          <cell r="A56">
            <v>40956</v>
          </cell>
          <cell r="B56">
            <v>48</v>
          </cell>
          <cell r="C56">
            <v>20</v>
          </cell>
          <cell r="D56"/>
          <cell r="E56">
            <v>68</v>
          </cell>
          <cell r="F56">
            <v>3</v>
          </cell>
          <cell r="G56">
            <v>2</v>
          </cell>
          <cell r="H56">
            <v>5</v>
          </cell>
          <cell r="I56">
            <v>73</v>
          </cell>
          <cell r="K56"/>
          <cell r="L56"/>
        </row>
        <row r="57">
          <cell r="A57">
            <v>40957</v>
          </cell>
          <cell r="B57">
            <v>46</v>
          </cell>
          <cell r="C57">
            <v>23</v>
          </cell>
          <cell r="D57"/>
          <cell r="E57">
            <v>69</v>
          </cell>
          <cell r="F57">
            <v>3</v>
          </cell>
          <cell r="G57">
            <v>1</v>
          </cell>
          <cell r="H57">
            <v>4</v>
          </cell>
          <cell r="I57">
            <v>73</v>
          </cell>
          <cell r="K57"/>
          <cell r="L57"/>
        </row>
        <row r="58">
          <cell r="A58">
            <v>40958</v>
          </cell>
          <cell r="B58">
            <v>42</v>
          </cell>
          <cell r="C58">
            <v>24</v>
          </cell>
          <cell r="D58"/>
          <cell r="E58">
            <v>66</v>
          </cell>
          <cell r="F58">
            <v>5</v>
          </cell>
          <cell r="G58">
            <v>1</v>
          </cell>
          <cell r="H58">
            <v>6</v>
          </cell>
          <cell r="I58">
            <v>72</v>
          </cell>
          <cell r="K58"/>
          <cell r="L58"/>
        </row>
        <row r="59">
          <cell r="A59">
            <v>40959</v>
          </cell>
          <cell r="B59">
            <v>39</v>
          </cell>
          <cell r="C59">
            <v>26</v>
          </cell>
          <cell r="D59"/>
          <cell r="E59">
            <v>65</v>
          </cell>
          <cell r="F59">
            <v>4</v>
          </cell>
          <cell r="G59">
            <v>1</v>
          </cell>
          <cell r="H59">
            <v>5</v>
          </cell>
          <cell r="I59">
            <v>70</v>
          </cell>
          <cell r="K59"/>
          <cell r="L59"/>
        </row>
        <row r="60">
          <cell r="A60">
            <v>40960</v>
          </cell>
          <cell r="B60">
            <v>40</v>
          </cell>
          <cell r="C60">
            <v>26</v>
          </cell>
          <cell r="D60"/>
          <cell r="E60">
            <v>66</v>
          </cell>
          <cell r="F60">
            <v>4</v>
          </cell>
          <cell r="G60">
            <v>1</v>
          </cell>
          <cell r="H60">
            <v>5</v>
          </cell>
          <cell r="I60">
            <v>71</v>
          </cell>
          <cell r="K60"/>
          <cell r="L60"/>
        </row>
        <row r="61">
          <cell r="A61">
            <v>40961</v>
          </cell>
          <cell r="B61">
            <v>50</v>
          </cell>
          <cell r="C61">
            <v>24</v>
          </cell>
          <cell r="D61"/>
          <cell r="E61">
            <v>74</v>
          </cell>
          <cell r="F61">
            <v>5</v>
          </cell>
          <cell r="G61">
            <v>1</v>
          </cell>
          <cell r="H61">
            <v>6</v>
          </cell>
          <cell r="I61">
            <v>80</v>
          </cell>
          <cell r="K61"/>
          <cell r="L61"/>
        </row>
        <row r="62">
          <cell r="A62">
            <v>40962</v>
          </cell>
          <cell r="B62">
            <v>47</v>
          </cell>
          <cell r="C62">
            <v>23</v>
          </cell>
          <cell r="D62"/>
          <cell r="E62">
            <v>70</v>
          </cell>
          <cell r="F62">
            <v>5</v>
          </cell>
          <cell r="G62">
            <v>1</v>
          </cell>
          <cell r="H62">
            <v>6</v>
          </cell>
          <cell r="I62">
            <v>76</v>
          </cell>
          <cell r="K62"/>
          <cell r="L62"/>
        </row>
        <row r="63">
          <cell r="A63">
            <v>40963</v>
          </cell>
          <cell r="B63">
            <v>48</v>
          </cell>
          <cell r="C63">
            <v>25</v>
          </cell>
          <cell r="D63"/>
          <cell r="E63">
            <v>73</v>
          </cell>
          <cell r="F63">
            <v>5</v>
          </cell>
          <cell r="G63">
            <v>1</v>
          </cell>
          <cell r="H63">
            <v>6</v>
          </cell>
          <cell r="I63">
            <v>79</v>
          </cell>
          <cell r="K63"/>
          <cell r="L63"/>
        </row>
        <row r="64">
          <cell r="A64">
            <v>40964</v>
          </cell>
          <cell r="B64">
            <v>44</v>
          </cell>
          <cell r="C64">
            <v>24</v>
          </cell>
          <cell r="D64"/>
          <cell r="E64">
            <v>68</v>
          </cell>
          <cell r="F64">
            <v>3</v>
          </cell>
          <cell r="G64">
            <v>2</v>
          </cell>
          <cell r="H64">
            <v>5</v>
          </cell>
          <cell r="I64">
            <v>73</v>
          </cell>
          <cell r="K64"/>
          <cell r="L64"/>
        </row>
        <row r="65">
          <cell r="A65">
            <v>40965</v>
          </cell>
          <cell r="B65">
            <v>44</v>
          </cell>
          <cell r="C65">
            <v>23</v>
          </cell>
          <cell r="D65"/>
          <cell r="E65">
            <v>67</v>
          </cell>
          <cell r="F65">
            <v>1</v>
          </cell>
          <cell r="G65">
            <v>2</v>
          </cell>
          <cell r="H65">
            <v>3</v>
          </cell>
          <cell r="I65">
            <v>70</v>
          </cell>
          <cell r="K65"/>
          <cell r="L65"/>
        </row>
        <row r="66">
          <cell r="A66">
            <v>40966</v>
          </cell>
          <cell r="B66">
            <v>51</v>
          </cell>
          <cell r="C66">
            <v>20</v>
          </cell>
          <cell r="D66"/>
          <cell r="E66">
            <v>71</v>
          </cell>
          <cell r="F66">
            <v>2</v>
          </cell>
          <cell r="G66">
            <v>4</v>
          </cell>
          <cell r="H66">
            <v>6</v>
          </cell>
          <cell r="I66">
            <v>77</v>
          </cell>
          <cell r="K66"/>
          <cell r="L66"/>
        </row>
        <row r="67">
          <cell r="A67">
            <v>40967</v>
          </cell>
          <cell r="B67">
            <v>48</v>
          </cell>
          <cell r="C67">
            <v>24</v>
          </cell>
          <cell r="D67"/>
          <cell r="E67">
            <v>72</v>
          </cell>
          <cell r="F67">
            <v>1</v>
          </cell>
          <cell r="G67">
            <v>2</v>
          </cell>
          <cell r="H67">
            <v>3</v>
          </cell>
          <cell r="I67">
            <v>75</v>
          </cell>
          <cell r="K67"/>
          <cell r="L67"/>
        </row>
        <row r="68">
          <cell r="A68">
            <v>40968</v>
          </cell>
          <cell r="B68">
            <v>44</v>
          </cell>
          <cell r="C68">
            <v>24</v>
          </cell>
          <cell r="D68"/>
          <cell r="E68">
            <v>68</v>
          </cell>
          <cell r="F68">
            <v>3</v>
          </cell>
          <cell r="G68"/>
          <cell r="H68">
            <v>3</v>
          </cell>
          <cell r="I68">
            <v>71</v>
          </cell>
          <cell r="K68"/>
          <cell r="L68"/>
        </row>
        <row r="69">
          <cell r="A69">
            <v>40969</v>
          </cell>
          <cell r="B69">
            <v>43</v>
          </cell>
          <cell r="C69">
            <v>22</v>
          </cell>
          <cell r="D69"/>
          <cell r="E69">
            <v>65</v>
          </cell>
          <cell r="F69">
            <v>2</v>
          </cell>
          <cell r="G69"/>
          <cell r="H69">
            <v>2</v>
          </cell>
          <cell r="I69">
            <v>67</v>
          </cell>
          <cell r="K69"/>
          <cell r="L69"/>
        </row>
        <row r="70">
          <cell r="A70">
            <v>40970</v>
          </cell>
          <cell r="B70">
            <v>38</v>
          </cell>
          <cell r="C70">
            <v>23</v>
          </cell>
          <cell r="D70"/>
          <cell r="E70">
            <v>61</v>
          </cell>
          <cell r="F70">
            <v>1</v>
          </cell>
          <cell r="G70"/>
          <cell r="H70">
            <v>1</v>
          </cell>
          <cell r="I70">
            <v>62</v>
          </cell>
          <cell r="K70"/>
          <cell r="L70"/>
        </row>
        <row r="71">
          <cell r="A71">
            <v>40971</v>
          </cell>
          <cell r="B71">
            <v>41</v>
          </cell>
          <cell r="C71">
            <v>26</v>
          </cell>
          <cell r="D71"/>
          <cell r="E71">
            <v>67</v>
          </cell>
          <cell r="F71">
            <v>2</v>
          </cell>
          <cell r="G71"/>
          <cell r="H71">
            <v>2</v>
          </cell>
          <cell r="I71">
            <v>69</v>
          </cell>
          <cell r="K71"/>
          <cell r="L71"/>
        </row>
        <row r="72">
          <cell r="A72">
            <v>40972</v>
          </cell>
          <cell r="B72">
            <v>42</v>
          </cell>
          <cell r="C72">
            <v>28</v>
          </cell>
          <cell r="D72"/>
          <cell r="E72">
            <v>70</v>
          </cell>
          <cell r="F72">
            <v>2</v>
          </cell>
          <cell r="G72"/>
          <cell r="H72">
            <v>2</v>
          </cell>
          <cell r="I72">
            <v>72</v>
          </cell>
          <cell r="K72"/>
          <cell r="L72"/>
        </row>
        <row r="73">
          <cell r="A73">
            <v>40973</v>
          </cell>
          <cell r="B73">
            <v>41</v>
          </cell>
          <cell r="C73">
            <v>24</v>
          </cell>
          <cell r="D73"/>
          <cell r="E73">
            <v>65</v>
          </cell>
          <cell r="F73">
            <v>3</v>
          </cell>
          <cell r="G73"/>
          <cell r="H73">
            <v>3</v>
          </cell>
          <cell r="I73">
            <v>68</v>
          </cell>
          <cell r="K73"/>
          <cell r="L73"/>
        </row>
        <row r="74">
          <cell r="A74">
            <v>40974</v>
          </cell>
          <cell r="B74">
            <v>40</v>
          </cell>
          <cell r="C74">
            <v>24</v>
          </cell>
          <cell r="D74"/>
          <cell r="E74">
            <v>64</v>
          </cell>
          <cell r="F74">
            <v>1</v>
          </cell>
          <cell r="G74"/>
          <cell r="H74">
            <v>1</v>
          </cell>
          <cell r="I74">
            <v>65</v>
          </cell>
          <cell r="K74"/>
          <cell r="L74"/>
        </row>
        <row r="75">
          <cell r="A75">
            <v>40975</v>
          </cell>
          <cell r="B75">
            <v>36</v>
          </cell>
          <cell r="C75">
            <v>17</v>
          </cell>
          <cell r="D75"/>
          <cell r="E75">
            <v>53</v>
          </cell>
          <cell r="F75">
            <v>1</v>
          </cell>
          <cell r="G75"/>
          <cell r="H75">
            <v>1</v>
          </cell>
          <cell r="I75">
            <v>54</v>
          </cell>
          <cell r="K75"/>
          <cell r="L75"/>
        </row>
        <row r="76">
          <cell r="A76">
            <v>40976</v>
          </cell>
          <cell r="B76">
            <v>35</v>
          </cell>
          <cell r="C76">
            <v>18</v>
          </cell>
          <cell r="D76"/>
          <cell r="E76">
            <v>53</v>
          </cell>
          <cell r="F76">
            <v>2</v>
          </cell>
          <cell r="G76">
            <v>1</v>
          </cell>
          <cell r="H76">
            <v>3</v>
          </cell>
          <cell r="I76">
            <v>56</v>
          </cell>
          <cell r="K76"/>
          <cell r="L76"/>
        </row>
        <row r="77">
          <cell r="A77">
            <v>40977</v>
          </cell>
          <cell r="B77">
            <v>37</v>
          </cell>
          <cell r="C77">
            <v>19</v>
          </cell>
          <cell r="D77"/>
          <cell r="E77">
            <v>56</v>
          </cell>
          <cell r="F77">
            <v>1</v>
          </cell>
          <cell r="G77"/>
          <cell r="H77">
            <v>1</v>
          </cell>
          <cell r="I77">
            <v>57</v>
          </cell>
          <cell r="K77"/>
          <cell r="L77"/>
        </row>
        <row r="78">
          <cell r="A78">
            <v>40978</v>
          </cell>
          <cell r="B78">
            <v>30</v>
          </cell>
          <cell r="C78">
            <v>19</v>
          </cell>
          <cell r="D78"/>
          <cell r="E78">
            <v>49</v>
          </cell>
          <cell r="F78">
            <v>1</v>
          </cell>
          <cell r="G78"/>
          <cell r="H78">
            <v>1</v>
          </cell>
          <cell r="I78">
            <v>50</v>
          </cell>
          <cell r="K78"/>
          <cell r="L78"/>
        </row>
        <row r="79">
          <cell r="A79">
            <v>40979</v>
          </cell>
          <cell r="B79">
            <v>31</v>
          </cell>
          <cell r="C79">
            <v>19</v>
          </cell>
          <cell r="D79"/>
          <cell r="E79">
            <v>50</v>
          </cell>
          <cell r="F79">
            <v>1</v>
          </cell>
          <cell r="G79"/>
          <cell r="H79">
            <v>1</v>
          </cell>
          <cell r="I79">
            <v>51</v>
          </cell>
          <cell r="K79"/>
          <cell r="L79"/>
        </row>
        <row r="80">
          <cell r="A80">
            <v>40980</v>
          </cell>
          <cell r="B80">
            <v>32</v>
          </cell>
          <cell r="C80">
            <v>22</v>
          </cell>
          <cell r="D80"/>
          <cell r="E80">
            <v>54</v>
          </cell>
          <cell r="F80">
            <v>1</v>
          </cell>
          <cell r="G80"/>
          <cell r="H80">
            <v>1</v>
          </cell>
          <cell r="I80">
            <v>55</v>
          </cell>
          <cell r="K80"/>
          <cell r="L80"/>
        </row>
        <row r="81">
          <cell r="A81">
            <v>40981</v>
          </cell>
          <cell r="B81">
            <v>32</v>
          </cell>
          <cell r="C81">
            <v>19</v>
          </cell>
          <cell r="D81"/>
          <cell r="E81">
            <v>51</v>
          </cell>
          <cell r="F81">
            <v>1</v>
          </cell>
          <cell r="G81"/>
          <cell r="H81">
            <v>1</v>
          </cell>
          <cell r="I81">
            <v>52</v>
          </cell>
          <cell r="K81"/>
          <cell r="L81"/>
        </row>
        <row r="82">
          <cell r="A82">
            <v>40982</v>
          </cell>
          <cell r="B82">
            <v>34</v>
          </cell>
          <cell r="C82">
            <v>18</v>
          </cell>
          <cell r="D82"/>
          <cell r="E82">
            <v>52</v>
          </cell>
          <cell r="F82">
            <v>3</v>
          </cell>
          <cell r="G82"/>
          <cell r="H82">
            <v>3</v>
          </cell>
          <cell r="I82">
            <v>55</v>
          </cell>
          <cell r="K82"/>
          <cell r="L82"/>
        </row>
        <row r="83">
          <cell r="A83">
            <v>40983</v>
          </cell>
          <cell r="B83">
            <v>29</v>
          </cell>
          <cell r="C83">
            <v>21</v>
          </cell>
          <cell r="D83"/>
          <cell r="E83">
            <v>50</v>
          </cell>
          <cell r="F83">
            <v>4</v>
          </cell>
          <cell r="G83"/>
          <cell r="H83">
            <v>4</v>
          </cell>
          <cell r="I83">
            <v>54</v>
          </cell>
          <cell r="K83"/>
          <cell r="L83"/>
        </row>
        <row r="84">
          <cell r="A84">
            <v>40984</v>
          </cell>
          <cell r="B84">
            <v>29</v>
          </cell>
          <cell r="C84">
            <v>23</v>
          </cell>
          <cell r="D84"/>
          <cell r="E84">
            <v>52</v>
          </cell>
          <cell r="F84">
            <v>5</v>
          </cell>
          <cell r="G84"/>
          <cell r="H84">
            <v>5</v>
          </cell>
          <cell r="I84">
            <v>57</v>
          </cell>
          <cell r="K84"/>
          <cell r="L84"/>
        </row>
        <row r="85">
          <cell r="A85">
            <v>40985</v>
          </cell>
          <cell r="B85">
            <v>29</v>
          </cell>
          <cell r="C85">
            <v>21</v>
          </cell>
          <cell r="D85"/>
          <cell r="E85">
            <v>50</v>
          </cell>
          <cell r="F85">
            <v>7</v>
          </cell>
          <cell r="G85"/>
          <cell r="H85">
            <v>7</v>
          </cell>
          <cell r="I85">
            <v>57</v>
          </cell>
          <cell r="K85"/>
          <cell r="L85"/>
        </row>
        <row r="86">
          <cell r="A86">
            <v>40986</v>
          </cell>
          <cell r="B86">
            <v>38</v>
          </cell>
          <cell r="C86">
            <v>22</v>
          </cell>
          <cell r="D86"/>
          <cell r="E86">
            <v>60</v>
          </cell>
          <cell r="F86">
            <v>6</v>
          </cell>
          <cell r="G86"/>
          <cell r="H86">
            <v>6</v>
          </cell>
          <cell r="I86">
            <v>66</v>
          </cell>
          <cell r="K86"/>
          <cell r="L86"/>
        </row>
        <row r="87">
          <cell r="A87">
            <v>40987</v>
          </cell>
          <cell r="B87">
            <v>35</v>
          </cell>
          <cell r="C87">
            <v>17</v>
          </cell>
          <cell r="D87"/>
          <cell r="E87">
            <v>52</v>
          </cell>
          <cell r="F87">
            <v>7</v>
          </cell>
          <cell r="G87">
            <v>1</v>
          </cell>
          <cell r="H87">
            <v>8</v>
          </cell>
          <cell r="I87">
            <v>60</v>
          </cell>
          <cell r="K87"/>
          <cell r="L87"/>
        </row>
        <row r="88">
          <cell r="A88">
            <v>40988</v>
          </cell>
          <cell r="B88">
            <v>29</v>
          </cell>
          <cell r="C88">
            <v>15</v>
          </cell>
          <cell r="D88"/>
          <cell r="E88">
            <v>44</v>
          </cell>
          <cell r="F88">
            <v>7</v>
          </cell>
          <cell r="G88"/>
          <cell r="H88">
            <v>7</v>
          </cell>
          <cell r="I88">
            <v>51</v>
          </cell>
          <cell r="K88"/>
          <cell r="L88"/>
        </row>
        <row r="89">
          <cell r="A89">
            <v>40989</v>
          </cell>
          <cell r="B89">
            <v>36</v>
          </cell>
          <cell r="C89">
            <v>17</v>
          </cell>
          <cell r="D89"/>
          <cell r="E89">
            <v>53</v>
          </cell>
          <cell r="F89">
            <v>4</v>
          </cell>
          <cell r="G89"/>
          <cell r="H89">
            <v>4</v>
          </cell>
          <cell r="I89">
            <v>57</v>
          </cell>
          <cell r="K89"/>
          <cell r="L89"/>
        </row>
        <row r="90">
          <cell r="A90">
            <v>40990</v>
          </cell>
          <cell r="B90">
            <v>27</v>
          </cell>
          <cell r="C90">
            <v>16</v>
          </cell>
          <cell r="D90"/>
          <cell r="E90">
            <v>43</v>
          </cell>
          <cell r="F90">
            <v>3</v>
          </cell>
          <cell r="G90">
            <v>1</v>
          </cell>
          <cell r="H90">
            <v>4</v>
          </cell>
          <cell r="I90">
            <v>47</v>
          </cell>
          <cell r="K90"/>
          <cell r="L90"/>
        </row>
        <row r="91">
          <cell r="A91">
            <v>40991</v>
          </cell>
          <cell r="B91">
            <v>29</v>
          </cell>
          <cell r="C91">
            <v>17</v>
          </cell>
          <cell r="D91"/>
          <cell r="E91">
            <v>46</v>
          </cell>
          <cell r="F91">
            <v>4</v>
          </cell>
          <cell r="G91"/>
          <cell r="H91">
            <v>4</v>
          </cell>
          <cell r="I91">
            <v>50</v>
          </cell>
          <cell r="K91"/>
          <cell r="L91"/>
        </row>
        <row r="92">
          <cell r="A92">
            <v>40992</v>
          </cell>
          <cell r="B92">
            <v>31</v>
          </cell>
          <cell r="C92">
            <v>16</v>
          </cell>
          <cell r="D92"/>
          <cell r="E92">
            <v>47</v>
          </cell>
          <cell r="F92">
            <v>6</v>
          </cell>
          <cell r="G92"/>
          <cell r="H92">
            <v>6</v>
          </cell>
          <cell r="I92">
            <v>53</v>
          </cell>
          <cell r="K92"/>
          <cell r="L92"/>
        </row>
        <row r="93">
          <cell r="A93">
            <v>40993</v>
          </cell>
          <cell r="B93">
            <v>30</v>
          </cell>
          <cell r="C93">
            <v>18</v>
          </cell>
          <cell r="D93"/>
          <cell r="E93">
            <v>48</v>
          </cell>
          <cell r="F93">
            <v>3</v>
          </cell>
          <cell r="G93"/>
          <cell r="H93">
            <v>3</v>
          </cell>
          <cell r="I93">
            <v>51</v>
          </cell>
          <cell r="K93"/>
          <cell r="L93"/>
        </row>
        <row r="94">
          <cell r="A94">
            <v>40994</v>
          </cell>
          <cell r="B94">
            <v>26</v>
          </cell>
          <cell r="C94">
            <v>15</v>
          </cell>
          <cell r="D94"/>
          <cell r="E94">
            <v>41</v>
          </cell>
          <cell r="F94">
            <v>3</v>
          </cell>
          <cell r="G94">
            <v>2</v>
          </cell>
          <cell r="H94">
            <v>5</v>
          </cell>
          <cell r="I94">
            <v>46</v>
          </cell>
          <cell r="K94"/>
          <cell r="L94"/>
        </row>
        <row r="95">
          <cell r="A95">
            <v>40995</v>
          </cell>
          <cell r="B95">
            <v>31</v>
          </cell>
          <cell r="C95">
            <v>13</v>
          </cell>
          <cell r="D95"/>
          <cell r="E95">
            <v>44</v>
          </cell>
          <cell r="F95">
            <v>3</v>
          </cell>
          <cell r="G95">
            <v>1</v>
          </cell>
          <cell r="H95">
            <v>4</v>
          </cell>
          <cell r="I95">
            <v>48</v>
          </cell>
          <cell r="K95"/>
          <cell r="L95"/>
        </row>
        <row r="96">
          <cell r="A96">
            <v>40996</v>
          </cell>
          <cell r="B96">
            <v>27</v>
          </cell>
          <cell r="C96">
            <v>15</v>
          </cell>
          <cell r="D96"/>
          <cell r="E96">
            <v>42</v>
          </cell>
          <cell r="F96">
            <v>2</v>
          </cell>
          <cell r="G96">
            <v>1</v>
          </cell>
          <cell r="H96">
            <v>3</v>
          </cell>
          <cell r="I96">
            <v>45</v>
          </cell>
          <cell r="K96"/>
          <cell r="L96"/>
        </row>
        <row r="97">
          <cell r="A97">
            <v>40997</v>
          </cell>
          <cell r="B97">
            <v>32</v>
          </cell>
          <cell r="C97">
            <v>15</v>
          </cell>
          <cell r="D97"/>
          <cell r="E97">
            <v>47</v>
          </cell>
          <cell r="F97">
            <v>1</v>
          </cell>
          <cell r="G97">
            <v>1</v>
          </cell>
          <cell r="H97">
            <v>2</v>
          </cell>
          <cell r="I97">
            <v>49</v>
          </cell>
          <cell r="K97"/>
          <cell r="L97"/>
        </row>
        <row r="98">
          <cell r="A98">
            <v>40998</v>
          </cell>
          <cell r="B98">
            <v>34</v>
          </cell>
          <cell r="C98">
            <v>17</v>
          </cell>
          <cell r="D98"/>
          <cell r="E98">
            <v>51</v>
          </cell>
          <cell r="F98">
            <v>1</v>
          </cell>
          <cell r="G98"/>
          <cell r="H98">
            <v>1</v>
          </cell>
          <cell r="I98">
            <v>52</v>
          </cell>
          <cell r="K98"/>
          <cell r="L98"/>
        </row>
        <row r="99">
          <cell r="A99">
            <v>40999</v>
          </cell>
          <cell r="B99">
            <v>32</v>
          </cell>
          <cell r="C99">
            <v>15</v>
          </cell>
          <cell r="D99"/>
          <cell r="E99">
            <v>47</v>
          </cell>
          <cell r="F99">
            <v>1</v>
          </cell>
          <cell r="G99">
            <v>1</v>
          </cell>
          <cell r="H99">
            <v>2</v>
          </cell>
          <cell r="I99">
            <v>49</v>
          </cell>
          <cell r="K99"/>
          <cell r="L99"/>
        </row>
        <row r="100">
          <cell r="A100">
            <v>41000</v>
          </cell>
          <cell r="B100">
            <v>30</v>
          </cell>
          <cell r="C100">
            <v>13</v>
          </cell>
          <cell r="D100"/>
          <cell r="E100">
            <v>43</v>
          </cell>
          <cell r="F100">
            <v>3</v>
          </cell>
          <cell r="G100"/>
          <cell r="H100">
            <v>3</v>
          </cell>
          <cell r="I100">
            <v>46</v>
          </cell>
          <cell r="K100"/>
          <cell r="L100"/>
        </row>
        <row r="101">
          <cell r="A101">
            <v>41001</v>
          </cell>
          <cell r="B101">
            <v>40</v>
          </cell>
          <cell r="C101">
            <v>18</v>
          </cell>
          <cell r="D101"/>
          <cell r="E101">
            <v>58</v>
          </cell>
          <cell r="F101">
            <v>4</v>
          </cell>
          <cell r="G101">
            <v>1</v>
          </cell>
          <cell r="H101">
            <v>5</v>
          </cell>
          <cell r="I101">
            <v>63</v>
          </cell>
          <cell r="K101"/>
          <cell r="L101"/>
        </row>
        <row r="102">
          <cell r="A102">
            <v>41002</v>
          </cell>
          <cell r="B102">
            <v>38</v>
          </cell>
          <cell r="C102">
            <v>17</v>
          </cell>
          <cell r="D102"/>
          <cell r="E102">
            <v>55</v>
          </cell>
          <cell r="F102">
            <v>4</v>
          </cell>
          <cell r="G102"/>
          <cell r="H102">
            <v>4</v>
          </cell>
          <cell r="I102">
            <v>59</v>
          </cell>
          <cell r="K102"/>
          <cell r="L102"/>
        </row>
        <row r="103">
          <cell r="A103">
            <v>41003</v>
          </cell>
          <cell r="B103">
            <v>42</v>
          </cell>
          <cell r="C103">
            <v>17</v>
          </cell>
          <cell r="D103"/>
          <cell r="E103">
            <v>59</v>
          </cell>
          <cell r="F103">
            <v>5</v>
          </cell>
          <cell r="G103"/>
          <cell r="H103">
            <v>5</v>
          </cell>
          <cell r="I103">
            <v>64</v>
          </cell>
          <cell r="K103"/>
          <cell r="L103"/>
        </row>
        <row r="104">
          <cell r="A104">
            <v>41004</v>
          </cell>
          <cell r="B104">
            <v>32</v>
          </cell>
          <cell r="C104">
            <v>12</v>
          </cell>
          <cell r="D104"/>
          <cell r="E104">
            <v>44</v>
          </cell>
          <cell r="F104">
            <v>5</v>
          </cell>
          <cell r="G104"/>
          <cell r="H104">
            <v>5</v>
          </cell>
          <cell r="I104">
            <v>49</v>
          </cell>
          <cell r="K104"/>
          <cell r="L104"/>
        </row>
        <row r="105">
          <cell r="A105">
            <v>41005</v>
          </cell>
          <cell r="B105">
            <v>38</v>
          </cell>
          <cell r="C105">
            <v>9</v>
          </cell>
          <cell r="D105"/>
          <cell r="E105">
            <v>47</v>
          </cell>
          <cell r="F105">
            <v>6</v>
          </cell>
          <cell r="G105"/>
          <cell r="H105">
            <v>6</v>
          </cell>
          <cell r="I105">
            <v>53</v>
          </cell>
          <cell r="K105"/>
          <cell r="L105"/>
        </row>
        <row r="106">
          <cell r="A106">
            <v>41006</v>
          </cell>
          <cell r="B106">
            <v>35</v>
          </cell>
          <cell r="C106">
            <v>9</v>
          </cell>
          <cell r="D106"/>
          <cell r="E106">
            <v>44</v>
          </cell>
          <cell r="F106">
            <v>5</v>
          </cell>
          <cell r="G106"/>
          <cell r="H106">
            <v>5</v>
          </cell>
          <cell r="I106">
            <v>49</v>
          </cell>
          <cell r="K106"/>
          <cell r="L106"/>
        </row>
        <row r="107">
          <cell r="A107">
            <v>41007</v>
          </cell>
          <cell r="B107">
            <v>39</v>
          </cell>
          <cell r="C107">
            <v>11</v>
          </cell>
          <cell r="D107"/>
          <cell r="E107">
            <v>50</v>
          </cell>
          <cell r="F107">
            <v>5</v>
          </cell>
          <cell r="G107">
            <v>1</v>
          </cell>
          <cell r="H107">
            <v>6</v>
          </cell>
          <cell r="I107">
            <v>56</v>
          </cell>
          <cell r="K107"/>
          <cell r="L107"/>
        </row>
        <row r="108">
          <cell r="A108">
            <v>41008</v>
          </cell>
          <cell r="B108">
            <v>38</v>
          </cell>
          <cell r="C108">
            <v>8</v>
          </cell>
          <cell r="D108"/>
          <cell r="E108">
            <v>46</v>
          </cell>
          <cell r="F108">
            <v>3</v>
          </cell>
          <cell r="G108"/>
          <cell r="H108">
            <v>3</v>
          </cell>
          <cell r="I108">
            <v>49</v>
          </cell>
          <cell r="K108"/>
          <cell r="L108"/>
        </row>
        <row r="109">
          <cell r="A109">
            <v>41009</v>
          </cell>
          <cell r="B109">
            <v>49</v>
          </cell>
          <cell r="C109">
            <v>10</v>
          </cell>
          <cell r="D109"/>
          <cell r="E109">
            <v>59</v>
          </cell>
          <cell r="F109">
            <v>3</v>
          </cell>
          <cell r="G109"/>
          <cell r="H109">
            <v>3</v>
          </cell>
          <cell r="I109">
            <v>62</v>
          </cell>
          <cell r="K109"/>
          <cell r="L109"/>
        </row>
        <row r="110">
          <cell r="A110">
            <v>41010</v>
          </cell>
          <cell r="B110">
            <v>40</v>
          </cell>
          <cell r="C110">
            <v>14</v>
          </cell>
          <cell r="D110"/>
          <cell r="E110">
            <v>54</v>
          </cell>
          <cell r="F110">
            <v>3</v>
          </cell>
          <cell r="G110"/>
          <cell r="H110">
            <v>3</v>
          </cell>
          <cell r="I110">
            <v>57</v>
          </cell>
          <cell r="K110"/>
          <cell r="L110"/>
        </row>
        <row r="111">
          <cell r="A111">
            <v>41011</v>
          </cell>
          <cell r="B111">
            <v>40</v>
          </cell>
          <cell r="C111">
            <v>14</v>
          </cell>
          <cell r="D111"/>
          <cell r="E111">
            <v>54</v>
          </cell>
          <cell r="F111">
            <v>4</v>
          </cell>
          <cell r="G111"/>
          <cell r="H111">
            <v>4</v>
          </cell>
          <cell r="I111">
            <v>58</v>
          </cell>
          <cell r="K111"/>
          <cell r="L111"/>
        </row>
        <row r="112">
          <cell r="A112">
            <v>41012</v>
          </cell>
          <cell r="B112">
            <v>34</v>
          </cell>
          <cell r="C112">
            <v>14</v>
          </cell>
          <cell r="D112"/>
          <cell r="E112">
            <v>48</v>
          </cell>
          <cell r="F112">
            <v>8</v>
          </cell>
          <cell r="G112">
            <v>1</v>
          </cell>
          <cell r="H112">
            <v>9</v>
          </cell>
          <cell r="I112">
            <v>57</v>
          </cell>
          <cell r="K112"/>
          <cell r="L112"/>
        </row>
        <row r="113">
          <cell r="A113">
            <v>41013</v>
          </cell>
          <cell r="B113">
            <v>38</v>
          </cell>
          <cell r="C113">
            <v>15</v>
          </cell>
          <cell r="D113"/>
          <cell r="E113">
            <v>53</v>
          </cell>
          <cell r="F113">
            <v>6</v>
          </cell>
          <cell r="G113"/>
          <cell r="H113">
            <v>6</v>
          </cell>
          <cell r="I113">
            <v>59</v>
          </cell>
          <cell r="K113"/>
          <cell r="L113"/>
        </row>
        <row r="114">
          <cell r="A114">
            <v>41014</v>
          </cell>
          <cell r="B114">
            <v>37</v>
          </cell>
          <cell r="C114">
            <v>13</v>
          </cell>
          <cell r="D114"/>
          <cell r="E114">
            <v>50</v>
          </cell>
          <cell r="F114">
            <v>6</v>
          </cell>
          <cell r="G114"/>
          <cell r="H114">
            <v>6</v>
          </cell>
          <cell r="I114">
            <v>56</v>
          </cell>
          <cell r="K114"/>
          <cell r="L114"/>
        </row>
        <row r="115">
          <cell r="A115">
            <v>41015</v>
          </cell>
          <cell r="B115">
            <v>35</v>
          </cell>
          <cell r="C115">
            <v>14</v>
          </cell>
          <cell r="D115"/>
          <cell r="E115">
            <v>49</v>
          </cell>
          <cell r="F115">
            <v>6</v>
          </cell>
          <cell r="G115"/>
          <cell r="H115">
            <v>6</v>
          </cell>
          <cell r="I115">
            <v>55</v>
          </cell>
          <cell r="K115"/>
          <cell r="L115"/>
        </row>
        <row r="116">
          <cell r="A116">
            <v>41016</v>
          </cell>
          <cell r="B116">
            <v>35</v>
          </cell>
          <cell r="C116">
            <v>14</v>
          </cell>
          <cell r="D116"/>
          <cell r="E116">
            <v>49</v>
          </cell>
          <cell r="F116">
            <v>5</v>
          </cell>
          <cell r="G116"/>
          <cell r="H116">
            <v>5</v>
          </cell>
          <cell r="I116">
            <v>54</v>
          </cell>
          <cell r="K116"/>
          <cell r="L116"/>
        </row>
        <row r="117">
          <cell r="A117">
            <v>41017</v>
          </cell>
          <cell r="B117">
            <v>34</v>
          </cell>
          <cell r="C117">
            <v>14</v>
          </cell>
          <cell r="D117"/>
          <cell r="E117">
            <v>48</v>
          </cell>
          <cell r="F117">
            <v>3</v>
          </cell>
          <cell r="G117"/>
          <cell r="H117">
            <v>3</v>
          </cell>
          <cell r="I117">
            <v>51</v>
          </cell>
          <cell r="K117"/>
          <cell r="L117"/>
        </row>
        <row r="118">
          <cell r="A118">
            <v>41018</v>
          </cell>
          <cell r="B118">
            <v>36</v>
          </cell>
          <cell r="C118">
            <v>14</v>
          </cell>
          <cell r="D118"/>
          <cell r="E118">
            <v>50</v>
          </cell>
          <cell r="F118">
            <v>3</v>
          </cell>
          <cell r="G118">
            <v>1</v>
          </cell>
          <cell r="H118">
            <v>4</v>
          </cell>
          <cell r="I118">
            <v>54</v>
          </cell>
          <cell r="K118"/>
          <cell r="L118"/>
        </row>
        <row r="119">
          <cell r="A119">
            <v>41019</v>
          </cell>
          <cell r="B119">
            <v>38</v>
          </cell>
          <cell r="C119">
            <v>18</v>
          </cell>
          <cell r="D119"/>
          <cell r="E119">
            <v>56</v>
          </cell>
          <cell r="F119">
            <v>4</v>
          </cell>
          <cell r="G119">
            <v>1</v>
          </cell>
          <cell r="H119">
            <v>5</v>
          </cell>
          <cell r="I119">
            <v>61</v>
          </cell>
          <cell r="K119"/>
          <cell r="L119"/>
        </row>
        <row r="120">
          <cell r="A120">
            <v>41020</v>
          </cell>
          <cell r="B120">
            <v>35</v>
          </cell>
          <cell r="C120">
            <v>14</v>
          </cell>
          <cell r="D120"/>
          <cell r="E120">
            <v>49</v>
          </cell>
          <cell r="F120">
            <v>5</v>
          </cell>
          <cell r="G120">
            <v>1</v>
          </cell>
          <cell r="H120">
            <v>6</v>
          </cell>
          <cell r="I120">
            <v>55</v>
          </cell>
          <cell r="K120"/>
          <cell r="L120"/>
        </row>
        <row r="121">
          <cell r="A121">
            <v>41021</v>
          </cell>
          <cell r="B121">
            <v>32</v>
          </cell>
          <cell r="C121">
            <v>16</v>
          </cell>
          <cell r="D121"/>
          <cell r="E121">
            <v>48</v>
          </cell>
          <cell r="F121">
            <v>3</v>
          </cell>
          <cell r="G121">
            <v>1</v>
          </cell>
          <cell r="H121">
            <v>4</v>
          </cell>
          <cell r="I121">
            <v>52</v>
          </cell>
          <cell r="K121"/>
          <cell r="L121"/>
        </row>
        <row r="122">
          <cell r="A122">
            <v>41022</v>
          </cell>
          <cell r="B122">
            <v>33</v>
          </cell>
          <cell r="C122">
            <v>13</v>
          </cell>
          <cell r="D122"/>
          <cell r="E122">
            <v>46</v>
          </cell>
          <cell r="F122">
            <v>4</v>
          </cell>
          <cell r="G122">
            <v>1</v>
          </cell>
          <cell r="H122">
            <v>5</v>
          </cell>
          <cell r="I122">
            <v>51</v>
          </cell>
          <cell r="K122"/>
          <cell r="L122"/>
        </row>
        <row r="123">
          <cell r="A123">
            <v>41023</v>
          </cell>
          <cell r="B123">
            <v>38</v>
          </cell>
          <cell r="C123">
            <v>12</v>
          </cell>
          <cell r="D123"/>
          <cell r="E123">
            <v>50</v>
          </cell>
          <cell r="F123">
            <v>4</v>
          </cell>
          <cell r="G123">
            <v>2</v>
          </cell>
          <cell r="H123">
            <v>6</v>
          </cell>
          <cell r="I123">
            <v>56</v>
          </cell>
          <cell r="K123"/>
          <cell r="L123"/>
        </row>
        <row r="124">
          <cell r="A124">
            <v>41024</v>
          </cell>
          <cell r="B124">
            <v>29</v>
          </cell>
          <cell r="C124">
            <v>16</v>
          </cell>
          <cell r="D124"/>
          <cell r="E124">
            <v>45</v>
          </cell>
          <cell r="F124">
            <v>3</v>
          </cell>
          <cell r="G124">
            <v>2</v>
          </cell>
          <cell r="H124">
            <v>5</v>
          </cell>
          <cell r="I124">
            <v>50</v>
          </cell>
          <cell r="K124"/>
          <cell r="L124"/>
        </row>
        <row r="125">
          <cell r="A125">
            <v>41025</v>
          </cell>
          <cell r="B125">
            <v>23</v>
          </cell>
          <cell r="C125">
            <v>17</v>
          </cell>
          <cell r="D125"/>
          <cell r="E125">
            <v>40</v>
          </cell>
          <cell r="F125">
            <v>5</v>
          </cell>
          <cell r="G125">
            <v>1</v>
          </cell>
          <cell r="H125">
            <v>6</v>
          </cell>
          <cell r="I125">
            <v>46</v>
          </cell>
          <cell r="K125"/>
          <cell r="L125"/>
        </row>
        <row r="126">
          <cell r="A126">
            <v>41026</v>
          </cell>
          <cell r="B126">
            <v>33</v>
          </cell>
          <cell r="C126">
            <v>20</v>
          </cell>
          <cell r="D126"/>
          <cell r="E126">
            <v>53</v>
          </cell>
          <cell r="F126">
            <v>5</v>
          </cell>
          <cell r="G126">
            <v>1</v>
          </cell>
          <cell r="H126">
            <v>6</v>
          </cell>
          <cell r="I126">
            <v>59</v>
          </cell>
          <cell r="K126"/>
          <cell r="L126"/>
        </row>
        <row r="127">
          <cell r="A127">
            <v>41027</v>
          </cell>
          <cell r="B127">
            <v>33</v>
          </cell>
          <cell r="C127">
            <v>14</v>
          </cell>
          <cell r="D127"/>
          <cell r="E127">
            <v>47</v>
          </cell>
          <cell r="F127">
            <v>3</v>
          </cell>
          <cell r="G127">
            <v>1</v>
          </cell>
          <cell r="H127">
            <v>4</v>
          </cell>
          <cell r="I127">
            <v>51</v>
          </cell>
          <cell r="K127"/>
          <cell r="L127"/>
        </row>
        <row r="128">
          <cell r="A128">
            <v>41028</v>
          </cell>
          <cell r="B128">
            <v>30</v>
          </cell>
          <cell r="C128">
            <v>16</v>
          </cell>
          <cell r="D128"/>
          <cell r="E128">
            <v>46</v>
          </cell>
          <cell r="F128">
            <v>3</v>
          </cell>
          <cell r="G128"/>
          <cell r="H128">
            <v>3</v>
          </cell>
          <cell r="I128">
            <v>49</v>
          </cell>
          <cell r="K128"/>
          <cell r="L128"/>
        </row>
        <row r="129">
          <cell r="A129">
            <v>41029</v>
          </cell>
          <cell r="B129">
            <v>34</v>
          </cell>
          <cell r="C129">
            <v>17</v>
          </cell>
          <cell r="D129"/>
          <cell r="E129">
            <v>51</v>
          </cell>
          <cell r="F129">
            <v>4</v>
          </cell>
          <cell r="G129"/>
          <cell r="H129">
            <v>4</v>
          </cell>
          <cell r="I129">
            <v>55</v>
          </cell>
          <cell r="K129"/>
          <cell r="L129"/>
        </row>
        <row r="130">
          <cell r="A130">
            <v>41030</v>
          </cell>
          <cell r="B130">
            <v>31</v>
          </cell>
          <cell r="C130">
            <v>19</v>
          </cell>
          <cell r="D130"/>
          <cell r="E130">
            <v>50</v>
          </cell>
          <cell r="F130">
            <v>4</v>
          </cell>
          <cell r="G130"/>
          <cell r="H130">
            <v>4</v>
          </cell>
          <cell r="I130">
            <v>54</v>
          </cell>
          <cell r="K130"/>
          <cell r="L130"/>
        </row>
        <row r="131">
          <cell r="A131">
            <v>41031</v>
          </cell>
          <cell r="B131">
            <v>30</v>
          </cell>
          <cell r="C131">
            <v>16</v>
          </cell>
          <cell r="D131"/>
          <cell r="E131">
            <v>46</v>
          </cell>
          <cell r="F131">
            <v>4</v>
          </cell>
          <cell r="G131">
            <v>1</v>
          </cell>
          <cell r="H131">
            <v>5</v>
          </cell>
          <cell r="I131">
            <v>51</v>
          </cell>
          <cell r="K131"/>
          <cell r="L131"/>
        </row>
        <row r="132">
          <cell r="A132">
            <v>41032</v>
          </cell>
          <cell r="B132">
            <v>29</v>
          </cell>
          <cell r="C132">
            <v>16</v>
          </cell>
          <cell r="D132"/>
          <cell r="E132">
            <v>45</v>
          </cell>
          <cell r="F132">
            <v>4</v>
          </cell>
          <cell r="G132">
            <v>1</v>
          </cell>
          <cell r="H132">
            <v>5</v>
          </cell>
          <cell r="I132">
            <v>50</v>
          </cell>
          <cell r="K132"/>
          <cell r="L132"/>
        </row>
        <row r="133">
          <cell r="A133">
            <v>41033</v>
          </cell>
          <cell r="B133">
            <v>33</v>
          </cell>
          <cell r="C133">
            <v>12</v>
          </cell>
          <cell r="D133"/>
          <cell r="E133">
            <v>45</v>
          </cell>
          <cell r="F133">
            <v>1</v>
          </cell>
          <cell r="G133">
            <v>2</v>
          </cell>
          <cell r="H133">
            <v>3</v>
          </cell>
          <cell r="I133">
            <v>48</v>
          </cell>
          <cell r="K133"/>
          <cell r="L133"/>
        </row>
        <row r="134">
          <cell r="A134">
            <v>41034</v>
          </cell>
          <cell r="B134">
            <v>32</v>
          </cell>
          <cell r="C134">
            <v>10</v>
          </cell>
          <cell r="D134">
            <v>1</v>
          </cell>
          <cell r="E134">
            <v>43</v>
          </cell>
          <cell r="F134">
            <v>1</v>
          </cell>
          <cell r="G134">
            <v>1</v>
          </cell>
          <cell r="H134">
            <v>2</v>
          </cell>
          <cell r="I134">
            <v>45</v>
          </cell>
          <cell r="K134"/>
          <cell r="L134"/>
        </row>
        <row r="135">
          <cell r="A135">
            <v>41035</v>
          </cell>
          <cell r="B135">
            <v>29</v>
          </cell>
          <cell r="C135">
            <v>12</v>
          </cell>
          <cell r="D135"/>
          <cell r="E135">
            <v>41</v>
          </cell>
          <cell r="F135"/>
          <cell r="G135">
            <v>1</v>
          </cell>
          <cell r="H135">
            <v>1</v>
          </cell>
          <cell r="I135">
            <v>42</v>
          </cell>
          <cell r="K135"/>
          <cell r="L135"/>
        </row>
        <row r="136">
          <cell r="A136">
            <v>41036</v>
          </cell>
          <cell r="B136">
            <v>31</v>
          </cell>
          <cell r="C136">
            <v>18</v>
          </cell>
          <cell r="D136"/>
          <cell r="E136">
            <v>49</v>
          </cell>
          <cell r="F136">
            <v>3</v>
          </cell>
          <cell r="G136">
            <v>1</v>
          </cell>
          <cell r="H136">
            <v>4</v>
          </cell>
          <cell r="I136">
            <v>53</v>
          </cell>
          <cell r="K136"/>
          <cell r="L136"/>
        </row>
        <row r="137">
          <cell r="A137">
            <v>41037</v>
          </cell>
          <cell r="B137">
            <v>31</v>
          </cell>
          <cell r="C137">
            <v>13</v>
          </cell>
          <cell r="D137"/>
          <cell r="E137">
            <v>44</v>
          </cell>
          <cell r="F137">
            <v>3</v>
          </cell>
          <cell r="G137">
            <v>1</v>
          </cell>
          <cell r="H137">
            <v>4</v>
          </cell>
          <cell r="I137">
            <v>48</v>
          </cell>
          <cell r="K137"/>
          <cell r="L137"/>
        </row>
        <row r="138">
          <cell r="A138">
            <v>41038</v>
          </cell>
          <cell r="B138">
            <v>35</v>
          </cell>
          <cell r="C138">
            <v>14</v>
          </cell>
          <cell r="D138">
            <v>1</v>
          </cell>
          <cell r="E138">
            <v>50</v>
          </cell>
          <cell r="F138">
            <v>2</v>
          </cell>
          <cell r="G138">
            <v>1</v>
          </cell>
          <cell r="H138">
            <v>3</v>
          </cell>
          <cell r="I138">
            <v>53</v>
          </cell>
          <cell r="K138"/>
          <cell r="L138"/>
        </row>
        <row r="139">
          <cell r="A139">
            <v>41039</v>
          </cell>
          <cell r="B139">
            <v>32</v>
          </cell>
          <cell r="C139">
            <v>13</v>
          </cell>
          <cell r="D139">
            <v>1</v>
          </cell>
          <cell r="E139">
            <v>46</v>
          </cell>
          <cell r="F139">
            <v>3</v>
          </cell>
          <cell r="G139">
            <v>2</v>
          </cell>
          <cell r="H139">
            <v>5</v>
          </cell>
          <cell r="I139">
            <v>51</v>
          </cell>
          <cell r="K139"/>
          <cell r="L139"/>
        </row>
        <row r="140">
          <cell r="A140">
            <v>41040</v>
          </cell>
          <cell r="B140">
            <v>34</v>
          </cell>
          <cell r="C140">
            <v>12</v>
          </cell>
          <cell r="D140"/>
          <cell r="E140">
            <v>46</v>
          </cell>
          <cell r="F140">
            <v>3</v>
          </cell>
          <cell r="G140">
            <v>1</v>
          </cell>
          <cell r="H140">
            <v>4</v>
          </cell>
          <cell r="I140">
            <v>50</v>
          </cell>
          <cell r="K140"/>
          <cell r="L140"/>
        </row>
        <row r="141">
          <cell r="A141">
            <v>41041</v>
          </cell>
          <cell r="B141">
            <v>37</v>
          </cell>
          <cell r="C141">
            <v>16</v>
          </cell>
          <cell r="D141"/>
          <cell r="E141">
            <v>53</v>
          </cell>
          <cell r="F141">
            <v>5</v>
          </cell>
          <cell r="G141">
            <v>1</v>
          </cell>
          <cell r="H141">
            <v>6</v>
          </cell>
          <cell r="I141">
            <v>59</v>
          </cell>
          <cell r="K141"/>
          <cell r="L141"/>
        </row>
        <row r="142">
          <cell r="A142">
            <v>41042</v>
          </cell>
          <cell r="B142">
            <v>39</v>
          </cell>
          <cell r="C142">
            <v>15</v>
          </cell>
          <cell r="D142"/>
          <cell r="E142">
            <v>54</v>
          </cell>
          <cell r="F142">
            <v>6</v>
          </cell>
          <cell r="G142">
            <v>1</v>
          </cell>
          <cell r="H142">
            <v>7</v>
          </cell>
          <cell r="I142">
            <v>61</v>
          </cell>
          <cell r="K142"/>
          <cell r="L142"/>
        </row>
        <row r="143">
          <cell r="A143">
            <v>41043</v>
          </cell>
          <cell r="B143">
            <v>42</v>
          </cell>
          <cell r="C143">
            <v>12</v>
          </cell>
          <cell r="D143"/>
          <cell r="E143">
            <v>54</v>
          </cell>
          <cell r="F143">
            <v>5</v>
          </cell>
          <cell r="G143">
            <v>1</v>
          </cell>
          <cell r="H143">
            <v>6</v>
          </cell>
          <cell r="I143">
            <v>60</v>
          </cell>
          <cell r="K143"/>
          <cell r="L143"/>
        </row>
        <row r="144">
          <cell r="A144">
            <v>41044</v>
          </cell>
          <cell r="B144">
            <v>37</v>
          </cell>
          <cell r="C144">
            <v>16</v>
          </cell>
          <cell r="D144"/>
          <cell r="E144">
            <v>53</v>
          </cell>
          <cell r="F144">
            <v>5</v>
          </cell>
          <cell r="G144">
            <v>1</v>
          </cell>
          <cell r="H144">
            <v>6</v>
          </cell>
          <cell r="I144">
            <v>59</v>
          </cell>
          <cell r="K144"/>
          <cell r="L144"/>
        </row>
        <row r="145">
          <cell r="A145">
            <v>41045</v>
          </cell>
          <cell r="B145">
            <v>40</v>
          </cell>
          <cell r="C145">
            <v>16</v>
          </cell>
          <cell r="D145"/>
          <cell r="E145">
            <v>56</v>
          </cell>
          <cell r="F145">
            <v>6</v>
          </cell>
          <cell r="G145">
            <v>1</v>
          </cell>
          <cell r="H145">
            <v>7</v>
          </cell>
          <cell r="I145">
            <v>63</v>
          </cell>
          <cell r="K145"/>
          <cell r="L145"/>
        </row>
        <row r="146">
          <cell r="A146">
            <v>41046</v>
          </cell>
          <cell r="B146">
            <v>37</v>
          </cell>
          <cell r="C146">
            <v>16</v>
          </cell>
          <cell r="D146"/>
          <cell r="E146">
            <v>53</v>
          </cell>
          <cell r="F146">
            <v>5</v>
          </cell>
          <cell r="G146">
            <v>1</v>
          </cell>
          <cell r="H146">
            <v>6</v>
          </cell>
          <cell r="I146">
            <v>59</v>
          </cell>
          <cell r="K146"/>
          <cell r="L146"/>
        </row>
        <row r="147">
          <cell r="A147">
            <v>41047</v>
          </cell>
          <cell r="B147">
            <v>35</v>
          </cell>
          <cell r="C147">
            <v>14</v>
          </cell>
          <cell r="D147"/>
          <cell r="E147">
            <v>49</v>
          </cell>
          <cell r="F147">
            <v>4</v>
          </cell>
          <cell r="G147">
            <v>1</v>
          </cell>
          <cell r="H147">
            <v>5</v>
          </cell>
          <cell r="I147">
            <v>54</v>
          </cell>
          <cell r="K147"/>
          <cell r="L147"/>
        </row>
        <row r="148">
          <cell r="A148">
            <v>41048</v>
          </cell>
          <cell r="B148">
            <v>34</v>
          </cell>
          <cell r="C148">
            <v>15</v>
          </cell>
          <cell r="D148"/>
          <cell r="E148">
            <v>49</v>
          </cell>
          <cell r="F148">
            <v>5</v>
          </cell>
          <cell r="G148">
            <v>1</v>
          </cell>
          <cell r="H148">
            <v>6</v>
          </cell>
          <cell r="I148">
            <v>55</v>
          </cell>
          <cell r="K148"/>
          <cell r="L148"/>
        </row>
        <row r="149">
          <cell r="A149">
            <v>41049</v>
          </cell>
          <cell r="B149">
            <v>36</v>
          </cell>
          <cell r="C149">
            <v>15</v>
          </cell>
          <cell r="D149"/>
          <cell r="E149">
            <v>51</v>
          </cell>
          <cell r="F149">
            <v>3</v>
          </cell>
          <cell r="G149">
            <v>1</v>
          </cell>
          <cell r="H149">
            <v>4</v>
          </cell>
          <cell r="I149">
            <v>55</v>
          </cell>
          <cell r="K149"/>
          <cell r="L149"/>
        </row>
        <row r="150">
          <cell r="A150">
            <v>41050</v>
          </cell>
          <cell r="B150">
            <v>34</v>
          </cell>
          <cell r="C150">
            <v>16</v>
          </cell>
          <cell r="D150"/>
          <cell r="E150">
            <v>50</v>
          </cell>
          <cell r="F150">
            <v>2</v>
          </cell>
          <cell r="G150">
            <v>1</v>
          </cell>
          <cell r="H150">
            <v>3</v>
          </cell>
          <cell r="I150">
            <v>53</v>
          </cell>
          <cell r="K150"/>
          <cell r="L150"/>
        </row>
        <row r="151">
          <cell r="A151">
            <v>41051</v>
          </cell>
          <cell r="B151">
            <v>35</v>
          </cell>
          <cell r="C151">
            <v>14</v>
          </cell>
          <cell r="D151"/>
          <cell r="E151">
            <v>49</v>
          </cell>
          <cell r="F151">
            <v>2</v>
          </cell>
          <cell r="G151">
            <v>2</v>
          </cell>
          <cell r="H151">
            <v>4</v>
          </cell>
          <cell r="I151">
            <v>53</v>
          </cell>
          <cell r="K151"/>
          <cell r="L151"/>
        </row>
        <row r="152">
          <cell r="A152">
            <v>41052</v>
          </cell>
          <cell r="B152">
            <v>41</v>
          </cell>
          <cell r="C152">
            <v>14</v>
          </cell>
          <cell r="D152"/>
          <cell r="E152">
            <v>55</v>
          </cell>
          <cell r="F152">
            <v>3</v>
          </cell>
          <cell r="G152">
            <v>1</v>
          </cell>
          <cell r="H152">
            <v>4</v>
          </cell>
          <cell r="I152">
            <v>59</v>
          </cell>
          <cell r="K152"/>
          <cell r="L152"/>
        </row>
        <row r="153">
          <cell r="A153">
            <v>41053</v>
          </cell>
          <cell r="B153">
            <v>32</v>
          </cell>
          <cell r="C153">
            <v>15</v>
          </cell>
          <cell r="D153"/>
          <cell r="E153">
            <v>47</v>
          </cell>
          <cell r="F153">
            <v>3</v>
          </cell>
          <cell r="G153">
            <v>2</v>
          </cell>
          <cell r="H153">
            <v>5</v>
          </cell>
          <cell r="I153">
            <v>52</v>
          </cell>
          <cell r="K153"/>
          <cell r="L153"/>
        </row>
        <row r="154">
          <cell r="A154">
            <v>41054</v>
          </cell>
          <cell r="B154">
            <v>32</v>
          </cell>
          <cell r="C154">
            <v>12</v>
          </cell>
          <cell r="D154"/>
          <cell r="E154">
            <v>44</v>
          </cell>
          <cell r="F154">
            <v>3</v>
          </cell>
          <cell r="G154">
            <v>2</v>
          </cell>
          <cell r="H154">
            <v>5</v>
          </cell>
          <cell r="I154">
            <v>49</v>
          </cell>
          <cell r="K154"/>
          <cell r="L154"/>
        </row>
        <row r="155">
          <cell r="A155">
            <v>41055</v>
          </cell>
          <cell r="B155">
            <v>32</v>
          </cell>
          <cell r="C155">
            <v>18</v>
          </cell>
          <cell r="D155"/>
          <cell r="E155">
            <v>50</v>
          </cell>
          <cell r="F155">
            <v>3</v>
          </cell>
          <cell r="G155">
            <v>2</v>
          </cell>
          <cell r="H155">
            <v>5</v>
          </cell>
          <cell r="I155">
            <v>55</v>
          </cell>
          <cell r="K155"/>
          <cell r="L155"/>
        </row>
        <row r="156">
          <cell r="A156">
            <v>41056</v>
          </cell>
          <cell r="B156">
            <v>40</v>
          </cell>
          <cell r="C156">
            <v>17</v>
          </cell>
          <cell r="D156">
            <v>1</v>
          </cell>
          <cell r="E156">
            <v>58</v>
          </cell>
          <cell r="F156">
            <v>2</v>
          </cell>
          <cell r="G156">
            <v>2</v>
          </cell>
          <cell r="H156">
            <v>4</v>
          </cell>
          <cell r="I156">
            <v>62</v>
          </cell>
          <cell r="K156"/>
          <cell r="L156"/>
        </row>
        <row r="157">
          <cell r="A157">
            <v>41057</v>
          </cell>
          <cell r="B157">
            <v>36</v>
          </cell>
          <cell r="C157">
            <v>18</v>
          </cell>
          <cell r="D157"/>
          <cell r="E157">
            <v>54</v>
          </cell>
          <cell r="F157">
            <v>1</v>
          </cell>
          <cell r="G157">
            <v>2</v>
          </cell>
          <cell r="H157">
            <v>3</v>
          </cell>
          <cell r="I157">
            <v>57</v>
          </cell>
          <cell r="K157"/>
          <cell r="L157"/>
        </row>
        <row r="158">
          <cell r="A158">
            <v>41058</v>
          </cell>
          <cell r="B158">
            <v>35</v>
          </cell>
          <cell r="C158">
            <v>20</v>
          </cell>
          <cell r="D158"/>
          <cell r="E158">
            <v>55</v>
          </cell>
          <cell r="F158">
            <v>1</v>
          </cell>
          <cell r="G158">
            <v>3</v>
          </cell>
          <cell r="H158">
            <v>4</v>
          </cell>
          <cell r="I158">
            <v>59</v>
          </cell>
          <cell r="K158"/>
          <cell r="L158"/>
        </row>
        <row r="159">
          <cell r="A159">
            <v>41059</v>
          </cell>
          <cell r="B159">
            <v>31</v>
          </cell>
          <cell r="C159">
            <v>16</v>
          </cell>
          <cell r="D159"/>
          <cell r="E159">
            <v>47</v>
          </cell>
          <cell r="F159">
            <v>3</v>
          </cell>
          <cell r="G159">
            <v>2</v>
          </cell>
          <cell r="H159">
            <v>5</v>
          </cell>
          <cell r="I159">
            <v>52</v>
          </cell>
          <cell r="K159"/>
          <cell r="L159"/>
        </row>
        <row r="160">
          <cell r="A160">
            <v>41060</v>
          </cell>
          <cell r="B160">
            <v>38</v>
          </cell>
          <cell r="C160">
            <v>16</v>
          </cell>
          <cell r="D160"/>
          <cell r="E160">
            <v>54</v>
          </cell>
          <cell r="F160">
            <v>4</v>
          </cell>
          <cell r="G160">
            <v>2</v>
          </cell>
          <cell r="H160">
            <v>6</v>
          </cell>
          <cell r="I160">
            <v>60</v>
          </cell>
          <cell r="K160"/>
          <cell r="L160"/>
        </row>
        <row r="161">
          <cell r="A161">
            <v>41061</v>
          </cell>
          <cell r="B161">
            <v>41</v>
          </cell>
          <cell r="C161">
            <v>17</v>
          </cell>
          <cell r="D161"/>
          <cell r="E161">
            <v>58</v>
          </cell>
          <cell r="F161">
            <v>4</v>
          </cell>
          <cell r="G161">
            <v>1</v>
          </cell>
          <cell r="H161">
            <v>5</v>
          </cell>
          <cell r="I161">
            <v>63</v>
          </cell>
          <cell r="K161"/>
          <cell r="L161"/>
        </row>
        <row r="162">
          <cell r="A162">
            <v>41062</v>
          </cell>
          <cell r="B162">
            <v>37</v>
          </cell>
          <cell r="C162">
            <v>23</v>
          </cell>
          <cell r="D162"/>
          <cell r="E162">
            <v>60</v>
          </cell>
          <cell r="F162">
            <v>3</v>
          </cell>
          <cell r="G162">
            <v>3</v>
          </cell>
          <cell r="H162">
            <v>6</v>
          </cell>
          <cell r="I162">
            <v>66</v>
          </cell>
          <cell r="K162"/>
          <cell r="L162"/>
        </row>
        <row r="163">
          <cell r="A163">
            <v>41063</v>
          </cell>
          <cell r="B163">
            <v>36</v>
          </cell>
          <cell r="C163">
            <v>21</v>
          </cell>
          <cell r="D163"/>
          <cell r="E163">
            <v>57</v>
          </cell>
          <cell r="F163">
            <v>3</v>
          </cell>
          <cell r="G163">
            <v>3</v>
          </cell>
          <cell r="H163">
            <v>6</v>
          </cell>
          <cell r="I163">
            <v>63</v>
          </cell>
          <cell r="K163"/>
          <cell r="L163"/>
        </row>
        <row r="164">
          <cell r="A164">
            <v>41064</v>
          </cell>
          <cell r="B164">
            <v>35</v>
          </cell>
          <cell r="C164">
            <v>22</v>
          </cell>
          <cell r="D164"/>
          <cell r="E164">
            <v>57</v>
          </cell>
          <cell r="F164">
            <v>1</v>
          </cell>
          <cell r="G164">
            <v>3</v>
          </cell>
          <cell r="H164">
            <v>4</v>
          </cell>
          <cell r="I164">
            <v>61</v>
          </cell>
          <cell r="K164"/>
          <cell r="L164"/>
        </row>
        <row r="165">
          <cell r="A165">
            <v>41065</v>
          </cell>
          <cell r="B165">
            <v>37</v>
          </cell>
          <cell r="C165">
            <v>25</v>
          </cell>
          <cell r="D165"/>
          <cell r="E165">
            <v>62</v>
          </cell>
          <cell r="F165">
            <v>2</v>
          </cell>
          <cell r="G165">
            <v>4</v>
          </cell>
          <cell r="H165">
            <v>6</v>
          </cell>
          <cell r="I165">
            <v>68</v>
          </cell>
          <cell r="K165"/>
          <cell r="L165"/>
        </row>
        <row r="166">
          <cell r="A166">
            <v>41066</v>
          </cell>
          <cell r="B166">
            <v>35</v>
          </cell>
          <cell r="C166">
            <v>21</v>
          </cell>
          <cell r="D166"/>
          <cell r="E166">
            <v>56</v>
          </cell>
          <cell r="F166">
            <v>2</v>
          </cell>
          <cell r="G166">
            <v>4</v>
          </cell>
          <cell r="H166">
            <v>6</v>
          </cell>
          <cell r="I166">
            <v>62</v>
          </cell>
          <cell r="K166"/>
          <cell r="L166"/>
        </row>
        <row r="167">
          <cell r="A167">
            <v>41067</v>
          </cell>
          <cell r="B167">
            <v>37</v>
          </cell>
          <cell r="C167">
            <v>20</v>
          </cell>
          <cell r="D167"/>
          <cell r="E167">
            <v>57</v>
          </cell>
          <cell r="F167">
            <v>2</v>
          </cell>
          <cell r="G167">
            <v>2</v>
          </cell>
          <cell r="H167">
            <v>4</v>
          </cell>
          <cell r="I167">
            <v>61</v>
          </cell>
          <cell r="K167"/>
          <cell r="L167"/>
        </row>
        <row r="168">
          <cell r="A168">
            <v>41068</v>
          </cell>
          <cell r="B168">
            <v>31</v>
          </cell>
          <cell r="C168">
            <v>18</v>
          </cell>
          <cell r="D168"/>
          <cell r="E168">
            <v>49</v>
          </cell>
          <cell r="F168">
            <v>1</v>
          </cell>
          <cell r="G168">
            <v>2</v>
          </cell>
          <cell r="H168">
            <v>3</v>
          </cell>
          <cell r="I168">
            <v>52</v>
          </cell>
          <cell r="K168"/>
          <cell r="L168"/>
        </row>
        <row r="169">
          <cell r="A169">
            <v>41069</v>
          </cell>
          <cell r="B169">
            <v>33</v>
          </cell>
          <cell r="C169">
            <v>16</v>
          </cell>
          <cell r="D169"/>
          <cell r="E169">
            <v>49</v>
          </cell>
          <cell r="F169">
            <v>2</v>
          </cell>
          <cell r="G169">
            <v>2</v>
          </cell>
          <cell r="H169">
            <v>4</v>
          </cell>
          <cell r="I169">
            <v>53</v>
          </cell>
          <cell r="K169"/>
          <cell r="L169"/>
        </row>
        <row r="170">
          <cell r="A170">
            <v>41070</v>
          </cell>
          <cell r="B170">
            <v>30</v>
          </cell>
          <cell r="C170">
            <v>19</v>
          </cell>
          <cell r="D170"/>
          <cell r="E170">
            <v>49</v>
          </cell>
          <cell r="F170">
            <v>4</v>
          </cell>
          <cell r="G170">
            <v>2</v>
          </cell>
          <cell r="H170">
            <v>6</v>
          </cell>
          <cell r="I170">
            <v>55</v>
          </cell>
          <cell r="K170"/>
          <cell r="L170"/>
        </row>
        <row r="171">
          <cell r="A171">
            <v>41071</v>
          </cell>
          <cell r="B171">
            <v>32</v>
          </cell>
          <cell r="C171">
            <v>19</v>
          </cell>
          <cell r="D171"/>
          <cell r="E171">
            <v>51</v>
          </cell>
          <cell r="F171">
            <v>5</v>
          </cell>
          <cell r="G171">
            <v>2</v>
          </cell>
          <cell r="H171">
            <v>7</v>
          </cell>
          <cell r="I171">
            <v>58</v>
          </cell>
          <cell r="K171"/>
          <cell r="L171"/>
        </row>
        <row r="172">
          <cell r="A172">
            <v>41072</v>
          </cell>
          <cell r="B172">
            <v>26</v>
          </cell>
          <cell r="C172">
            <v>20</v>
          </cell>
          <cell r="D172"/>
          <cell r="E172">
            <v>46</v>
          </cell>
          <cell r="F172">
            <v>5</v>
          </cell>
          <cell r="G172">
            <v>3</v>
          </cell>
          <cell r="H172">
            <v>8</v>
          </cell>
          <cell r="I172">
            <v>54</v>
          </cell>
          <cell r="K172"/>
          <cell r="L172"/>
        </row>
        <row r="173">
          <cell r="A173">
            <v>41073</v>
          </cell>
          <cell r="B173">
            <v>30</v>
          </cell>
          <cell r="C173">
            <v>21</v>
          </cell>
          <cell r="D173"/>
          <cell r="E173">
            <v>51</v>
          </cell>
          <cell r="F173">
            <v>4</v>
          </cell>
          <cell r="G173">
            <v>3</v>
          </cell>
          <cell r="H173">
            <v>7</v>
          </cell>
          <cell r="I173">
            <v>58</v>
          </cell>
          <cell r="K173"/>
          <cell r="L173"/>
        </row>
        <row r="174">
          <cell r="A174">
            <v>41074</v>
          </cell>
          <cell r="B174">
            <v>29</v>
          </cell>
          <cell r="C174">
            <v>20</v>
          </cell>
          <cell r="D174"/>
          <cell r="E174">
            <v>49</v>
          </cell>
          <cell r="F174">
            <v>4</v>
          </cell>
          <cell r="G174">
            <v>2</v>
          </cell>
          <cell r="H174">
            <v>6</v>
          </cell>
          <cell r="I174">
            <v>55</v>
          </cell>
          <cell r="K174"/>
          <cell r="L174"/>
        </row>
        <row r="175">
          <cell r="A175">
            <v>41075</v>
          </cell>
          <cell r="B175">
            <v>31</v>
          </cell>
          <cell r="C175">
            <v>18</v>
          </cell>
          <cell r="D175">
            <v>1</v>
          </cell>
          <cell r="E175">
            <v>50</v>
          </cell>
          <cell r="F175">
            <v>4</v>
          </cell>
          <cell r="G175">
            <v>2</v>
          </cell>
          <cell r="H175">
            <v>6</v>
          </cell>
          <cell r="I175">
            <v>56</v>
          </cell>
          <cell r="K175"/>
          <cell r="L175"/>
        </row>
        <row r="176">
          <cell r="A176">
            <v>41076</v>
          </cell>
          <cell r="B176">
            <v>36</v>
          </cell>
          <cell r="C176">
            <v>16</v>
          </cell>
          <cell r="D176">
            <v>1</v>
          </cell>
          <cell r="E176">
            <v>53</v>
          </cell>
          <cell r="F176">
            <v>5</v>
          </cell>
          <cell r="G176">
            <v>1</v>
          </cell>
          <cell r="H176">
            <v>6</v>
          </cell>
          <cell r="I176">
            <v>59</v>
          </cell>
          <cell r="K176"/>
          <cell r="L176"/>
        </row>
        <row r="177">
          <cell r="A177">
            <v>41077</v>
          </cell>
          <cell r="B177">
            <v>34</v>
          </cell>
          <cell r="C177">
            <v>16</v>
          </cell>
          <cell r="D177">
            <v>1</v>
          </cell>
          <cell r="E177">
            <v>51</v>
          </cell>
          <cell r="F177">
            <v>8</v>
          </cell>
          <cell r="G177">
            <v>2</v>
          </cell>
          <cell r="H177">
            <v>10</v>
          </cell>
          <cell r="I177">
            <v>61</v>
          </cell>
          <cell r="K177"/>
          <cell r="L177"/>
        </row>
        <row r="178">
          <cell r="A178">
            <v>41078</v>
          </cell>
          <cell r="B178">
            <v>34</v>
          </cell>
          <cell r="C178">
            <v>16</v>
          </cell>
          <cell r="D178">
            <v>1</v>
          </cell>
          <cell r="E178">
            <v>51</v>
          </cell>
          <cell r="F178">
            <v>7</v>
          </cell>
          <cell r="G178">
            <v>2</v>
          </cell>
          <cell r="H178">
            <v>9</v>
          </cell>
          <cell r="I178">
            <v>60</v>
          </cell>
          <cell r="K178"/>
          <cell r="L178"/>
        </row>
        <row r="179">
          <cell r="A179">
            <v>41079</v>
          </cell>
          <cell r="B179">
            <v>38</v>
          </cell>
          <cell r="C179">
            <v>23</v>
          </cell>
          <cell r="D179">
            <v>1</v>
          </cell>
          <cell r="E179">
            <v>62</v>
          </cell>
          <cell r="F179">
            <v>5</v>
          </cell>
          <cell r="G179">
            <v>1</v>
          </cell>
          <cell r="H179">
            <v>6</v>
          </cell>
          <cell r="I179">
            <v>68</v>
          </cell>
          <cell r="K179"/>
          <cell r="L179"/>
        </row>
        <row r="180">
          <cell r="A180">
            <v>41080</v>
          </cell>
          <cell r="B180">
            <v>39</v>
          </cell>
          <cell r="C180">
            <v>19</v>
          </cell>
          <cell r="D180">
            <v>1</v>
          </cell>
          <cell r="E180">
            <v>59</v>
          </cell>
          <cell r="F180">
            <v>3</v>
          </cell>
          <cell r="G180">
            <v>1</v>
          </cell>
          <cell r="H180">
            <v>4</v>
          </cell>
          <cell r="I180">
            <v>63</v>
          </cell>
          <cell r="K180"/>
          <cell r="L180"/>
        </row>
        <row r="181">
          <cell r="A181">
            <v>41081</v>
          </cell>
          <cell r="B181">
            <v>37</v>
          </cell>
          <cell r="C181">
            <v>16</v>
          </cell>
          <cell r="D181">
            <v>1</v>
          </cell>
          <cell r="E181">
            <v>54</v>
          </cell>
          <cell r="F181">
            <v>4</v>
          </cell>
          <cell r="G181">
            <v>1</v>
          </cell>
          <cell r="H181">
            <v>5</v>
          </cell>
          <cell r="I181">
            <v>59</v>
          </cell>
          <cell r="K181"/>
          <cell r="L181"/>
        </row>
        <row r="182">
          <cell r="A182">
            <v>41082</v>
          </cell>
          <cell r="B182">
            <v>34</v>
          </cell>
          <cell r="C182">
            <v>14</v>
          </cell>
          <cell r="D182">
            <v>1</v>
          </cell>
          <cell r="E182">
            <v>49</v>
          </cell>
          <cell r="F182">
            <v>3</v>
          </cell>
          <cell r="G182">
            <v>2</v>
          </cell>
          <cell r="H182">
            <v>5</v>
          </cell>
          <cell r="I182">
            <v>54</v>
          </cell>
          <cell r="K182"/>
          <cell r="L182"/>
        </row>
        <row r="183">
          <cell r="A183">
            <v>41083</v>
          </cell>
          <cell r="B183">
            <v>37</v>
          </cell>
          <cell r="C183">
            <v>13</v>
          </cell>
          <cell r="D183">
            <v>1</v>
          </cell>
          <cell r="E183">
            <v>51</v>
          </cell>
          <cell r="F183">
            <v>3</v>
          </cell>
          <cell r="G183">
            <v>3</v>
          </cell>
          <cell r="H183">
            <v>6</v>
          </cell>
          <cell r="I183">
            <v>57</v>
          </cell>
          <cell r="K183"/>
          <cell r="L183"/>
        </row>
        <row r="184">
          <cell r="A184">
            <v>41084</v>
          </cell>
          <cell r="B184">
            <v>40</v>
          </cell>
          <cell r="C184">
            <v>16</v>
          </cell>
          <cell r="D184">
            <v>1</v>
          </cell>
          <cell r="E184">
            <v>57</v>
          </cell>
          <cell r="F184">
            <v>3</v>
          </cell>
          <cell r="G184">
            <v>2</v>
          </cell>
          <cell r="H184">
            <v>5</v>
          </cell>
          <cell r="I184">
            <v>62</v>
          </cell>
          <cell r="K184"/>
          <cell r="L184"/>
        </row>
        <row r="185">
          <cell r="A185">
            <v>41085</v>
          </cell>
          <cell r="B185">
            <v>40</v>
          </cell>
          <cell r="C185">
            <v>12</v>
          </cell>
          <cell r="D185">
            <v>1</v>
          </cell>
          <cell r="E185">
            <v>53</v>
          </cell>
          <cell r="F185">
            <v>4</v>
          </cell>
          <cell r="G185">
            <v>1</v>
          </cell>
          <cell r="H185">
            <v>5</v>
          </cell>
          <cell r="I185">
            <v>58</v>
          </cell>
          <cell r="K185"/>
          <cell r="L185"/>
        </row>
        <row r="186">
          <cell r="A186">
            <v>41086</v>
          </cell>
          <cell r="B186">
            <v>42</v>
          </cell>
          <cell r="C186">
            <v>14</v>
          </cell>
          <cell r="D186">
            <v>1</v>
          </cell>
          <cell r="E186">
            <v>57</v>
          </cell>
          <cell r="F186">
            <v>7</v>
          </cell>
          <cell r="G186">
            <v>3</v>
          </cell>
          <cell r="H186">
            <v>10</v>
          </cell>
          <cell r="I186">
            <v>67</v>
          </cell>
          <cell r="K186"/>
          <cell r="L186"/>
        </row>
        <row r="187">
          <cell r="A187">
            <v>41087</v>
          </cell>
          <cell r="B187">
            <v>42</v>
          </cell>
          <cell r="C187">
            <v>15</v>
          </cell>
          <cell r="D187">
            <v>1</v>
          </cell>
          <cell r="E187">
            <v>58</v>
          </cell>
          <cell r="F187">
            <v>5</v>
          </cell>
          <cell r="G187">
            <v>3</v>
          </cell>
          <cell r="H187">
            <v>8</v>
          </cell>
          <cell r="I187">
            <v>66</v>
          </cell>
          <cell r="K187"/>
          <cell r="L187"/>
        </row>
        <row r="188">
          <cell r="A188">
            <v>41088</v>
          </cell>
          <cell r="B188">
            <v>39</v>
          </cell>
          <cell r="C188">
            <v>18</v>
          </cell>
          <cell r="D188">
            <v>1</v>
          </cell>
          <cell r="E188">
            <v>58</v>
          </cell>
          <cell r="F188">
            <v>6</v>
          </cell>
          <cell r="G188">
            <v>1</v>
          </cell>
          <cell r="H188">
            <v>7</v>
          </cell>
          <cell r="I188">
            <v>65</v>
          </cell>
          <cell r="K188"/>
          <cell r="L188"/>
        </row>
        <row r="189">
          <cell r="A189">
            <v>41089</v>
          </cell>
          <cell r="B189">
            <v>38</v>
          </cell>
          <cell r="C189">
            <v>18</v>
          </cell>
          <cell r="D189">
            <v>1</v>
          </cell>
          <cell r="E189">
            <v>57</v>
          </cell>
          <cell r="F189">
            <v>6</v>
          </cell>
          <cell r="G189">
            <v>1</v>
          </cell>
          <cell r="H189">
            <v>7</v>
          </cell>
          <cell r="I189">
            <v>64</v>
          </cell>
          <cell r="K189"/>
          <cell r="L189"/>
        </row>
        <row r="190">
          <cell r="A190">
            <v>41090</v>
          </cell>
          <cell r="B190">
            <v>34</v>
          </cell>
          <cell r="C190">
            <v>15</v>
          </cell>
          <cell r="D190">
            <v>1</v>
          </cell>
          <cell r="E190">
            <v>50</v>
          </cell>
          <cell r="F190">
            <v>6</v>
          </cell>
          <cell r="G190">
            <v>2</v>
          </cell>
          <cell r="H190">
            <v>8</v>
          </cell>
          <cell r="I190">
            <v>58</v>
          </cell>
          <cell r="K190"/>
          <cell r="L190"/>
        </row>
        <row r="191">
          <cell r="A191">
            <v>41091</v>
          </cell>
          <cell r="B191">
            <v>39</v>
          </cell>
          <cell r="C191">
            <v>15</v>
          </cell>
          <cell r="D191">
            <v>1</v>
          </cell>
          <cell r="E191">
            <v>55</v>
          </cell>
          <cell r="F191">
            <v>6</v>
          </cell>
          <cell r="G191">
            <v>1</v>
          </cell>
          <cell r="H191">
            <v>7</v>
          </cell>
          <cell r="I191">
            <v>62</v>
          </cell>
          <cell r="K191"/>
          <cell r="L191"/>
        </row>
        <row r="192">
          <cell r="A192">
            <v>41092</v>
          </cell>
          <cell r="B192">
            <v>36</v>
          </cell>
          <cell r="C192">
            <v>19</v>
          </cell>
          <cell r="D192">
            <v>1</v>
          </cell>
          <cell r="E192">
            <v>56</v>
          </cell>
          <cell r="F192">
            <v>8</v>
          </cell>
          <cell r="G192">
            <v>1</v>
          </cell>
          <cell r="H192">
            <v>9</v>
          </cell>
          <cell r="I192">
            <v>65</v>
          </cell>
          <cell r="K192"/>
          <cell r="L192"/>
        </row>
        <row r="193">
          <cell r="A193">
            <v>41093</v>
          </cell>
          <cell r="B193">
            <v>37</v>
          </cell>
          <cell r="C193">
            <v>14</v>
          </cell>
          <cell r="D193">
            <v>1</v>
          </cell>
          <cell r="E193">
            <v>52</v>
          </cell>
          <cell r="F193">
            <v>5</v>
          </cell>
          <cell r="G193">
            <v>1</v>
          </cell>
          <cell r="H193">
            <v>6</v>
          </cell>
          <cell r="I193">
            <v>58</v>
          </cell>
          <cell r="K193"/>
          <cell r="L193"/>
        </row>
        <row r="194">
          <cell r="A194">
            <v>41094</v>
          </cell>
          <cell r="B194">
            <v>40</v>
          </cell>
          <cell r="C194">
            <v>13</v>
          </cell>
          <cell r="D194">
            <v>1</v>
          </cell>
          <cell r="E194">
            <v>54</v>
          </cell>
          <cell r="F194">
            <v>5</v>
          </cell>
          <cell r="G194">
            <v>2</v>
          </cell>
          <cell r="H194">
            <v>7</v>
          </cell>
          <cell r="I194">
            <v>61</v>
          </cell>
          <cell r="K194"/>
          <cell r="L194"/>
        </row>
        <row r="195">
          <cell r="A195">
            <v>41095</v>
          </cell>
          <cell r="B195">
            <v>37</v>
          </cell>
          <cell r="C195">
            <v>14</v>
          </cell>
          <cell r="D195">
            <v>1</v>
          </cell>
          <cell r="E195">
            <v>52</v>
          </cell>
          <cell r="F195">
            <v>6</v>
          </cell>
          <cell r="G195">
            <v>1</v>
          </cell>
          <cell r="H195">
            <v>7</v>
          </cell>
          <cell r="I195">
            <v>59</v>
          </cell>
          <cell r="K195"/>
          <cell r="L195"/>
        </row>
        <row r="196">
          <cell r="A196">
            <v>41096</v>
          </cell>
          <cell r="B196">
            <v>39</v>
          </cell>
          <cell r="C196">
            <v>18</v>
          </cell>
          <cell r="D196">
            <v>1</v>
          </cell>
          <cell r="E196">
            <v>58</v>
          </cell>
          <cell r="F196">
            <v>3</v>
          </cell>
          <cell r="G196">
            <v>1</v>
          </cell>
          <cell r="H196">
            <v>4</v>
          </cell>
          <cell r="I196">
            <v>62</v>
          </cell>
          <cell r="K196"/>
          <cell r="L196"/>
        </row>
        <row r="197">
          <cell r="A197">
            <v>41097</v>
          </cell>
          <cell r="B197">
            <v>43</v>
          </cell>
          <cell r="C197">
            <v>16</v>
          </cell>
          <cell r="D197">
            <v>1</v>
          </cell>
          <cell r="E197">
            <v>60</v>
          </cell>
          <cell r="F197">
            <v>3</v>
          </cell>
          <cell r="G197">
            <v>2</v>
          </cell>
          <cell r="H197">
            <v>5</v>
          </cell>
          <cell r="I197">
            <v>65</v>
          </cell>
          <cell r="K197"/>
          <cell r="L197"/>
        </row>
        <row r="198">
          <cell r="A198">
            <v>41098</v>
          </cell>
          <cell r="B198">
            <v>43</v>
          </cell>
          <cell r="C198">
            <v>13</v>
          </cell>
          <cell r="D198">
            <v>3</v>
          </cell>
          <cell r="E198">
            <v>59</v>
          </cell>
          <cell r="F198">
            <v>3</v>
          </cell>
          <cell r="G198">
            <v>1</v>
          </cell>
          <cell r="H198">
            <v>4</v>
          </cell>
          <cell r="I198">
            <v>63</v>
          </cell>
          <cell r="K198"/>
          <cell r="L198"/>
        </row>
        <row r="199">
          <cell r="A199">
            <v>41099</v>
          </cell>
          <cell r="B199">
            <v>38</v>
          </cell>
          <cell r="C199">
            <v>16</v>
          </cell>
          <cell r="D199">
            <v>2</v>
          </cell>
          <cell r="E199">
            <v>56</v>
          </cell>
          <cell r="F199">
            <v>6</v>
          </cell>
          <cell r="G199">
            <v>1</v>
          </cell>
          <cell r="H199">
            <v>7</v>
          </cell>
          <cell r="I199">
            <v>63</v>
          </cell>
          <cell r="K199"/>
          <cell r="L199"/>
        </row>
        <row r="200">
          <cell r="A200">
            <v>41100</v>
          </cell>
          <cell r="B200">
            <v>34</v>
          </cell>
          <cell r="C200">
            <v>16</v>
          </cell>
          <cell r="D200">
            <v>2</v>
          </cell>
          <cell r="E200">
            <v>52</v>
          </cell>
          <cell r="F200">
            <v>6</v>
          </cell>
          <cell r="G200">
            <v>1</v>
          </cell>
          <cell r="H200">
            <v>7</v>
          </cell>
          <cell r="I200">
            <v>59</v>
          </cell>
          <cell r="K200"/>
          <cell r="L200"/>
        </row>
        <row r="201">
          <cell r="A201">
            <v>41101</v>
          </cell>
          <cell r="B201">
            <v>40</v>
          </cell>
          <cell r="C201">
            <v>21</v>
          </cell>
          <cell r="D201">
            <v>2</v>
          </cell>
          <cell r="E201">
            <v>63</v>
          </cell>
          <cell r="F201">
            <v>7</v>
          </cell>
          <cell r="G201">
            <v>1</v>
          </cell>
          <cell r="H201">
            <v>8</v>
          </cell>
          <cell r="I201">
            <v>71</v>
          </cell>
          <cell r="K201"/>
          <cell r="L201"/>
        </row>
        <row r="202">
          <cell r="A202">
            <v>41102</v>
          </cell>
          <cell r="B202">
            <v>42</v>
          </cell>
          <cell r="C202">
            <v>17</v>
          </cell>
          <cell r="D202">
            <v>1</v>
          </cell>
          <cell r="E202">
            <v>60</v>
          </cell>
          <cell r="F202">
            <v>6</v>
          </cell>
          <cell r="G202">
            <v>1</v>
          </cell>
          <cell r="H202">
            <v>7</v>
          </cell>
          <cell r="I202">
            <v>67</v>
          </cell>
          <cell r="K202"/>
          <cell r="L202"/>
        </row>
        <row r="203">
          <cell r="A203">
            <v>41103</v>
          </cell>
          <cell r="B203">
            <v>40</v>
          </cell>
          <cell r="C203">
            <v>15</v>
          </cell>
          <cell r="D203">
            <v>1</v>
          </cell>
          <cell r="E203">
            <v>56</v>
          </cell>
          <cell r="F203">
            <v>6</v>
          </cell>
          <cell r="G203">
            <v>1</v>
          </cell>
          <cell r="H203">
            <v>7</v>
          </cell>
          <cell r="I203">
            <v>63</v>
          </cell>
          <cell r="K203"/>
          <cell r="L203"/>
        </row>
        <row r="204">
          <cell r="A204">
            <v>41104</v>
          </cell>
          <cell r="B204">
            <v>41</v>
          </cell>
          <cell r="C204">
            <v>17</v>
          </cell>
          <cell r="D204">
            <v>1</v>
          </cell>
          <cell r="E204">
            <v>59</v>
          </cell>
          <cell r="F204">
            <v>4</v>
          </cell>
          <cell r="G204">
            <v>1</v>
          </cell>
          <cell r="H204">
            <v>5</v>
          </cell>
          <cell r="I204">
            <v>64</v>
          </cell>
          <cell r="K204"/>
          <cell r="L204"/>
        </row>
        <row r="205">
          <cell r="A205">
            <v>41105</v>
          </cell>
          <cell r="B205">
            <v>42</v>
          </cell>
          <cell r="C205">
            <v>17</v>
          </cell>
          <cell r="D205">
            <v>1</v>
          </cell>
          <cell r="E205">
            <v>60</v>
          </cell>
          <cell r="F205">
            <v>5</v>
          </cell>
          <cell r="G205">
            <v>1</v>
          </cell>
          <cell r="H205">
            <v>6</v>
          </cell>
          <cell r="I205">
            <v>66</v>
          </cell>
          <cell r="K205"/>
          <cell r="L205"/>
        </row>
        <row r="206">
          <cell r="A206">
            <v>41106</v>
          </cell>
          <cell r="B206">
            <v>32</v>
          </cell>
          <cell r="C206">
            <v>18</v>
          </cell>
          <cell r="D206">
            <v>1</v>
          </cell>
          <cell r="E206">
            <v>51</v>
          </cell>
          <cell r="F206">
            <v>6</v>
          </cell>
          <cell r="G206">
            <v>1</v>
          </cell>
          <cell r="H206">
            <v>7</v>
          </cell>
          <cell r="I206">
            <v>58</v>
          </cell>
          <cell r="K206"/>
          <cell r="L206"/>
        </row>
        <row r="207">
          <cell r="A207">
            <v>41107</v>
          </cell>
          <cell r="B207">
            <v>36</v>
          </cell>
          <cell r="C207">
            <v>21</v>
          </cell>
          <cell r="D207">
            <v>1</v>
          </cell>
          <cell r="E207">
            <v>58</v>
          </cell>
          <cell r="F207">
            <v>5</v>
          </cell>
          <cell r="G207">
            <v>1</v>
          </cell>
          <cell r="H207">
            <v>6</v>
          </cell>
          <cell r="I207">
            <v>64</v>
          </cell>
          <cell r="K207"/>
          <cell r="L207"/>
        </row>
        <row r="208">
          <cell r="A208">
            <v>41108</v>
          </cell>
          <cell r="B208">
            <v>29</v>
          </cell>
          <cell r="C208">
            <v>19</v>
          </cell>
          <cell r="D208">
            <v>1</v>
          </cell>
          <cell r="E208">
            <v>49</v>
          </cell>
          <cell r="F208">
            <v>5</v>
          </cell>
          <cell r="G208"/>
          <cell r="H208">
            <v>5</v>
          </cell>
          <cell r="I208">
            <v>54</v>
          </cell>
          <cell r="K208"/>
          <cell r="L208"/>
        </row>
        <row r="209">
          <cell r="A209">
            <v>41109</v>
          </cell>
          <cell r="B209">
            <v>30</v>
          </cell>
          <cell r="C209">
            <v>18</v>
          </cell>
          <cell r="D209">
            <v>1</v>
          </cell>
          <cell r="E209">
            <v>49</v>
          </cell>
          <cell r="F209">
            <v>5</v>
          </cell>
          <cell r="G209">
            <v>1</v>
          </cell>
          <cell r="H209">
            <v>6</v>
          </cell>
          <cell r="I209">
            <v>55</v>
          </cell>
          <cell r="K209"/>
          <cell r="L209"/>
        </row>
        <row r="210">
          <cell r="A210">
            <v>41110</v>
          </cell>
          <cell r="B210">
            <v>36</v>
          </cell>
          <cell r="C210">
            <v>20</v>
          </cell>
          <cell r="D210">
            <v>1</v>
          </cell>
          <cell r="E210">
            <v>57</v>
          </cell>
          <cell r="F210">
            <v>5</v>
          </cell>
          <cell r="G210"/>
          <cell r="H210">
            <v>5</v>
          </cell>
          <cell r="I210">
            <v>62</v>
          </cell>
          <cell r="K210"/>
          <cell r="L210"/>
        </row>
        <row r="211">
          <cell r="A211">
            <v>41111</v>
          </cell>
          <cell r="B211">
            <v>37</v>
          </cell>
          <cell r="C211">
            <v>20</v>
          </cell>
          <cell r="D211">
            <v>1</v>
          </cell>
          <cell r="E211">
            <v>58</v>
          </cell>
          <cell r="F211">
            <v>5</v>
          </cell>
          <cell r="G211"/>
          <cell r="H211">
            <v>5</v>
          </cell>
          <cell r="I211">
            <v>63</v>
          </cell>
          <cell r="K211"/>
          <cell r="L211"/>
        </row>
        <row r="212">
          <cell r="A212">
            <v>41112</v>
          </cell>
          <cell r="B212">
            <v>37</v>
          </cell>
          <cell r="C212">
            <v>18</v>
          </cell>
          <cell r="D212">
            <v>1</v>
          </cell>
          <cell r="E212">
            <v>56</v>
          </cell>
          <cell r="F212">
            <v>7</v>
          </cell>
          <cell r="G212"/>
          <cell r="H212">
            <v>7</v>
          </cell>
          <cell r="I212">
            <v>63</v>
          </cell>
          <cell r="K212"/>
          <cell r="L212"/>
        </row>
        <row r="213">
          <cell r="A213">
            <v>41113</v>
          </cell>
          <cell r="B213">
            <v>34</v>
          </cell>
          <cell r="C213">
            <v>19</v>
          </cell>
          <cell r="D213">
            <v>1</v>
          </cell>
          <cell r="E213">
            <v>54</v>
          </cell>
          <cell r="F213">
            <v>6</v>
          </cell>
          <cell r="G213"/>
          <cell r="H213">
            <v>6</v>
          </cell>
          <cell r="I213">
            <v>60</v>
          </cell>
          <cell r="K213"/>
          <cell r="L213"/>
        </row>
        <row r="214">
          <cell r="A214">
            <v>41114</v>
          </cell>
          <cell r="B214">
            <v>30</v>
          </cell>
          <cell r="C214">
            <v>23</v>
          </cell>
          <cell r="D214">
            <v>1</v>
          </cell>
          <cell r="E214">
            <v>54</v>
          </cell>
          <cell r="F214">
            <v>6</v>
          </cell>
          <cell r="G214"/>
          <cell r="H214">
            <v>6</v>
          </cell>
          <cell r="I214">
            <v>60</v>
          </cell>
          <cell r="K214"/>
          <cell r="L214"/>
        </row>
        <row r="215">
          <cell r="A215">
            <v>41115</v>
          </cell>
          <cell r="B215">
            <v>27</v>
          </cell>
          <cell r="C215">
            <v>25</v>
          </cell>
          <cell r="D215">
            <v>1</v>
          </cell>
          <cell r="E215">
            <v>53</v>
          </cell>
          <cell r="F215">
            <v>7</v>
          </cell>
          <cell r="G215"/>
          <cell r="H215">
            <v>7</v>
          </cell>
          <cell r="I215">
            <v>60</v>
          </cell>
          <cell r="K215"/>
          <cell r="L215"/>
        </row>
        <row r="216">
          <cell r="A216">
            <v>41116</v>
          </cell>
          <cell r="B216">
            <v>28</v>
          </cell>
          <cell r="C216">
            <v>20</v>
          </cell>
          <cell r="D216">
            <v>1</v>
          </cell>
          <cell r="E216">
            <v>49</v>
          </cell>
          <cell r="F216">
            <v>5</v>
          </cell>
          <cell r="G216"/>
          <cell r="H216">
            <v>5</v>
          </cell>
          <cell r="I216">
            <v>54</v>
          </cell>
          <cell r="K216"/>
          <cell r="L216"/>
        </row>
        <row r="217">
          <cell r="A217">
            <v>41117</v>
          </cell>
          <cell r="B217">
            <v>34</v>
          </cell>
          <cell r="C217">
            <v>23</v>
          </cell>
          <cell r="D217">
            <v>1</v>
          </cell>
          <cell r="E217">
            <v>58</v>
          </cell>
          <cell r="F217">
            <v>5</v>
          </cell>
          <cell r="G217"/>
          <cell r="H217">
            <v>5</v>
          </cell>
          <cell r="I217">
            <v>63</v>
          </cell>
          <cell r="K217"/>
          <cell r="L217"/>
        </row>
        <row r="218">
          <cell r="A218">
            <v>41118</v>
          </cell>
          <cell r="B218">
            <v>33</v>
          </cell>
          <cell r="C218">
            <v>21</v>
          </cell>
          <cell r="D218">
            <v>1</v>
          </cell>
          <cell r="E218">
            <v>55</v>
          </cell>
          <cell r="F218">
            <v>3</v>
          </cell>
          <cell r="G218"/>
          <cell r="H218">
            <v>3</v>
          </cell>
          <cell r="I218">
            <v>58</v>
          </cell>
          <cell r="K218"/>
          <cell r="L218"/>
        </row>
        <row r="219">
          <cell r="A219">
            <v>41119</v>
          </cell>
          <cell r="B219">
            <v>41</v>
          </cell>
          <cell r="C219">
            <v>24</v>
          </cell>
          <cell r="D219">
            <v>1</v>
          </cell>
          <cell r="E219">
            <v>66</v>
          </cell>
          <cell r="F219">
            <v>5</v>
          </cell>
          <cell r="G219"/>
          <cell r="H219">
            <v>5</v>
          </cell>
          <cell r="I219">
            <v>71</v>
          </cell>
          <cell r="K219"/>
          <cell r="L219"/>
        </row>
        <row r="220">
          <cell r="A220">
            <v>41120</v>
          </cell>
          <cell r="B220">
            <v>37</v>
          </cell>
          <cell r="C220">
            <v>22</v>
          </cell>
          <cell r="D220">
            <v>1</v>
          </cell>
          <cell r="E220">
            <v>60</v>
          </cell>
          <cell r="F220">
            <v>5</v>
          </cell>
          <cell r="G220"/>
          <cell r="H220">
            <v>5</v>
          </cell>
          <cell r="I220">
            <v>65</v>
          </cell>
          <cell r="K220"/>
          <cell r="L220"/>
        </row>
        <row r="221">
          <cell r="A221">
            <v>41121</v>
          </cell>
          <cell r="B221">
            <v>36</v>
          </cell>
          <cell r="C221">
            <v>17</v>
          </cell>
          <cell r="D221">
            <v>1</v>
          </cell>
          <cell r="E221">
            <v>54</v>
          </cell>
          <cell r="F221">
            <v>5</v>
          </cell>
          <cell r="G221"/>
          <cell r="H221">
            <v>5</v>
          </cell>
          <cell r="I221">
            <v>59</v>
          </cell>
          <cell r="K221"/>
          <cell r="L221"/>
        </row>
        <row r="222">
          <cell r="A222">
            <v>41122</v>
          </cell>
          <cell r="B222">
            <v>34</v>
          </cell>
          <cell r="C222">
            <v>20</v>
          </cell>
          <cell r="D222">
            <v>1</v>
          </cell>
          <cell r="E222">
            <v>55</v>
          </cell>
          <cell r="F222">
            <v>4</v>
          </cell>
          <cell r="G222"/>
          <cell r="H222">
            <v>4</v>
          </cell>
          <cell r="I222">
            <v>59</v>
          </cell>
          <cell r="K222"/>
          <cell r="L222"/>
        </row>
        <row r="223">
          <cell r="A223">
            <v>41123</v>
          </cell>
          <cell r="B223">
            <v>31</v>
          </cell>
          <cell r="C223">
            <v>22</v>
          </cell>
          <cell r="D223">
            <v>1</v>
          </cell>
          <cell r="E223">
            <v>54</v>
          </cell>
          <cell r="F223">
            <v>4</v>
          </cell>
          <cell r="G223"/>
          <cell r="H223">
            <v>4</v>
          </cell>
          <cell r="I223">
            <v>58</v>
          </cell>
          <cell r="K223"/>
          <cell r="L223"/>
        </row>
        <row r="224">
          <cell r="A224">
            <v>41124</v>
          </cell>
          <cell r="B224">
            <v>32</v>
          </cell>
          <cell r="C224">
            <v>19</v>
          </cell>
          <cell r="D224">
            <v>1</v>
          </cell>
          <cell r="E224">
            <v>52</v>
          </cell>
          <cell r="F224">
            <v>6</v>
          </cell>
          <cell r="G224"/>
          <cell r="H224">
            <v>6</v>
          </cell>
          <cell r="I224">
            <v>58</v>
          </cell>
          <cell r="K224"/>
          <cell r="L224"/>
        </row>
        <row r="225">
          <cell r="A225">
            <v>41125</v>
          </cell>
          <cell r="B225">
            <v>30</v>
          </cell>
          <cell r="C225">
            <v>20</v>
          </cell>
          <cell r="D225">
            <v>1</v>
          </cell>
          <cell r="E225">
            <v>51</v>
          </cell>
          <cell r="F225">
            <v>5</v>
          </cell>
          <cell r="G225"/>
          <cell r="H225">
            <v>5</v>
          </cell>
          <cell r="I225">
            <v>56</v>
          </cell>
          <cell r="K225"/>
          <cell r="L225"/>
        </row>
        <row r="226">
          <cell r="A226">
            <v>41126</v>
          </cell>
          <cell r="B226">
            <v>34</v>
          </cell>
          <cell r="C226">
            <v>18</v>
          </cell>
          <cell r="D226">
            <v>1</v>
          </cell>
          <cell r="E226">
            <v>53</v>
          </cell>
          <cell r="F226">
            <v>6</v>
          </cell>
          <cell r="G226"/>
          <cell r="H226">
            <v>6</v>
          </cell>
          <cell r="I226">
            <v>59</v>
          </cell>
          <cell r="K226"/>
          <cell r="L226"/>
        </row>
        <row r="227">
          <cell r="A227">
            <v>41127</v>
          </cell>
          <cell r="B227">
            <v>42</v>
          </cell>
          <cell r="C227">
            <v>23</v>
          </cell>
          <cell r="D227">
            <v>1</v>
          </cell>
          <cell r="E227">
            <v>66</v>
          </cell>
          <cell r="F227">
            <v>3</v>
          </cell>
          <cell r="G227"/>
          <cell r="H227">
            <v>3</v>
          </cell>
          <cell r="I227">
            <v>69</v>
          </cell>
          <cell r="K227"/>
          <cell r="L227"/>
        </row>
        <row r="228">
          <cell r="A228">
            <v>41128</v>
          </cell>
          <cell r="B228">
            <v>42</v>
          </cell>
          <cell r="C228">
            <v>22</v>
          </cell>
          <cell r="D228">
            <v>1</v>
          </cell>
          <cell r="E228">
            <v>65</v>
          </cell>
          <cell r="F228">
            <v>4</v>
          </cell>
          <cell r="G228"/>
          <cell r="H228">
            <v>4</v>
          </cell>
          <cell r="I228">
            <v>69</v>
          </cell>
          <cell r="K228"/>
          <cell r="L228"/>
        </row>
        <row r="229">
          <cell r="A229">
            <v>41129</v>
          </cell>
          <cell r="B229">
            <v>43</v>
          </cell>
          <cell r="C229">
            <v>23</v>
          </cell>
          <cell r="D229">
            <v>2</v>
          </cell>
          <cell r="E229">
            <v>68</v>
          </cell>
          <cell r="F229">
            <v>2</v>
          </cell>
          <cell r="G229">
            <v>1</v>
          </cell>
          <cell r="H229">
            <v>3</v>
          </cell>
          <cell r="I229">
            <v>71</v>
          </cell>
          <cell r="K229"/>
          <cell r="L229"/>
        </row>
        <row r="230">
          <cell r="A230">
            <v>41130</v>
          </cell>
          <cell r="B230">
            <v>47</v>
          </cell>
          <cell r="C230">
            <v>24</v>
          </cell>
          <cell r="D230">
            <v>2</v>
          </cell>
          <cell r="E230">
            <v>73</v>
          </cell>
          <cell r="F230">
            <v>3</v>
          </cell>
          <cell r="G230">
            <v>1</v>
          </cell>
          <cell r="H230">
            <v>4</v>
          </cell>
          <cell r="I230">
            <v>77</v>
          </cell>
          <cell r="K230"/>
          <cell r="L230"/>
        </row>
        <row r="231">
          <cell r="A231">
            <v>41131</v>
          </cell>
          <cell r="B231">
            <v>45</v>
          </cell>
          <cell r="C231">
            <v>26</v>
          </cell>
          <cell r="D231">
            <v>2</v>
          </cell>
          <cell r="E231">
            <v>73</v>
          </cell>
          <cell r="F231">
            <v>3</v>
          </cell>
          <cell r="G231">
            <v>1</v>
          </cell>
          <cell r="H231">
            <v>4</v>
          </cell>
          <cell r="I231">
            <v>77</v>
          </cell>
          <cell r="K231"/>
          <cell r="L231"/>
        </row>
        <row r="232">
          <cell r="A232">
            <v>41132</v>
          </cell>
          <cell r="B232">
            <v>54</v>
          </cell>
          <cell r="C232">
            <v>26</v>
          </cell>
          <cell r="D232">
            <v>2</v>
          </cell>
          <cell r="E232">
            <v>82</v>
          </cell>
          <cell r="F232">
            <v>6</v>
          </cell>
          <cell r="G232">
            <v>1</v>
          </cell>
          <cell r="H232">
            <v>7</v>
          </cell>
          <cell r="I232">
            <v>89</v>
          </cell>
          <cell r="K232"/>
          <cell r="L232"/>
        </row>
        <row r="233">
          <cell r="A233">
            <v>41133</v>
          </cell>
          <cell r="B233">
            <v>57</v>
          </cell>
          <cell r="C233">
            <v>26</v>
          </cell>
          <cell r="D233">
            <v>2</v>
          </cell>
          <cell r="E233">
            <v>85</v>
          </cell>
          <cell r="F233">
            <v>5</v>
          </cell>
          <cell r="G233"/>
          <cell r="H233">
            <v>5</v>
          </cell>
          <cell r="I233">
            <v>90</v>
          </cell>
          <cell r="K233"/>
          <cell r="L233"/>
        </row>
        <row r="234">
          <cell r="A234">
            <v>41134</v>
          </cell>
          <cell r="B234">
            <v>55</v>
          </cell>
          <cell r="C234">
            <v>25</v>
          </cell>
          <cell r="D234">
            <v>2</v>
          </cell>
          <cell r="E234">
            <v>82</v>
          </cell>
          <cell r="F234">
            <v>6</v>
          </cell>
          <cell r="G234"/>
          <cell r="H234">
            <v>6</v>
          </cell>
          <cell r="I234">
            <v>88</v>
          </cell>
          <cell r="K234"/>
          <cell r="L234"/>
        </row>
        <row r="235">
          <cell r="A235">
            <v>41135</v>
          </cell>
          <cell r="B235">
            <v>47</v>
          </cell>
          <cell r="C235">
            <v>28</v>
          </cell>
          <cell r="D235">
            <v>1</v>
          </cell>
          <cell r="E235">
            <v>76</v>
          </cell>
          <cell r="F235">
            <v>6</v>
          </cell>
          <cell r="G235"/>
          <cell r="H235">
            <v>6</v>
          </cell>
          <cell r="I235">
            <v>82</v>
          </cell>
          <cell r="K235"/>
          <cell r="L235"/>
        </row>
        <row r="236">
          <cell r="A236">
            <v>41136</v>
          </cell>
          <cell r="B236">
            <v>45</v>
          </cell>
          <cell r="C236">
            <v>23</v>
          </cell>
          <cell r="D236"/>
          <cell r="E236">
            <v>68</v>
          </cell>
          <cell r="F236">
            <v>4</v>
          </cell>
          <cell r="G236"/>
          <cell r="H236">
            <v>4</v>
          </cell>
          <cell r="I236">
            <v>72</v>
          </cell>
          <cell r="K236"/>
          <cell r="L236"/>
        </row>
        <row r="237">
          <cell r="A237">
            <v>41137</v>
          </cell>
          <cell r="B237">
            <v>43</v>
          </cell>
          <cell r="C237">
            <v>22</v>
          </cell>
          <cell r="D237"/>
          <cell r="E237">
            <v>65</v>
          </cell>
          <cell r="F237">
            <v>5</v>
          </cell>
          <cell r="G237"/>
          <cell r="H237">
            <v>5</v>
          </cell>
          <cell r="I237">
            <v>70</v>
          </cell>
          <cell r="K237"/>
          <cell r="L237"/>
        </row>
        <row r="238">
          <cell r="A238">
            <v>41138</v>
          </cell>
          <cell r="B238">
            <v>42</v>
          </cell>
          <cell r="C238">
            <v>19</v>
          </cell>
          <cell r="D238"/>
          <cell r="E238">
            <v>61</v>
          </cell>
          <cell r="F238">
            <v>5</v>
          </cell>
          <cell r="G238"/>
          <cell r="H238">
            <v>5</v>
          </cell>
          <cell r="I238">
            <v>66</v>
          </cell>
          <cell r="K238"/>
          <cell r="L238"/>
        </row>
        <row r="239">
          <cell r="A239">
            <v>41139</v>
          </cell>
          <cell r="B239">
            <v>41</v>
          </cell>
          <cell r="C239">
            <v>19</v>
          </cell>
          <cell r="D239"/>
          <cell r="E239">
            <v>60</v>
          </cell>
          <cell r="F239">
            <v>4</v>
          </cell>
          <cell r="G239"/>
          <cell r="H239">
            <v>4</v>
          </cell>
          <cell r="I239">
            <v>64</v>
          </cell>
          <cell r="K239"/>
          <cell r="L239"/>
        </row>
        <row r="240">
          <cell r="A240">
            <v>41140</v>
          </cell>
          <cell r="B240">
            <v>41</v>
          </cell>
          <cell r="C240">
            <v>18</v>
          </cell>
          <cell r="D240"/>
          <cell r="E240">
            <v>59</v>
          </cell>
          <cell r="F240">
            <v>4</v>
          </cell>
          <cell r="G240"/>
          <cell r="H240">
            <v>4</v>
          </cell>
          <cell r="I240">
            <v>63</v>
          </cell>
          <cell r="K240"/>
          <cell r="L240"/>
        </row>
        <row r="241">
          <cell r="A241">
            <v>41141</v>
          </cell>
          <cell r="B241">
            <v>39</v>
          </cell>
          <cell r="C241">
            <v>20</v>
          </cell>
          <cell r="D241"/>
          <cell r="E241">
            <v>59</v>
          </cell>
          <cell r="F241">
            <v>5</v>
          </cell>
          <cell r="G241">
            <v>1</v>
          </cell>
          <cell r="H241">
            <v>6</v>
          </cell>
          <cell r="I241">
            <v>65</v>
          </cell>
          <cell r="K241"/>
          <cell r="L241"/>
        </row>
        <row r="242">
          <cell r="A242">
            <v>41142</v>
          </cell>
          <cell r="B242">
            <v>44</v>
          </cell>
          <cell r="C242">
            <v>19</v>
          </cell>
          <cell r="D242"/>
          <cell r="E242">
            <v>63</v>
          </cell>
          <cell r="F242">
            <v>5</v>
          </cell>
          <cell r="G242">
            <v>1</v>
          </cell>
          <cell r="H242">
            <v>6</v>
          </cell>
          <cell r="I242">
            <v>69</v>
          </cell>
          <cell r="K242"/>
          <cell r="L242"/>
        </row>
        <row r="243">
          <cell r="A243">
            <v>41143</v>
          </cell>
          <cell r="B243">
            <v>35</v>
          </cell>
          <cell r="C243">
            <v>20</v>
          </cell>
          <cell r="D243"/>
          <cell r="E243">
            <v>55</v>
          </cell>
          <cell r="F243">
            <v>4</v>
          </cell>
          <cell r="G243">
            <v>2</v>
          </cell>
          <cell r="H243">
            <v>6</v>
          </cell>
          <cell r="I243">
            <v>61</v>
          </cell>
          <cell r="K243"/>
          <cell r="L243"/>
        </row>
        <row r="244">
          <cell r="A244">
            <v>41144</v>
          </cell>
          <cell r="B244">
            <v>39</v>
          </cell>
          <cell r="C244">
            <v>22</v>
          </cell>
          <cell r="D244"/>
          <cell r="E244">
            <v>61</v>
          </cell>
          <cell r="F244">
            <v>3</v>
          </cell>
          <cell r="G244">
            <v>2</v>
          </cell>
          <cell r="H244">
            <v>5</v>
          </cell>
          <cell r="I244">
            <v>66</v>
          </cell>
          <cell r="K244"/>
          <cell r="L244"/>
        </row>
        <row r="245">
          <cell r="A245">
            <v>41145</v>
          </cell>
          <cell r="B245">
            <v>37</v>
          </cell>
          <cell r="C245">
            <v>18</v>
          </cell>
          <cell r="D245"/>
          <cell r="E245">
            <v>55</v>
          </cell>
          <cell r="F245">
            <v>3</v>
          </cell>
          <cell r="G245">
            <v>2</v>
          </cell>
          <cell r="H245">
            <v>5</v>
          </cell>
          <cell r="I245">
            <v>60</v>
          </cell>
          <cell r="K245"/>
          <cell r="L245"/>
        </row>
        <row r="246">
          <cell r="A246">
            <v>41146</v>
          </cell>
          <cell r="B246">
            <v>38</v>
          </cell>
          <cell r="C246">
            <v>18</v>
          </cell>
          <cell r="D246"/>
          <cell r="E246">
            <v>56</v>
          </cell>
          <cell r="F246">
            <v>3</v>
          </cell>
          <cell r="G246">
            <v>1</v>
          </cell>
          <cell r="H246">
            <v>4</v>
          </cell>
          <cell r="I246">
            <v>60</v>
          </cell>
          <cell r="K246"/>
          <cell r="L246"/>
        </row>
        <row r="247">
          <cell r="A247">
            <v>41147</v>
          </cell>
          <cell r="B247">
            <v>34</v>
          </cell>
          <cell r="C247">
            <v>18</v>
          </cell>
          <cell r="D247"/>
          <cell r="E247">
            <v>52</v>
          </cell>
          <cell r="F247">
            <v>3</v>
          </cell>
          <cell r="G247">
            <v>1</v>
          </cell>
          <cell r="H247">
            <v>4</v>
          </cell>
          <cell r="I247">
            <v>56</v>
          </cell>
          <cell r="K247"/>
          <cell r="L247"/>
        </row>
        <row r="248">
          <cell r="A248">
            <v>41148</v>
          </cell>
          <cell r="B248">
            <v>35</v>
          </cell>
          <cell r="C248">
            <v>18</v>
          </cell>
          <cell r="D248"/>
          <cell r="E248">
            <v>53</v>
          </cell>
          <cell r="F248">
            <v>3</v>
          </cell>
          <cell r="G248"/>
          <cell r="H248">
            <v>3</v>
          </cell>
          <cell r="I248">
            <v>56</v>
          </cell>
          <cell r="K248"/>
          <cell r="L248"/>
        </row>
        <row r="249">
          <cell r="A249">
            <v>41149</v>
          </cell>
          <cell r="B249">
            <v>34</v>
          </cell>
          <cell r="C249">
            <v>23</v>
          </cell>
          <cell r="D249"/>
          <cell r="E249">
            <v>57</v>
          </cell>
          <cell r="F249">
            <v>4</v>
          </cell>
          <cell r="G249"/>
          <cell r="H249">
            <v>4</v>
          </cell>
          <cell r="I249">
            <v>61</v>
          </cell>
          <cell r="K249"/>
          <cell r="L249"/>
        </row>
        <row r="250">
          <cell r="A250">
            <v>41150</v>
          </cell>
          <cell r="B250">
            <v>28</v>
          </cell>
          <cell r="C250">
            <v>20</v>
          </cell>
          <cell r="D250"/>
          <cell r="E250">
            <v>48</v>
          </cell>
          <cell r="F250">
            <v>3</v>
          </cell>
          <cell r="G250"/>
          <cell r="H250">
            <v>3</v>
          </cell>
          <cell r="I250">
            <v>51</v>
          </cell>
          <cell r="K250"/>
          <cell r="L250"/>
        </row>
        <row r="251">
          <cell r="A251">
            <v>41151</v>
          </cell>
          <cell r="B251">
            <v>33</v>
          </cell>
          <cell r="C251">
            <v>24</v>
          </cell>
          <cell r="D251"/>
          <cell r="E251">
            <v>57</v>
          </cell>
          <cell r="F251">
            <v>2</v>
          </cell>
          <cell r="G251"/>
          <cell r="H251">
            <v>2</v>
          </cell>
          <cell r="I251">
            <v>59</v>
          </cell>
          <cell r="K251"/>
          <cell r="L251"/>
        </row>
        <row r="252">
          <cell r="A252">
            <v>41152</v>
          </cell>
          <cell r="B252">
            <v>37</v>
          </cell>
          <cell r="C252">
            <v>26</v>
          </cell>
          <cell r="D252"/>
          <cell r="E252">
            <v>63</v>
          </cell>
          <cell r="F252">
            <v>2</v>
          </cell>
          <cell r="G252"/>
          <cell r="H252">
            <v>2</v>
          </cell>
          <cell r="I252">
            <v>65</v>
          </cell>
          <cell r="K252"/>
          <cell r="L252"/>
        </row>
        <row r="253">
          <cell r="A253">
            <v>41153</v>
          </cell>
          <cell r="B253">
            <v>47</v>
          </cell>
          <cell r="C253">
            <v>25</v>
          </cell>
          <cell r="D253"/>
          <cell r="E253">
            <v>72</v>
          </cell>
          <cell r="F253">
            <v>4</v>
          </cell>
          <cell r="G253"/>
          <cell r="H253">
            <v>4</v>
          </cell>
          <cell r="I253">
            <v>76</v>
          </cell>
          <cell r="K253"/>
          <cell r="L253"/>
        </row>
        <row r="254">
          <cell r="A254">
            <v>41154</v>
          </cell>
          <cell r="B254">
            <v>40</v>
          </cell>
          <cell r="C254">
            <v>27</v>
          </cell>
          <cell r="D254"/>
          <cell r="E254">
            <v>67</v>
          </cell>
          <cell r="F254">
            <v>5</v>
          </cell>
          <cell r="G254"/>
          <cell r="H254">
            <v>5</v>
          </cell>
          <cell r="I254">
            <v>72</v>
          </cell>
          <cell r="K254"/>
          <cell r="L254"/>
        </row>
        <row r="255">
          <cell r="A255">
            <v>41155</v>
          </cell>
          <cell r="B255">
            <v>40</v>
          </cell>
          <cell r="C255">
            <v>24</v>
          </cell>
          <cell r="D255"/>
          <cell r="E255">
            <v>64</v>
          </cell>
          <cell r="F255">
            <v>4</v>
          </cell>
          <cell r="G255">
            <v>1</v>
          </cell>
          <cell r="H255">
            <v>5</v>
          </cell>
          <cell r="I255">
            <v>69</v>
          </cell>
          <cell r="K255"/>
          <cell r="L255"/>
        </row>
        <row r="256">
          <cell r="A256">
            <v>41156</v>
          </cell>
          <cell r="B256">
            <v>35</v>
          </cell>
          <cell r="C256">
            <v>23</v>
          </cell>
          <cell r="D256"/>
          <cell r="E256">
            <v>58</v>
          </cell>
          <cell r="F256">
            <v>5</v>
          </cell>
          <cell r="G256">
            <v>1</v>
          </cell>
          <cell r="H256">
            <v>6</v>
          </cell>
          <cell r="I256">
            <v>64</v>
          </cell>
          <cell r="K256"/>
          <cell r="L256"/>
        </row>
        <row r="257">
          <cell r="A257">
            <v>41157</v>
          </cell>
          <cell r="B257">
            <v>34</v>
          </cell>
          <cell r="C257">
            <v>19</v>
          </cell>
          <cell r="D257"/>
          <cell r="E257">
            <v>53</v>
          </cell>
          <cell r="F257">
            <v>3</v>
          </cell>
          <cell r="G257">
            <v>2</v>
          </cell>
          <cell r="H257">
            <v>5</v>
          </cell>
          <cell r="I257">
            <v>58</v>
          </cell>
          <cell r="K257"/>
          <cell r="L257"/>
        </row>
        <row r="258">
          <cell r="A258">
            <v>41158</v>
          </cell>
          <cell r="B258">
            <v>37</v>
          </cell>
          <cell r="C258">
            <v>20</v>
          </cell>
          <cell r="D258"/>
          <cell r="E258">
            <v>57</v>
          </cell>
          <cell r="F258">
            <v>3</v>
          </cell>
          <cell r="G258">
            <v>1</v>
          </cell>
          <cell r="H258">
            <v>4</v>
          </cell>
          <cell r="I258">
            <v>61</v>
          </cell>
          <cell r="K258"/>
          <cell r="L258"/>
        </row>
        <row r="259">
          <cell r="A259">
            <v>41159</v>
          </cell>
          <cell r="B259">
            <v>32</v>
          </cell>
          <cell r="C259">
            <v>20</v>
          </cell>
          <cell r="D259">
            <v>1</v>
          </cell>
          <cell r="E259">
            <v>53</v>
          </cell>
          <cell r="F259">
            <v>2</v>
          </cell>
          <cell r="G259">
            <v>1</v>
          </cell>
          <cell r="H259">
            <v>3</v>
          </cell>
          <cell r="I259">
            <v>56</v>
          </cell>
          <cell r="K259"/>
          <cell r="L259"/>
        </row>
        <row r="260">
          <cell r="A260">
            <v>41160</v>
          </cell>
          <cell r="B260">
            <v>33</v>
          </cell>
          <cell r="C260">
            <v>16</v>
          </cell>
          <cell r="D260"/>
          <cell r="E260">
            <v>49</v>
          </cell>
          <cell r="F260">
            <v>3</v>
          </cell>
          <cell r="G260">
            <v>1</v>
          </cell>
          <cell r="H260">
            <v>4</v>
          </cell>
          <cell r="I260">
            <v>53</v>
          </cell>
          <cell r="K260"/>
          <cell r="L260"/>
        </row>
        <row r="261">
          <cell r="A261">
            <v>41161</v>
          </cell>
          <cell r="B261">
            <v>40</v>
          </cell>
          <cell r="C261">
            <v>20</v>
          </cell>
          <cell r="D261"/>
          <cell r="E261">
            <v>60</v>
          </cell>
          <cell r="F261">
            <v>2</v>
          </cell>
          <cell r="G261">
            <v>2</v>
          </cell>
          <cell r="H261">
            <v>4</v>
          </cell>
          <cell r="I261">
            <v>64</v>
          </cell>
          <cell r="K261"/>
          <cell r="L261"/>
        </row>
        <row r="262">
          <cell r="A262">
            <v>41162</v>
          </cell>
          <cell r="B262">
            <v>32</v>
          </cell>
          <cell r="C262">
            <v>21</v>
          </cell>
          <cell r="D262">
            <v>1</v>
          </cell>
          <cell r="E262">
            <v>54</v>
          </cell>
          <cell r="F262">
            <v>3</v>
          </cell>
          <cell r="G262">
            <v>1</v>
          </cell>
          <cell r="H262">
            <v>4</v>
          </cell>
          <cell r="I262">
            <v>58</v>
          </cell>
          <cell r="K262"/>
          <cell r="L262"/>
        </row>
        <row r="263">
          <cell r="A263">
            <v>41163</v>
          </cell>
          <cell r="B263">
            <v>34</v>
          </cell>
          <cell r="C263">
            <v>16</v>
          </cell>
          <cell r="D263"/>
          <cell r="E263">
            <v>50</v>
          </cell>
          <cell r="F263">
            <v>6</v>
          </cell>
          <cell r="G263"/>
          <cell r="H263">
            <v>6</v>
          </cell>
          <cell r="I263">
            <v>56</v>
          </cell>
          <cell r="K263"/>
          <cell r="L263"/>
        </row>
        <row r="264">
          <cell r="A264">
            <v>41164</v>
          </cell>
          <cell r="B264">
            <v>33</v>
          </cell>
          <cell r="C264">
            <v>15</v>
          </cell>
          <cell r="D264"/>
          <cell r="E264">
            <v>48</v>
          </cell>
          <cell r="F264">
            <v>3</v>
          </cell>
          <cell r="G264"/>
          <cell r="H264">
            <v>3</v>
          </cell>
          <cell r="I264">
            <v>51</v>
          </cell>
          <cell r="K264"/>
          <cell r="L264"/>
        </row>
        <row r="265">
          <cell r="A265">
            <v>41165</v>
          </cell>
          <cell r="B265">
            <v>27</v>
          </cell>
          <cell r="C265">
            <v>9</v>
          </cell>
          <cell r="D265"/>
          <cell r="E265">
            <v>36</v>
          </cell>
          <cell r="F265">
            <v>5</v>
          </cell>
          <cell r="G265">
            <v>2</v>
          </cell>
          <cell r="H265">
            <v>7</v>
          </cell>
          <cell r="I265">
            <v>43</v>
          </cell>
          <cell r="K265"/>
          <cell r="L265"/>
        </row>
        <row r="266">
          <cell r="A266">
            <v>41166</v>
          </cell>
          <cell r="B266">
            <v>27</v>
          </cell>
          <cell r="C266">
            <v>9</v>
          </cell>
          <cell r="D266"/>
          <cell r="E266">
            <v>36</v>
          </cell>
          <cell r="F266">
            <v>4</v>
          </cell>
          <cell r="G266">
            <v>3</v>
          </cell>
          <cell r="H266">
            <v>7</v>
          </cell>
          <cell r="I266">
            <v>43</v>
          </cell>
          <cell r="K266"/>
          <cell r="L266"/>
        </row>
        <row r="267">
          <cell r="A267">
            <v>41167</v>
          </cell>
          <cell r="B267">
            <v>26</v>
          </cell>
          <cell r="C267">
            <v>8</v>
          </cell>
          <cell r="D267"/>
          <cell r="E267">
            <v>34</v>
          </cell>
          <cell r="F267">
            <v>4</v>
          </cell>
          <cell r="G267">
            <v>3</v>
          </cell>
          <cell r="H267">
            <v>7</v>
          </cell>
          <cell r="I267">
            <v>41</v>
          </cell>
          <cell r="K267"/>
          <cell r="L267"/>
        </row>
        <row r="268">
          <cell r="A268">
            <v>41168</v>
          </cell>
          <cell r="B268">
            <v>22</v>
          </cell>
          <cell r="C268">
            <v>8</v>
          </cell>
          <cell r="D268"/>
          <cell r="E268">
            <v>30</v>
          </cell>
          <cell r="F268">
            <v>3</v>
          </cell>
          <cell r="G268">
            <v>3</v>
          </cell>
          <cell r="H268">
            <v>6</v>
          </cell>
          <cell r="I268">
            <v>36</v>
          </cell>
          <cell r="K268"/>
          <cell r="L268"/>
        </row>
        <row r="269">
          <cell r="A269">
            <v>41169</v>
          </cell>
          <cell r="B269">
            <v>21</v>
          </cell>
          <cell r="C269">
            <v>12</v>
          </cell>
          <cell r="D269"/>
          <cell r="E269">
            <v>33</v>
          </cell>
          <cell r="F269">
            <v>3</v>
          </cell>
          <cell r="G269">
            <v>2</v>
          </cell>
          <cell r="H269">
            <v>5</v>
          </cell>
          <cell r="I269">
            <v>38</v>
          </cell>
          <cell r="K269"/>
          <cell r="L269"/>
        </row>
        <row r="270">
          <cell r="A270">
            <v>41170</v>
          </cell>
          <cell r="B270">
            <v>22</v>
          </cell>
          <cell r="C270">
            <v>11</v>
          </cell>
          <cell r="D270"/>
          <cell r="E270">
            <v>33</v>
          </cell>
          <cell r="F270">
            <v>4</v>
          </cell>
          <cell r="G270">
            <v>1</v>
          </cell>
          <cell r="H270">
            <v>5</v>
          </cell>
          <cell r="I270">
            <v>38</v>
          </cell>
          <cell r="K270"/>
          <cell r="L270"/>
        </row>
        <row r="271">
          <cell r="A271">
            <v>41171</v>
          </cell>
          <cell r="B271">
            <v>24</v>
          </cell>
          <cell r="C271">
            <v>11</v>
          </cell>
          <cell r="D271"/>
          <cell r="E271">
            <v>35</v>
          </cell>
          <cell r="F271">
            <v>4</v>
          </cell>
          <cell r="G271"/>
          <cell r="H271">
            <v>4</v>
          </cell>
          <cell r="I271">
            <v>39</v>
          </cell>
          <cell r="K271"/>
          <cell r="L271"/>
        </row>
        <row r="272">
          <cell r="A272">
            <v>41172</v>
          </cell>
          <cell r="B272">
            <v>36</v>
          </cell>
          <cell r="C272">
            <v>11</v>
          </cell>
          <cell r="D272"/>
          <cell r="E272">
            <v>47</v>
          </cell>
          <cell r="F272">
            <v>3</v>
          </cell>
          <cell r="G272">
            <v>1</v>
          </cell>
          <cell r="H272">
            <v>4</v>
          </cell>
          <cell r="I272">
            <v>51</v>
          </cell>
          <cell r="K272"/>
          <cell r="L272"/>
        </row>
        <row r="273">
          <cell r="A273">
            <v>41173</v>
          </cell>
          <cell r="B273">
            <v>40</v>
          </cell>
          <cell r="C273">
            <v>11</v>
          </cell>
          <cell r="D273"/>
          <cell r="E273">
            <v>51</v>
          </cell>
          <cell r="F273">
            <v>4</v>
          </cell>
          <cell r="G273"/>
          <cell r="H273">
            <v>4</v>
          </cell>
          <cell r="I273">
            <v>55</v>
          </cell>
          <cell r="K273"/>
          <cell r="L273"/>
        </row>
        <row r="274">
          <cell r="A274">
            <v>41174</v>
          </cell>
          <cell r="B274">
            <v>42</v>
          </cell>
          <cell r="C274">
            <v>11</v>
          </cell>
          <cell r="D274"/>
          <cell r="E274">
            <v>53</v>
          </cell>
          <cell r="F274">
            <v>4</v>
          </cell>
          <cell r="G274"/>
          <cell r="H274">
            <v>4</v>
          </cell>
          <cell r="I274">
            <v>57</v>
          </cell>
          <cell r="K274"/>
          <cell r="L274"/>
        </row>
        <row r="275">
          <cell r="A275">
            <v>41175</v>
          </cell>
          <cell r="B275">
            <v>35</v>
          </cell>
          <cell r="C275">
            <v>8</v>
          </cell>
          <cell r="D275"/>
          <cell r="E275">
            <v>43</v>
          </cell>
          <cell r="F275">
            <v>5</v>
          </cell>
          <cell r="G275"/>
          <cell r="H275">
            <v>5</v>
          </cell>
          <cell r="I275">
            <v>48</v>
          </cell>
          <cell r="K275"/>
          <cell r="L275"/>
        </row>
        <row r="276">
          <cell r="A276">
            <v>41176</v>
          </cell>
          <cell r="B276">
            <v>35</v>
          </cell>
          <cell r="C276">
            <v>12</v>
          </cell>
          <cell r="D276"/>
          <cell r="E276">
            <v>47</v>
          </cell>
          <cell r="F276">
            <v>4</v>
          </cell>
          <cell r="G276"/>
          <cell r="H276">
            <v>4</v>
          </cell>
          <cell r="I276">
            <v>51</v>
          </cell>
          <cell r="K276"/>
          <cell r="L276"/>
        </row>
        <row r="277">
          <cell r="A277">
            <v>41177</v>
          </cell>
          <cell r="B277">
            <v>38</v>
          </cell>
          <cell r="C277">
            <v>10</v>
          </cell>
          <cell r="D277"/>
          <cell r="E277">
            <v>48</v>
          </cell>
          <cell r="F277">
            <v>3</v>
          </cell>
          <cell r="G277"/>
          <cell r="H277">
            <v>3</v>
          </cell>
          <cell r="I277">
            <v>51</v>
          </cell>
          <cell r="K277"/>
          <cell r="L277"/>
        </row>
        <row r="278">
          <cell r="A278">
            <v>41178</v>
          </cell>
          <cell r="B278">
            <v>35</v>
          </cell>
          <cell r="C278">
            <v>6</v>
          </cell>
          <cell r="D278"/>
          <cell r="E278">
            <v>41</v>
          </cell>
          <cell r="F278">
            <v>4</v>
          </cell>
          <cell r="G278"/>
          <cell r="H278">
            <v>4</v>
          </cell>
          <cell r="I278">
            <v>45</v>
          </cell>
          <cell r="K278"/>
          <cell r="L278"/>
        </row>
        <row r="279">
          <cell r="A279">
            <v>41179</v>
          </cell>
          <cell r="B279">
            <v>38</v>
          </cell>
          <cell r="C279">
            <v>6</v>
          </cell>
          <cell r="D279"/>
          <cell r="E279">
            <v>44</v>
          </cell>
          <cell r="F279">
            <v>3</v>
          </cell>
          <cell r="G279"/>
          <cell r="H279">
            <v>3</v>
          </cell>
          <cell r="I279">
            <v>47</v>
          </cell>
          <cell r="K279"/>
          <cell r="L279"/>
        </row>
        <row r="280">
          <cell r="A280">
            <v>41180</v>
          </cell>
          <cell r="B280">
            <v>34</v>
          </cell>
          <cell r="C280">
            <v>6</v>
          </cell>
          <cell r="D280"/>
          <cell r="E280">
            <v>40</v>
          </cell>
          <cell r="F280">
            <v>4</v>
          </cell>
          <cell r="G280"/>
          <cell r="H280">
            <v>4</v>
          </cell>
          <cell r="I280">
            <v>44</v>
          </cell>
          <cell r="K280"/>
          <cell r="L280"/>
        </row>
        <row r="281">
          <cell r="A281">
            <v>41181</v>
          </cell>
          <cell r="B281">
            <v>27</v>
          </cell>
          <cell r="C281">
            <v>5</v>
          </cell>
          <cell r="D281"/>
          <cell r="E281">
            <v>32</v>
          </cell>
          <cell r="F281">
            <v>3</v>
          </cell>
          <cell r="G281"/>
          <cell r="H281">
            <v>3</v>
          </cell>
          <cell r="I281">
            <v>35</v>
          </cell>
          <cell r="K281"/>
          <cell r="L281"/>
        </row>
        <row r="282">
          <cell r="A282">
            <v>41182</v>
          </cell>
          <cell r="B282">
            <v>27</v>
          </cell>
          <cell r="C282">
            <v>5</v>
          </cell>
          <cell r="D282"/>
          <cell r="E282">
            <v>32</v>
          </cell>
          <cell r="F282">
            <v>5</v>
          </cell>
          <cell r="G282"/>
          <cell r="H282">
            <v>5</v>
          </cell>
          <cell r="I282">
            <v>37</v>
          </cell>
          <cell r="K282"/>
          <cell r="L282"/>
        </row>
        <row r="283">
          <cell r="A283">
            <v>41183</v>
          </cell>
          <cell r="B283">
            <v>28</v>
          </cell>
          <cell r="C283">
            <v>9</v>
          </cell>
          <cell r="D283"/>
          <cell r="E283">
            <v>37</v>
          </cell>
          <cell r="F283">
            <v>5</v>
          </cell>
          <cell r="G283"/>
          <cell r="H283">
            <v>5</v>
          </cell>
          <cell r="I283">
            <v>42</v>
          </cell>
          <cell r="K283"/>
          <cell r="L283"/>
        </row>
        <row r="284">
          <cell r="A284">
            <v>41184</v>
          </cell>
          <cell r="B284">
            <v>23</v>
          </cell>
          <cell r="C284">
            <v>8</v>
          </cell>
          <cell r="D284"/>
          <cell r="E284">
            <v>31</v>
          </cell>
          <cell r="F284">
            <v>3</v>
          </cell>
          <cell r="G284">
            <v>1</v>
          </cell>
          <cell r="H284">
            <v>4</v>
          </cell>
          <cell r="I284">
            <v>35</v>
          </cell>
          <cell r="K284"/>
          <cell r="L284"/>
        </row>
        <row r="285">
          <cell r="A285">
            <v>41185</v>
          </cell>
          <cell r="B285">
            <v>19</v>
          </cell>
          <cell r="C285">
            <v>9</v>
          </cell>
          <cell r="D285"/>
          <cell r="E285">
            <v>28</v>
          </cell>
          <cell r="F285">
            <v>3</v>
          </cell>
          <cell r="G285">
            <v>1</v>
          </cell>
          <cell r="H285">
            <v>4</v>
          </cell>
          <cell r="I285">
            <v>32</v>
          </cell>
          <cell r="K285"/>
          <cell r="L285"/>
        </row>
        <row r="286">
          <cell r="A286">
            <v>41186</v>
          </cell>
          <cell r="B286">
            <v>30</v>
          </cell>
          <cell r="C286">
            <v>12</v>
          </cell>
          <cell r="D286"/>
          <cell r="E286">
            <v>42</v>
          </cell>
          <cell r="F286">
            <v>7</v>
          </cell>
          <cell r="G286">
            <v>1</v>
          </cell>
          <cell r="H286">
            <v>8</v>
          </cell>
          <cell r="I286">
            <v>50</v>
          </cell>
          <cell r="K286"/>
          <cell r="L286"/>
        </row>
        <row r="287">
          <cell r="A287">
            <v>41187</v>
          </cell>
          <cell r="B287">
            <v>31</v>
          </cell>
          <cell r="C287">
            <v>8</v>
          </cell>
          <cell r="D287"/>
          <cell r="E287">
            <v>39</v>
          </cell>
          <cell r="F287">
            <v>4</v>
          </cell>
          <cell r="G287">
            <v>1</v>
          </cell>
          <cell r="H287">
            <v>5</v>
          </cell>
          <cell r="I287">
            <v>44</v>
          </cell>
          <cell r="K287"/>
          <cell r="L287"/>
        </row>
        <row r="288">
          <cell r="A288">
            <v>41188</v>
          </cell>
          <cell r="B288">
            <v>29</v>
          </cell>
          <cell r="C288">
            <v>8</v>
          </cell>
          <cell r="D288"/>
          <cell r="E288">
            <v>37</v>
          </cell>
          <cell r="F288">
            <v>4</v>
          </cell>
          <cell r="G288">
            <v>2</v>
          </cell>
          <cell r="H288">
            <v>6</v>
          </cell>
          <cell r="I288">
            <v>43</v>
          </cell>
          <cell r="K288"/>
          <cell r="L288"/>
        </row>
        <row r="289">
          <cell r="A289">
            <v>41189</v>
          </cell>
          <cell r="B289">
            <v>30</v>
          </cell>
          <cell r="C289">
            <v>7</v>
          </cell>
          <cell r="D289"/>
          <cell r="E289">
            <v>37</v>
          </cell>
          <cell r="F289">
            <v>5</v>
          </cell>
          <cell r="G289">
            <v>1</v>
          </cell>
          <cell r="H289">
            <v>6</v>
          </cell>
          <cell r="I289">
            <v>43</v>
          </cell>
          <cell r="K289"/>
          <cell r="L289"/>
        </row>
        <row r="290">
          <cell r="A290">
            <v>41190</v>
          </cell>
          <cell r="B290">
            <v>30</v>
          </cell>
          <cell r="C290">
            <v>8</v>
          </cell>
          <cell r="D290"/>
          <cell r="E290">
            <v>38</v>
          </cell>
          <cell r="F290">
            <v>4</v>
          </cell>
          <cell r="G290">
            <v>1</v>
          </cell>
          <cell r="H290">
            <v>5</v>
          </cell>
          <cell r="I290">
            <v>43</v>
          </cell>
          <cell r="K290"/>
          <cell r="L290"/>
        </row>
        <row r="291">
          <cell r="A291">
            <v>41191</v>
          </cell>
          <cell r="B291">
            <v>29</v>
          </cell>
          <cell r="C291">
            <v>9</v>
          </cell>
          <cell r="D291"/>
          <cell r="E291">
            <v>38</v>
          </cell>
          <cell r="F291">
            <v>5</v>
          </cell>
          <cell r="G291">
            <v>1</v>
          </cell>
          <cell r="H291">
            <v>6</v>
          </cell>
          <cell r="I291">
            <v>44</v>
          </cell>
          <cell r="K291"/>
          <cell r="L291"/>
        </row>
        <row r="292">
          <cell r="A292">
            <v>41192</v>
          </cell>
          <cell r="B292">
            <v>29</v>
          </cell>
          <cell r="C292">
            <v>14</v>
          </cell>
          <cell r="D292"/>
          <cell r="E292">
            <v>43</v>
          </cell>
          <cell r="F292">
            <v>3</v>
          </cell>
          <cell r="G292">
            <v>2</v>
          </cell>
          <cell r="H292">
            <v>5</v>
          </cell>
          <cell r="I292">
            <v>48</v>
          </cell>
          <cell r="K292"/>
          <cell r="L292"/>
        </row>
        <row r="293">
          <cell r="A293">
            <v>41193</v>
          </cell>
          <cell r="B293">
            <v>31</v>
          </cell>
          <cell r="C293">
            <v>14</v>
          </cell>
          <cell r="D293"/>
          <cell r="E293">
            <v>45</v>
          </cell>
          <cell r="F293">
            <v>2</v>
          </cell>
          <cell r="G293">
            <v>1</v>
          </cell>
          <cell r="H293">
            <v>3</v>
          </cell>
          <cell r="I293">
            <v>48</v>
          </cell>
          <cell r="K293"/>
          <cell r="L293"/>
        </row>
        <row r="294">
          <cell r="A294">
            <v>41194</v>
          </cell>
          <cell r="B294">
            <v>28</v>
          </cell>
          <cell r="C294">
            <v>10</v>
          </cell>
          <cell r="D294"/>
          <cell r="E294">
            <v>38</v>
          </cell>
          <cell r="F294">
            <v>2</v>
          </cell>
          <cell r="G294">
            <v>2</v>
          </cell>
          <cell r="H294">
            <v>4</v>
          </cell>
          <cell r="I294">
            <v>42</v>
          </cell>
          <cell r="K294"/>
          <cell r="L294"/>
        </row>
        <row r="295">
          <cell r="A295">
            <v>41195</v>
          </cell>
          <cell r="B295">
            <v>24</v>
          </cell>
          <cell r="C295">
            <v>11</v>
          </cell>
          <cell r="D295"/>
          <cell r="E295">
            <v>35</v>
          </cell>
          <cell r="F295">
            <v>1</v>
          </cell>
          <cell r="G295">
            <v>2</v>
          </cell>
          <cell r="H295">
            <v>3</v>
          </cell>
          <cell r="I295">
            <v>38</v>
          </cell>
          <cell r="K295"/>
          <cell r="L295"/>
        </row>
        <row r="296">
          <cell r="A296">
            <v>41196</v>
          </cell>
          <cell r="B296">
            <v>23</v>
          </cell>
          <cell r="C296">
            <v>13</v>
          </cell>
          <cell r="D296"/>
          <cell r="E296">
            <v>36</v>
          </cell>
          <cell r="F296">
            <v>2</v>
          </cell>
          <cell r="G296">
            <v>2</v>
          </cell>
          <cell r="H296">
            <v>4</v>
          </cell>
          <cell r="I296">
            <v>40</v>
          </cell>
          <cell r="K296"/>
          <cell r="L296"/>
        </row>
        <row r="297">
          <cell r="A297">
            <v>41197</v>
          </cell>
          <cell r="B297">
            <v>25</v>
          </cell>
          <cell r="C297">
            <v>13</v>
          </cell>
          <cell r="D297"/>
          <cell r="E297">
            <v>38</v>
          </cell>
          <cell r="F297">
            <v>1</v>
          </cell>
          <cell r="G297">
            <v>2</v>
          </cell>
          <cell r="H297">
            <v>3</v>
          </cell>
          <cell r="I297">
            <v>41</v>
          </cell>
          <cell r="K297"/>
          <cell r="L297"/>
        </row>
        <row r="298">
          <cell r="A298">
            <v>41198</v>
          </cell>
          <cell r="B298">
            <v>36</v>
          </cell>
          <cell r="C298">
            <v>14</v>
          </cell>
          <cell r="D298"/>
          <cell r="E298">
            <v>50</v>
          </cell>
          <cell r="F298">
            <v>2</v>
          </cell>
          <cell r="G298">
            <v>1</v>
          </cell>
          <cell r="H298">
            <v>3</v>
          </cell>
          <cell r="I298">
            <v>53</v>
          </cell>
          <cell r="K298"/>
          <cell r="L298"/>
        </row>
        <row r="299">
          <cell r="A299">
            <v>41199</v>
          </cell>
          <cell r="B299">
            <v>29</v>
          </cell>
          <cell r="C299">
            <v>12</v>
          </cell>
          <cell r="D299"/>
          <cell r="E299">
            <v>41</v>
          </cell>
          <cell r="F299">
            <v>2</v>
          </cell>
          <cell r="G299">
            <v>2</v>
          </cell>
          <cell r="H299">
            <v>4</v>
          </cell>
          <cell r="I299">
            <v>45</v>
          </cell>
          <cell r="K299"/>
          <cell r="L299"/>
        </row>
        <row r="300">
          <cell r="A300">
            <v>41200</v>
          </cell>
          <cell r="B300">
            <v>26</v>
          </cell>
          <cell r="C300">
            <v>14</v>
          </cell>
          <cell r="D300"/>
          <cell r="E300">
            <v>40</v>
          </cell>
          <cell r="F300">
            <v>2</v>
          </cell>
          <cell r="G300">
            <v>2</v>
          </cell>
          <cell r="H300">
            <v>4</v>
          </cell>
          <cell r="I300">
            <v>44</v>
          </cell>
          <cell r="K300"/>
          <cell r="L300"/>
        </row>
        <row r="301">
          <cell r="A301">
            <v>41201</v>
          </cell>
          <cell r="B301">
            <v>30</v>
          </cell>
          <cell r="C301">
            <v>11</v>
          </cell>
          <cell r="D301"/>
          <cell r="E301">
            <v>41</v>
          </cell>
          <cell r="F301">
            <v>3</v>
          </cell>
          <cell r="G301">
            <v>3</v>
          </cell>
          <cell r="H301">
            <v>6</v>
          </cell>
          <cell r="I301">
            <v>47</v>
          </cell>
          <cell r="K301"/>
          <cell r="L301"/>
        </row>
        <row r="302">
          <cell r="A302">
            <v>41202</v>
          </cell>
          <cell r="B302">
            <v>32</v>
          </cell>
          <cell r="C302">
            <v>9</v>
          </cell>
          <cell r="D302"/>
          <cell r="E302">
            <v>41</v>
          </cell>
          <cell r="F302">
            <v>4</v>
          </cell>
          <cell r="G302">
            <v>2</v>
          </cell>
          <cell r="H302">
            <v>6</v>
          </cell>
          <cell r="I302">
            <v>47</v>
          </cell>
          <cell r="K302"/>
          <cell r="L302"/>
        </row>
        <row r="303">
          <cell r="A303">
            <v>41203</v>
          </cell>
          <cell r="B303">
            <v>28</v>
          </cell>
          <cell r="C303">
            <v>10</v>
          </cell>
          <cell r="D303"/>
          <cell r="E303">
            <v>38</v>
          </cell>
          <cell r="F303">
            <v>5</v>
          </cell>
          <cell r="G303"/>
          <cell r="H303">
            <v>5</v>
          </cell>
          <cell r="I303">
            <v>43</v>
          </cell>
          <cell r="K303"/>
          <cell r="L303"/>
        </row>
        <row r="304">
          <cell r="A304">
            <v>41204</v>
          </cell>
          <cell r="B304">
            <v>23</v>
          </cell>
          <cell r="C304">
            <v>10</v>
          </cell>
          <cell r="D304"/>
          <cell r="E304">
            <v>33</v>
          </cell>
          <cell r="F304">
            <v>6</v>
          </cell>
          <cell r="G304">
            <v>2</v>
          </cell>
          <cell r="H304">
            <v>8</v>
          </cell>
          <cell r="I304">
            <v>41</v>
          </cell>
          <cell r="K304"/>
          <cell r="L304"/>
        </row>
        <row r="305">
          <cell r="A305">
            <v>41205</v>
          </cell>
          <cell r="B305">
            <v>24</v>
          </cell>
          <cell r="C305">
            <v>12</v>
          </cell>
          <cell r="D305"/>
          <cell r="E305">
            <v>36</v>
          </cell>
          <cell r="F305">
            <v>6</v>
          </cell>
          <cell r="G305"/>
          <cell r="H305">
            <v>6</v>
          </cell>
          <cell r="I305">
            <v>42</v>
          </cell>
          <cell r="K305"/>
          <cell r="L305"/>
        </row>
        <row r="306">
          <cell r="A306">
            <v>41206</v>
          </cell>
          <cell r="B306">
            <v>23</v>
          </cell>
          <cell r="C306">
            <v>10</v>
          </cell>
          <cell r="D306"/>
          <cell r="E306">
            <v>33</v>
          </cell>
          <cell r="F306">
            <v>7</v>
          </cell>
          <cell r="G306"/>
          <cell r="H306">
            <v>7</v>
          </cell>
          <cell r="I306">
            <v>40</v>
          </cell>
          <cell r="K306"/>
          <cell r="L306"/>
        </row>
        <row r="307">
          <cell r="A307">
            <v>41207</v>
          </cell>
          <cell r="B307">
            <v>24</v>
          </cell>
          <cell r="C307">
            <v>8</v>
          </cell>
          <cell r="D307"/>
          <cell r="E307">
            <v>32</v>
          </cell>
          <cell r="F307">
            <v>5</v>
          </cell>
          <cell r="G307">
            <v>1</v>
          </cell>
          <cell r="H307">
            <v>6</v>
          </cell>
          <cell r="I307">
            <v>38</v>
          </cell>
          <cell r="K307"/>
          <cell r="L307"/>
        </row>
        <row r="308">
          <cell r="A308">
            <v>41208</v>
          </cell>
          <cell r="B308">
            <v>27</v>
          </cell>
          <cell r="C308">
            <v>8</v>
          </cell>
          <cell r="D308"/>
          <cell r="E308">
            <v>35</v>
          </cell>
          <cell r="F308">
            <v>4</v>
          </cell>
          <cell r="G308"/>
          <cell r="H308">
            <v>4</v>
          </cell>
          <cell r="I308">
            <v>39</v>
          </cell>
          <cell r="K308"/>
          <cell r="L308"/>
        </row>
        <row r="309">
          <cell r="A309">
            <v>41209</v>
          </cell>
          <cell r="B309">
            <v>25</v>
          </cell>
          <cell r="C309">
            <v>6</v>
          </cell>
          <cell r="D309"/>
          <cell r="E309">
            <v>31</v>
          </cell>
          <cell r="F309">
            <v>5</v>
          </cell>
          <cell r="G309"/>
          <cell r="H309">
            <v>5</v>
          </cell>
          <cell r="I309">
            <v>36</v>
          </cell>
          <cell r="K309"/>
          <cell r="L309"/>
        </row>
        <row r="310">
          <cell r="A310">
            <v>41210</v>
          </cell>
          <cell r="B310">
            <v>35</v>
          </cell>
          <cell r="C310">
            <v>7</v>
          </cell>
          <cell r="D310"/>
          <cell r="E310">
            <v>42</v>
          </cell>
          <cell r="F310">
            <v>5</v>
          </cell>
          <cell r="G310"/>
          <cell r="H310">
            <v>5</v>
          </cell>
          <cell r="I310">
            <v>47</v>
          </cell>
          <cell r="K310"/>
          <cell r="L310"/>
        </row>
        <row r="311">
          <cell r="A311">
            <v>41211</v>
          </cell>
          <cell r="B311">
            <v>39</v>
          </cell>
          <cell r="C311">
            <v>10</v>
          </cell>
          <cell r="D311"/>
          <cell r="E311">
            <v>49</v>
          </cell>
          <cell r="F311">
            <v>6</v>
          </cell>
          <cell r="G311"/>
          <cell r="H311">
            <v>6</v>
          </cell>
          <cell r="I311">
            <v>55</v>
          </cell>
          <cell r="K311"/>
          <cell r="L311"/>
        </row>
        <row r="312">
          <cell r="A312">
            <v>41212</v>
          </cell>
          <cell r="B312">
            <v>35</v>
          </cell>
          <cell r="C312">
            <v>7</v>
          </cell>
          <cell r="D312"/>
          <cell r="E312">
            <v>42</v>
          </cell>
          <cell r="F312">
            <v>6</v>
          </cell>
          <cell r="G312">
            <v>1</v>
          </cell>
          <cell r="H312">
            <v>7</v>
          </cell>
          <cell r="I312">
            <v>49</v>
          </cell>
          <cell r="K312"/>
          <cell r="L312"/>
        </row>
        <row r="313">
          <cell r="A313">
            <v>41213</v>
          </cell>
          <cell r="B313">
            <v>35</v>
          </cell>
          <cell r="C313">
            <v>9</v>
          </cell>
          <cell r="D313"/>
          <cell r="E313">
            <v>44</v>
          </cell>
          <cell r="F313">
            <v>6</v>
          </cell>
          <cell r="G313"/>
          <cell r="H313">
            <v>6</v>
          </cell>
          <cell r="I313">
            <v>50</v>
          </cell>
          <cell r="K313"/>
          <cell r="L313"/>
        </row>
        <row r="314">
          <cell r="A314">
            <v>41214</v>
          </cell>
          <cell r="B314">
            <v>34</v>
          </cell>
          <cell r="C314">
            <v>7</v>
          </cell>
          <cell r="D314"/>
          <cell r="E314">
            <v>41</v>
          </cell>
          <cell r="F314">
            <v>4</v>
          </cell>
          <cell r="G314"/>
          <cell r="H314">
            <v>4</v>
          </cell>
          <cell r="I314">
            <v>45</v>
          </cell>
          <cell r="K314"/>
          <cell r="L314"/>
        </row>
        <row r="315">
          <cell r="A315">
            <v>41215</v>
          </cell>
          <cell r="B315">
            <v>36</v>
          </cell>
          <cell r="C315">
            <v>8</v>
          </cell>
          <cell r="D315"/>
          <cell r="E315">
            <v>44</v>
          </cell>
          <cell r="F315">
            <v>4</v>
          </cell>
          <cell r="G315"/>
          <cell r="H315">
            <v>4</v>
          </cell>
          <cell r="I315">
            <v>48</v>
          </cell>
          <cell r="K315"/>
          <cell r="L315"/>
        </row>
        <row r="316">
          <cell r="A316">
            <v>41216</v>
          </cell>
          <cell r="B316">
            <v>42</v>
          </cell>
          <cell r="C316">
            <v>10</v>
          </cell>
          <cell r="D316"/>
          <cell r="E316">
            <v>52</v>
          </cell>
          <cell r="F316">
            <v>4</v>
          </cell>
          <cell r="G316">
            <v>1</v>
          </cell>
          <cell r="H316">
            <v>5</v>
          </cell>
          <cell r="I316">
            <v>57</v>
          </cell>
          <cell r="K316"/>
          <cell r="L316"/>
        </row>
        <row r="317">
          <cell r="A317">
            <v>41217</v>
          </cell>
          <cell r="B317">
            <v>49</v>
          </cell>
          <cell r="C317">
            <v>11</v>
          </cell>
          <cell r="D317"/>
          <cell r="E317">
            <v>60</v>
          </cell>
          <cell r="F317">
            <v>5</v>
          </cell>
          <cell r="G317"/>
          <cell r="H317">
            <v>5</v>
          </cell>
          <cell r="I317">
            <v>65</v>
          </cell>
          <cell r="K317"/>
          <cell r="L317"/>
        </row>
        <row r="318">
          <cell r="A318">
            <v>41218</v>
          </cell>
          <cell r="B318">
            <v>48</v>
          </cell>
          <cell r="C318">
            <v>10</v>
          </cell>
          <cell r="D318"/>
          <cell r="E318">
            <v>58</v>
          </cell>
          <cell r="F318">
            <v>5</v>
          </cell>
          <cell r="G318"/>
          <cell r="H318">
            <v>5</v>
          </cell>
          <cell r="I318">
            <v>63</v>
          </cell>
          <cell r="K318"/>
          <cell r="L318"/>
        </row>
        <row r="319">
          <cell r="A319">
            <v>41219</v>
          </cell>
          <cell r="B319">
            <v>43</v>
          </cell>
          <cell r="C319">
            <v>8</v>
          </cell>
          <cell r="D319"/>
          <cell r="E319">
            <v>51</v>
          </cell>
          <cell r="F319">
            <v>5</v>
          </cell>
          <cell r="G319">
            <v>1</v>
          </cell>
          <cell r="H319">
            <v>6</v>
          </cell>
          <cell r="I319">
            <v>57</v>
          </cell>
          <cell r="K319"/>
          <cell r="L319"/>
        </row>
        <row r="320">
          <cell r="A320">
            <v>41220</v>
          </cell>
          <cell r="B320">
            <v>41</v>
          </cell>
          <cell r="C320">
            <v>12</v>
          </cell>
          <cell r="D320"/>
          <cell r="E320">
            <v>53</v>
          </cell>
          <cell r="F320">
            <v>5</v>
          </cell>
          <cell r="G320">
            <v>1</v>
          </cell>
          <cell r="H320">
            <v>6</v>
          </cell>
          <cell r="I320">
            <v>59</v>
          </cell>
          <cell r="K320"/>
          <cell r="L320"/>
        </row>
        <row r="321">
          <cell r="A321">
            <v>41221</v>
          </cell>
          <cell r="B321">
            <v>36</v>
          </cell>
          <cell r="C321">
            <v>15</v>
          </cell>
          <cell r="D321"/>
          <cell r="E321">
            <v>51</v>
          </cell>
          <cell r="F321">
            <v>6</v>
          </cell>
          <cell r="G321">
            <v>2</v>
          </cell>
          <cell r="H321">
            <v>8</v>
          </cell>
          <cell r="I321">
            <v>59</v>
          </cell>
          <cell r="K321"/>
          <cell r="L321"/>
        </row>
        <row r="322">
          <cell r="A322">
            <v>41222</v>
          </cell>
          <cell r="B322">
            <v>45</v>
          </cell>
          <cell r="C322">
            <v>9</v>
          </cell>
          <cell r="D322"/>
          <cell r="E322">
            <v>54</v>
          </cell>
          <cell r="F322">
            <v>6</v>
          </cell>
          <cell r="G322"/>
          <cell r="H322">
            <v>6</v>
          </cell>
          <cell r="I322">
            <v>60</v>
          </cell>
          <cell r="K322"/>
          <cell r="L322"/>
        </row>
        <row r="323">
          <cell r="A323">
            <v>41223</v>
          </cell>
          <cell r="B323">
            <v>46</v>
          </cell>
          <cell r="C323">
            <v>12</v>
          </cell>
          <cell r="D323"/>
          <cell r="E323">
            <v>58</v>
          </cell>
          <cell r="F323">
            <v>5</v>
          </cell>
          <cell r="G323"/>
          <cell r="H323">
            <v>5</v>
          </cell>
          <cell r="I323">
            <v>63</v>
          </cell>
          <cell r="K323"/>
          <cell r="L323"/>
        </row>
        <row r="324">
          <cell r="A324">
            <v>41224</v>
          </cell>
          <cell r="B324">
            <v>50</v>
          </cell>
          <cell r="C324">
            <v>15</v>
          </cell>
          <cell r="D324"/>
          <cell r="E324">
            <v>65</v>
          </cell>
          <cell r="F324">
            <v>5</v>
          </cell>
          <cell r="G324"/>
          <cell r="H324">
            <v>5</v>
          </cell>
          <cell r="I324">
            <v>70</v>
          </cell>
          <cell r="K324"/>
          <cell r="L324"/>
        </row>
        <row r="325">
          <cell r="A325">
            <v>41225</v>
          </cell>
          <cell r="B325">
            <v>50</v>
          </cell>
          <cell r="C325">
            <v>15</v>
          </cell>
          <cell r="D325"/>
          <cell r="E325">
            <v>65</v>
          </cell>
          <cell r="F325">
            <v>4</v>
          </cell>
          <cell r="G325"/>
          <cell r="H325">
            <v>4</v>
          </cell>
          <cell r="I325">
            <v>69</v>
          </cell>
          <cell r="K325"/>
          <cell r="L325"/>
        </row>
        <row r="326">
          <cell r="A326">
            <v>41226</v>
          </cell>
          <cell r="B326">
            <v>52</v>
          </cell>
          <cell r="C326">
            <v>16</v>
          </cell>
          <cell r="D326"/>
          <cell r="E326">
            <v>68</v>
          </cell>
          <cell r="F326">
            <v>4</v>
          </cell>
          <cell r="G326">
            <v>1</v>
          </cell>
          <cell r="H326">
            <v>5</v>
          </cell>
          <cell r="I326">
            <v>73</v>
          </cell>
          <cell r="K326"/>
          <cell r="L326"/>
        </row>
        <row r="327">
          <cell r="A327">
            <v>41227</v>
          </cell>
          <cell r="B327">
            <v>49</v>
          </cell>
          <cell r="C327">
            <v>12</v>
          </cell>
          <cell r="D327"/>
          <cell r="E327">
            <v>61</v>
          </cell>
          <cell r="F327">
            <v>4</v>
          </cell>
          <cell r="G327">
            <v>1</v>
          </cell>
          <cell r="H327">
            <v>5</v>
          </cell>
          <cell r="I327">
            <v>66</v>
          </cell>
          <cell r="K327"/>
          <cell r="L327"/>
        </row>
        <row r="328">
          <cell r="A328">
            <v>41228</v>
          </cell>
          <cell r="B328">
            <v>50</v>
          </cell>
          <cell r="C328">
            <v>16</v>
          </cell>
          <cell r="D328"/>
          <cell r="E328">
            <v>66</v>
          </cell>
          <cell r="F328">
            <v>4</v>
          </cell>
          <cell r="G328"/>
          <cell r="H328">
            <v>4</v>
          </cell>
          <cell r="I328">
            <v>70</v>
          </cell>
          <cell r="K328"/>
          <cell r="L328"/>
        </row>
        <row r="329">
          <cell r="A329">
            <v>41229</v>
          </cell>
          <cell r="B329">
            <v>53</v>
          </cell>
          <cell r="C329">
            <v>12</v>
          </cell>
          <cell r="D329"/>
          <cell r="E329">
            <v>65</v>
          </cell>
          <cell r="F329">
            <v>4</v>
          </cell>
          <cell r="G329"/>
          <cell r="H329">
            <v>4</v>
          </cell>
          <cell r="I329">
            <v>69</v>
          </cell>
          <cell r="K329"/>
          <cell r="L329"/>
        </row>
        <row r="330">
          <cell r="A330">
            <v>41230</v>
          </cell>
          <cell r="B330">
            <v>45</v>
          </cell>
          <cell r="C330">
            <v>12</v>
          </cell>
          <cell r="D330"/>
          <cell r="E330">
            <v>57</v>
          </cell>
          <cell r="F330">
            <v>4</v>
          </cell>
          <cell r="G330">
            <v>1</v>
          </cell>
          <cell r="H330">
            <v>5</v>
          </cell>
          <cell r="I330">
            <v>62</v>
          </cell>
          <cell r="K330"/>
          <cell r="L330"/>
        </row>
        <row r="331">
          <cell r="A331">
            <v>41231</v>
          </cell>
          <cell r="B331">
            <v>49</v>
          </cell>
          <cell r="C331">
            <v>10</v>
          </cell>
          <cell r="D331"/>
          <cell r="E331">
            <v>59</v>
          </cell>
          <cell r="F331">
            <v>4</v>
          </cell>
          <cell r="G331"/>
          <cell r="H331">
            <v>4</v>
          </cell>
          <cell r="I331">
            <v>63</v>
          </cell>
          <cell r="K331"/>
          <cell r="L331"/>
        </row>
        <row r="332">
          <cell r="A332">
            <v>41232</v>
          </cell>
          <cell r="B332">
            <v>47</v>
          </cell>
          <cell r="C332">
            <v>8</v>
          </cell>
          <cell r="D332"/>
          <cell r="E332">
            <v>55</v>
          </cell>
          <cell r="F332">
            <v>4</v>
          </cell>
          <cell r="G332"/>
          <cell r="H332">
            <v>4</v>
          </cell>
          <cell r="I332">
            <v>59</v>
          </cell>
          <cell r="K332"/>
          <cell r="L332"/>
        </row>
        <row r="333">
          <cell r="A333">
            <v>41233</v>
          </cell>
          <cell r="B333">
            <v>43</v>
          </cell>
          <cell r="C333">
            <v>13</v>
          </cell>
          <cell r="D333"/>
          <cell r="E333">
            <v>56</v>
          </cell>
          <cell r="F333">
            <v>3</v>
          </cell>
          <cell r="G333"/>
          <cell r="H333">
            <v>3</v>
          </cell>
          <cell r="I333">
            <v>59</v>
          </cell>
          <cell r="K333"/>
          <cell r="L333"/>
        </row>
        <row r="334">
          <cell r="A334">
            <v>41234</v>
          </cell>
          <cell r="B334">
            <v>40</v>
          </cell>
          <cell r="C334">
            <v>13</v>
          </cell>
          <cell r="D334"/>
          <cell r="E334">
            <v>53</v>
          </cell>
          <cell r="F334">
            <v>3</v>
          </cell>
          <cell r="G334"/>
          <cell r="H334">
            <v>3</v>
          </cell>
          <cell r="I334">
            <v>56</v>
          </cell>
          <cell r="K334"/>
          <cell r="L334"/>
        </row>
        <row r="335">
          <cell r="A335">
            <v>41235</v>
          </cell>
          <cell r="B335">
            <v>43</v>
          </cell>
          <cell r="C335">
            <v>11</v>
          </cell>
          <cell r="D335"/>
          <cell r="E335">
            <v>54</v>
          </cell>
          <cell r="F335">
            <v>3</v>
          </cell>
          <cell r="G335"/>
          <cell r="H335">
            <v>3</v>
          </cell>
          <cell r="I335">
            <v>57</v>
          </cell>
          <cell r="K335"/>
          <cell r="L335"/>
        </row>
        <row r="336">
          <cell r="A336">
            <v>41236</v>
          </cell>
          <cell r="B336">
            <v>47</v>
          </cell>
          <cell r="C336">
            <v>9</v>
          </cell>
          <cell r="D336"/>
          <cell r="E336">
            <v>56</v>
          </cell>
          <cell r="F336">
            <v>2</v>
          </cell>
          <cell r="G336">
            <v>1</v>
          </cell>
          <cell r="H336">
            <v>3</v>
          </cell>
          <cell r="I336">
            <v>59</v>
          </cell>
          <cell r="K336"/>
          <cell r="L336"/>
        </row>
        <row r="337">
          <cell r="A337">
            <v>41237</v>
          </cell>
          <cell r="B337">
            <v>44</v>
          </cell>
          <cell r="C337">
            <v>10</v>
          </cell>
          <cell r="D337"/>
          <cell r="E337">
            <v>54</v>
          </cell>
          <cell r="F337">
            <v>1</v>
          </cell>
          <cell r="G337"/>
          <cell r="H337">
            <v>1</v>
          </cell>
          <cell r="I337">
            <v>55</v>
          </cell>
          <cell r="K337"/>
          <cell r="L337"/>
        </row>
        <row r="338">
          <cell r="A338">
            <v>41238</v>
          </cell>
          <cell r="B338">
            <v>42</v>
          </cell>
          <cell r="C338">
            <v>12</v>
          </cell>
          <cell r="D338"/>
          <cell r="E338">
            <v>54</v>
          </cell>
          <cell r="F338">
            <v>2</v>
          </cell>
          <cell r="G338"/>
          <cell r="H338">
            <v>2</v>
          </cell>
          <cell r="I338">
            <v>56</v>
          </cell>
          <cell r="K338"/>
          <cell r="L338"/>
        </row>
        <row r="339">
          <cell r="A339">
            <v>41239</v>
          </cell>
          <cell r="B339">
            <v>44</v>
          </cell>
          <cell r="C339">
            <v>7</v>
          </cell>
          <cell r="D339"/>
          <cell r="E339">
            <v>51</v>
          </cell>
          <cell r="F339">
            <v>1</v>
          </cell>
          <cell r="G339"/>
          <cell r="H339">
            <v>1</v>
          </cell>
          <cell r="I339">
            <v>52</v>
          </cell>
          <cell r="K339"/>
          <cell r="L339"/>
        </row>
        <row r="340">
          <cell r="A340">
            <v>41240</v>
          </cell>
          <cell r="B340">
            <v>37</v>
          </cell>
          <cell r="C340">
            <v>6</v>
          </cell>
          <cell r="D340"/>
          <cell r="E340">
            <v>43</v>
          </cell>
          <cell r="F340">
            <v>1</v>
          </cell>
          <cell r="G340">
            <v>1</v>
          </cell>
          <cell r="H340">
            <v>2</v>
          </cell>
          <cell r="I340">
            <v>45</v>
          </cell>
          <cell r="K340"/>
          <cell r="L340"/>
        </row>
        <row r="341">
          <cell r="A341">
            <v>41241</v>
          </cell>
          <cell r="B341">
            <v>40</v>
          </cell>
          <cell r="C341">
            <v>8</v>
          </cell>
          <cell r="D341"/>
          <cell r="E341">
            <v>48</v>
          </cell>
          <cell r="F341">
            <v>1</v>
          </cell>
          <cell r="G341">
            <v>1</v>
          </cell>
          <cell r="H341">
            <v>2</v>
          </cell>
          <cell r="I341">
            <v>50</v>
          </cell>
          <cell r="K341"/>
          <cell r="L341"/>
        </row>
        <row r="342">
          <cell r="A342">
            <v>41242</v>
          </cell>
          <cell r="B342">
            <v>33</v>
          </cell>
          <cell r="C342">
            <v>12</v>
          </cell>
          <cell r="D342"/>
          <cell r="E342">
            <v>45</v>
          </cell>
          <cell r="F342">
            <v>1</v>
          </cell>
          <cell r="G342">
            <v>1</v>
          </cell>
          <cell r="H342">
            <v>2</v>
          </cell>
          <cell r="I342">
            <v>47</v>
          </cell>
          <cell r="K342"/>
          <cell r="L342"/>
        </row>
        <row r="343">
          <cell r="A343">
            <v>41243</v>
          </cell>
          <cell r="B343">
            <v>34</v>
          </cell>
          <cell r="C343">
            <v>9</v>
          </cell>
          <cell r="D343">
            <v>1</v>
          </cell>
          <cell r="E343">
            <v>44</v>
          </cell>
          <cell r="F343">
            <v>2</v>
          </cell>
          <cell r="G343">
            <v>1</v>
          </cell>
          <cell r="H343">
            <v>3</v>
          </cell>
          <cell r="I343">
            <v>47</v>
          </cell>
          <cell r="K343"/>
          <cell r="L343"/>
        </row>
        <row r="344">
          <cell r="A344">
            <v>41244</v>
          </cell>
          <cell r="B344">
            <v>32</v>
          </cell>
          <cell r="C344">
            <v>11</v>
          </cell>
          <cell r="D344">
            <v>1</v>
          </cell>
          <cell r="E344">
            <v>44</v>
          </cell>
          <cell r="F344">
            <v>3</v>
          </cell>
          <cell r="G344">
            <v>1</v>
          </cell>
          <cell r="H344">
            <v>4</v>
          </cell>
          <cell r="I344">
            <v>48</v>
          </cell>
          <cell r="K344"/>
          <cell r="L344"/>
        </row>
        <row r="345">
          <cell r="A345">
            <v>41245</v>
          </cell>
          <cell r="B345">
            <v>42</v>
          </cell>
          <cell r="C345">
            <v>14</v>
          </cell>
          <cell r="D345">
            <v>1</v>
          </cell>
          <cell r="E345">
            <v>57</v>
          </cell>
          <cell r="F345">
            <v>3</v>
          </cell>
          <cell r="G345">
            <v>1</v>
          </cell>
          <cell r="H345">
            <v>4</v>
          </cell>
          <cell r="I345">
            <v>61</v>
          </cell>
          <cell r="K345"/>
          <cell r="L345"/>
        </row>
        <row r="346">
          <cell r="A346">
            <v>41246</v>
          </cell>
          <cell r="B346">
            <v>40</v>
          </cell>
          <cell r="C346">
            <v>11</v>
          </cell>
          <cell r="D346">
            <v>1</v>
          </cell>
          <cell r="E346">
            <v>52</v>
          </cell>
          <cell r="F346">
            <v>1</v>
          </cell>
          <cell r="G346"/>
          <cell r="H346">
            <v>1</v>
          </cell>
          <cell r="I346">
            <v>53</v>
          </cell>
          <cell r="K346"/>
          <cell r="L346"/>
        </row>
        <row r="347">
          <cell r="A347">
            <v>41247</v>
          </cell>
          <cell r="B347">
            <v>39</v>
          </cell>
          <cell r="C347">
            <v>9</v>
          </cell>
          <cell r="D347">
            <v>1</v>
          </cell>
          <cell r="E347">
            <v>49</v>
          </cell>
          <cell r="F347">
            <v>2</v>
          </cell>
          <cell r="G347"/>
          <cell r="H347">
            <v>2</v>
          </cell>
          <cell r="I347">
            <v>51</v>
          </cell>
          <cell r="K347"/>
          <cell r="L347"/>
        </row>
        <row r="348">
          <cell r="A348">
            <v>41248</v>
          </cell>
          <cell r="B348">
            <v>43</v>
          </cell>
          <cell r="C348">
            <v>9</v>
          </cell>
          <cell r="D348">
            <v>1</v>
          </cell>
          <cell r="E348">
            <v>53</v>
          </cell>
          <cell r="F348">
            <v>7</v>
          </cell>
          <cell r="G348"/>
          <cell r="H348">
            <v>7</v>
          </cell>
          <cell r="I348">
            <v>60</v>
          </cell>
          <cell r="K348"/>
          <cell r="L348"/>
        </row>
        <row r="349">
          <cell r="A349">
            <v>41249</v>
          </cell>
          <cell r="B349">
            <v>45</v>
          </cell>
          <cell r="C349">
            <v>8</v>
          </cell>
          <cell r="D349"/>
          <cell r="E349">
            <v>53</v>
          </cell>
          <cell r="F349">
            <v>5</v>
          </cell>
          <cell r="G349"/>
          <cell r="H349">
            <v>5</v>
          </cell>
          <cell r="I349">
            <v>58</v>
          </cell>
          <cell r="K349"/>
          <cell r="L349"/>
        </row>
        <row r="350">
          <cell r="A350">
            <v>41250</v>
          </cell>
          <cell r="B350">
            <v>42</v>
          </cell>
          <cell r="C350">
            <v>7</v>
          </cell>
          <cell r="D350"/>
          <cell r="E350">
            <v>49</v>
          </cell>
          <cell r="F350">
            <v>5</v>
          </cell>
          <cell r="G350"/>
          <cell r="H350">
            <v>5</v>
          </cell>
          <cell r="I350">
            <v>54</v>
          </cell>
          <cell r="K350"/>
          <cell r="L350"/>
        </row>
        <row r="351">
          <cell r="A351">
            <v>41251</v>
          </cell>
          <cell r="B351">
            <v>40</v>
          </cell>
          <cell r="C351">
            <v>11</v>
          </cell>
          <cell r="D351"/>
          <cell r="E351">
            <v>51</v>
          </cell>
          <cell r="F351">
            <v>5</v>
          </cell>
          <cell r="G351"/>
          <cell r="H351">
            <v>5</v>
          </cell>
          <cell r="I351">
            <v>56</v>
          </cell>
          <cell r="K351"/>
          <cell r="L351"/>
        </row>
        <row r="352">
          <cell r="A352">
            <v>41252</v>
          </cell>
          <cell r="B352">
            <v>45</v>
          </cell>
          <cell r="C352">
            <v>12</v>
          </cell>
          <cell r="D352"/>
          <cell r="E352">
            <v>57</v>
          </cell>
          <cell r="F352">
            <v>5</v>
          </cell>
          <cell r="G352"/>
          <cell r="H352">
            <v>5</v>
          </cell>
          <cell r="I352">
            <v>62</v>
          </cell>
          <cell r="K352"/>
          <cell r="L352"/>
        </row>
        <row r="353">
          <cell r="A353">
            <v>41253</v>
          </cell>
          <cell r="B353">
            <v>40</v>
          </cell>
          <cell r="C353">
            <v>9</v>
          </cell>
          <cell r="D353"/>
          <cell r="E353">
            <v>49</v>
          </cell>
          <cell r="F353">
            <v>4</v>
          </cell>
          <cell r="G353"/>
          <cell r="H353">
            <v>4</v>
          </cell>
          <cell r="I353">
            <v>53</v>
          </cell>
          <cell r="K353"/>
          <cell r="L353"/>
        </row>
        <row r="354">
          <cell r="A354">
            <v>41254</v>
          </cell>
          <cell r="B354">
            <v>40</v>
          </cell>
          <cell r="C354">
            <v>10</v>
          </cell>
          <cell r="D354"/>
          <cell r="E354">
            <v>50</v>
          </cell>
          <cell r="F354">
            <v>4</v>
          </cell>
          <cell r="G354"/>
          <cell r="H354">
            <v>4</v>
          </cell>
          <cell r="I354">
            <v>54</v>
          </cell>
          <cell r="K354"/>
          <cell r="L354"/>
        </row>
        <row r="355">
          <cell r="A355">
            <v>41255</v>
          </cell>
          <cell r="B355">
            <v>44</v>
          </cell>
          <cell r="C355">
            <v>10</v>
          </cell>
          <cell r="D355"/>
          <cell r="E355">
            <v>54</v>
          </cell>
          <cell r="F355">
            <v>4</v>
          </cell>
          <cell r="G355"/>
          <cell r="H355">
            <v>4</v>
          </cell>
          <cell r="I355">
            <v>58</v>
          </cell>
          <cell r="K355"/>
          <cell r="L355"/>
        </row>
        <row r="356">
          <cell r="A356">
            <v>41256</v>
          </cell>
          <cell r="B356">
            <v>42</v>
          </cell>
          <cell r="C356">
            <v>8</v>
          </cell>
          <cell r="D356"/>
          <cell r="E356">
            <v>50</v>
          </cell>
          <cell r="F356">
            <v>5</v>
          </cell>
          <cell r="G356"/>
          <cell r="H356">
            <v>5</v>
          </cell>
          <cell r="I356">
            <v>55</v>
          </cell>
          <cell r="K356"/>
          <cell r="L356"/>
        </row>
        <row r="357">
          <cell r="A357">
            <v>41257</v>
          </cell>
          <cell r="B357">
            <v>46</v>
          </cell>
          <cell r="C357">
            <v>9</v>
          </cell>
          <cell r="D357"/>
          <cell r="E357">
            <v>55</v>
          </cell>
          <cell r="F357">
            <v>4</v>
          </cell>
          <cell r="G357"/>
          <cell r="H357">
            <v>4</v>
          </cell>
          <cell r="I357">
            <v>59</v>
          </cell>
          <cell r="K357"/>
          <cell r="L357"/>
        </row>
        <row r="358">
          <cell r="A358">
            <v>41258</v>
          </cell>
          <cell r="B358">
            <v>42</v>
          </cell>
          <cell r="C358">
            <v>10</v>
          </cell>
          <cell r="D358"/>
          <cell r="E358">
            <v>52</v>
          </cell>
          <cell r="F358">
            <v>6</v>
          </cell>
          <cell r="G358"/>
          <cell r="H358">
            <v>6</v>
          </cell>
          <cell r="I358">
            <v>58</v>
          </cell>
          <cell r="K358"/>
          <cell r="L358"/>
        </row>
        <row r="359">
          <cell r="A359">
            <v>41259</v>
          </cell>
          <cell r="B359">
            <v>49</v>
          </cell>
          <cell r="C359">
            <v>12</v>
          </cell>
          <cell r="D359"/>
          <cell r="E359">
            <v>61</v>
          </cell>
          <cell r="F359">
            <v>8</v>
          </cell>
          <cell r="G359"/>
          <cell r="H359">
            <v>8</v>
          </cell>
          <cell r="I359">
            <v>69</v>
          </cell>
          <cell r="K359"/>
          <cell r="L359"/>
        </row>
        <row r="360">
          <cell r="A360">
            <v>41260</v>
          </cell>
          <cell r="B360">
            <v>46</v>
          </cell>
          <cell r="C360">
            <v>10</v>
          </cell>
          <cell r="D360"/>
          <cell r="E360">
            <v>56</v>
          </cell>
          <cell r="F360">
            <v>6</v>
          </cell>
          <cell r="G360"/>
          <cell r="H360">
            <v>6</v>
          </cell>
          <cell r="I360">
            <v>62</v>
          </cell>
          <cell r="K360"/>
          <cell r="L360"/>
        </row>
        <row r="361">
          <cell r="A361">
            <v>41261</v>
          </cell>
          <cell r="B361">
            <v>45</v>
          </cell>
          <cell r="C361">
            <v>12</v>
          </cell>
          <cell r="D361"/>
          <cell r="E361">
            <v>57</v>
          </cell>
          <cell r="F361">
            <v>5</v>
          </cell>
          <cell r="G361"/>
          <cell r="H361">
            <v>5</v>
          </cell>
          <cell r="I361">
            <v>62</v>
          </cell>
          <cell r="K361"/>
          <cell r="L361"/>
        </row>
        <row r="362">
          <cell r="A362">
            <v>41262</v>
          </cell>
          <cell r="B362">
            <v>47</v>
          </cell>
          <cell r="C362">
            <v>13</v>
          </cell>
          <cell r="D362"/>
          <cell r="E362">
            <v>60</v>
          </cell>
          <cell r="F362">
            <v>6</v>
          </cell>
          <cell r="G362"/>
          <cell r="H362">
            <v>6</v>
          </cell>
          <cell r="I362">
            <v>66</v>
          </cell>
          <cell r="K362"/>
          <cell r="L362"/>
        </row>
        <row r="363">
          <cell r="A363">
            <v>41263</v>
          </cell>
          <cell r="B363">
            <v>49</v>
          </cell>
          <cell r="C363">
            <v>13</v>
          </cell>
          <cell r="D363"/>
          <cell r="E363">
            <v>62</v>
          </cell>
          <cell r="F363">
            <v>5</v>
          </cell>
          <cell r="G363"/>
          <cell r="H363">
            <v>5</v>
          </cell>
          <cell r="I363">
            <v>67</v>
          </cell>
          <cell r="K363"/>
          <cell r="L363"/>
        </row>
        <row r="364">
          <cell r="A364">
            <v>41264</v>
          </cell>
          <cell r="B364">
            <v>56</v>
          </cell>
          <cell r="C364">
            <v>12</v>
          </cell>
          <cell r="D364"/>
          <cell r="E364">
            <v>68</v>
          </cell>
          <cell r="F364">
            <v>6</v>
          </cell>
          <cell r="G364">
            <v>2</v>
          </cell>
          <cell r="H364">
            <v>8</v>
          </cell>
          <cell r="I364">
            <v>76</v>
          </cell>
          <cell r="K364"/>
          <cell r="L364"/>
        </row>
        <row r="365">
          <cell r="A365">
            <v>41265</v>
          </cell>
          <cell r="B365">
            <v>55</v>
          </cell>
          <cell r="C365">
            <v>12</v>
          </cell>
          <cell r="D365"/>
          <cell r="E365">
            <v>67</v>
          </cell>
          <cell r="F365">
            <v>5</v>
          </cell>
          <cell r="G365">
            <v>2</v>
          </cell>
          <cell r="H365">
            <v>7</v>
          </cell>
          <cell r="I365">
            <v>74</v>
          </cell>
          <cell r="K365"/>
          <cell r="L365"/>
        </row>
        <row r="366">
          <cell r="A366">
            <v>41266</v>
          </cell>
          <cell r="B366">
            <v>54</v>
          </cell>
          <cell r="C366">
            <v>16</v>
          </cell>
          <cell r="D366">
            <v>1</v>
          </cell>
          <cell r="E366">
            <v>71</v>
          </cell>
          <cell r="F366">
            <v>4</v>
          </cell>
          <cell r="G366">
            <v>2</v>
          </cell>
          <cell r="H366">
            <v>6</v>
          </cell>
          <cell r="I366">
            <v>77</v>
          </cell>
          <cell r="K366"/>
          <cell r="L366"/>
        </row>
        <row r="367">
          <cell r="A367">
            <v>41267</v>
          </cell>
          <cell r="B367">
            <v>51</v>
          </cell>
          <cell r="C367">
            <v>11</v>
          </cell>
          <cell r="D367">
            <v>1</v>
          </cell>
          <cell r="E367">
            <v>63</v>
          </cell>
          <cell r="F367">
            <v>7</v>
          </cell>
          <cell r="G367">
            <v>2</v>
          </cell>
          <cell r="H367">
            <v>9</v>
          </cell>
          <cell r="I367">
            <v>72</v>
          </cell>
          <cell r="K367"/>
          <cell r="L367"/>
        </row>
        <row r="368">
          <cell r="A368">
            <v>41268</v>
          </cell>
          <cell r="B368">
            <v>43</v>
          </cell>
          <cell r="C368">
            <v>11</v>
          </cell>
          <cell r="D368">
            <v>1</v>
          </cell>
          <cell r="E368">
            <v>55</v>
          </cell>
          <cell r="F368">
            <v>7</v>
          </cell>
          <cell r="G368"/>
          <cell r="H368">
            <v>7</v>
          </cell>
          <cell r="I368">
            <v>62</v>
          </cell>
          <cell r="K368"/>
          <cell r="L368"/>
        </row>
        <row r="369">
          <cell r="A369">
            <v>41269</v>
          </cell>
          <cell r="B369">
            <v>45</v>
          </cell>
          <cell r="C369">
            <v>14</v>
          </cell>
          <cell r="D369">
            <v>1</v>
          </cell>
          <cell r="E369">
            <v>60</v>
          </cell>
          <cell r="F369">
            <v>5</v>
          </cell>
          <cell r="G369"/>
          <cell r="H369">
            <v>5</v>
          </cell>
          <cell r="I369">
            <v>65</v>
          </cell>
          <cell r="K369"/>
          <cell r="L369"/>
        </row>
        <row r="370">
          <cell r="A370">
            <v>41270</v>
          </cell>
          <cell r="B370">
            <v>57</v>
          </cell>
          <cell r="C370">
            <v>9</v>
          </cell>
          <cell r="D370">
            <v>1</v>
          </cell>
          <cell r="E370">
            <v>67</v>
          </cell>
          <cell r="F370">
            <v>4</v>
          </cell>
          <cell r="G370"/>
          <cell r="H370">
            <v>4</v>
          </cell>
          <cell r="I370">
            <v>71</v>
          </cell>
          <cell r="K370"/>
          <cell r="L370"/>
        </row>
        <row r="371">
          <cell r="A371">
            <v>41271</v>
          </cell>
          <cell r="B371">
            <v>61</v>
          </cell>
          <cell r="C371">
            <v>10</v>
          </cell>
          <cell r="D371"/>
          <cell r="E371">
            <v>71</v>
          </cell>
          <cell r="F371">
            <v>5</v>
          </cell>
          <cell r="G371"/>
          <cell r="H371">
            <v>5</v>
          </cell>
          <cell r="I371">
            <v>76</v>
          </cell>
          <cell r="K371"/>
          <cell r="L371"/>
        </row>
        <row r="372">
          <cell r="A372">
            <v>41272</v>
          </cell>
          <cell r="B372">
            <v>65</v>
          </cell>
          <cell r="C372">
            <v>10</v>
          </cell>
          <cell r="D372"/>
          <cell r="E372">
            <v>75</v>
          </cell>
          <cell r="F372">
            <v>5</v>
          </cell>
          <cell r="G372">
            <v>1</v>
          </cell>
          <cell r="H372">
            <v>6</v>
          </cell>
          <cell r="I372">
            <v>81</v>
          </cell>
          <cell r="K372"/>
          <cell r="L372"/>
        </row>
        <row r="373">
          <cell r="A373">
            <v>41273</v>
          </cell>
          <cell r="B373">
            <v>60</v>
          </cell>
          <cell r="C373">
            <v>12</v>
          </cell>
          <cell r="D373"/>
          <cell r="E373">
            <v>72</v>
          </cell>
          <cell r="F373">
            <v>5</v>
          </cell>
          <cell r="G373"/>
          <cell r="H373">
            <v>5</v>
          </cell>
          <cell r="I373">
            <v>77</v>
          </cell>
          <cell r="K373"/>
          <cell r="L373"/>
        </row>
        <row r="374">
          <cell r="A374">
            <v>41274</v>
          </cell>
          <cell r="B374">
            <v>61</v>
          </cell>
          <cell r="C374">
            <v>11</v>
          </cell>
          <cell r="D374"/>
          <cell r="E374">
            <v>72</v>
          </cell>
          <cell r="F374">
            <v>3</v>
          </cell>
          <cell r="G374"/>
          <cell r="H374">
            <v>3</v>
          </cell>
          <cell r="I374">
            <v>75</v>
          </cell>
          <cell r="K374"/>
          <cell r="L374"/>
        </row>
        <row r="375">
          <cell r="A375">
            <v>41275</v>
          </cell>
          <cell r="B375">
            <v>58</v>
          </cell>
          <cell r="C375">
            <v>10</v>
          </cell>
          <cell r="D375"/>
          <cell r="E375">
            <v>68</v>
          </cell>
          <cell r="F375">
            <v>1</v>
          </cell>
          <cell r="G375"/>
          <cell r="H375">
            <v>1</v>
          </cell>
          <cell r="I375">
            <v>69</v>
          </cell>
          <cell r="K375"/>
          <cell r="L375"/>
        </row>
        <row r="376">
          <cell r="A376">
            <v>41276</v>
          </cell>
          <cell r="B376">
            <v>59</v>
          </cell>
          <cell r="C376">
            <v>10</v>
          </cell>
          <cell r="D376"/>
          <cell r="E376">
            <v>69</v>
          </cell>
          <cell r="F376">
            <v>1</v>
          </cell>
          <cell r="G376">
            <v>1</v>
          </cell>
          <cell r="H376">
            <v>2</v>
          </cell>
          <cell r="I376">
            <v>71</v>
          </cell>
          <cell r="K376"/>
          <cell r="L376"/>
        </row>
        <row r="377">
          <cell r="A377">
            <v>41277</v>
          </cell>
          <cell r="B377">
            <v>58</v>
          </cell>
          <cell r="C377">
            <v>11</v>
          </cell>
          <cell r="D377"/>
          <cell r="E377">
            <v>69</v>
          </cell>
          <cell r="F377">
            <v>2</v>
          </cell>
          <cell r="G377"/>
          <cell r="H377">
            <v>2</v>
          </cell>
          <cell r="I377">
            <v>71</v>
          </cell>
          <cell r="K377"/>
          <cell r="L377"/>
        </row>
        <row r="378">
          <cell r="A378">
            <v>41278</v>
          </cell>
          <cell r="B378">
            <v>54</v>
          </cell>
          <cell r="C378">
            <v>9</v>
          </cell>
          <cell r="D378"/>
          <cell r="E378">
            <v>63</v>
          </cell>
          <cell r="F378">
            <v>3</v>
          </cell>
          <cell r="G378"/>
          <cell r="H378">
            <v>3</v>
          </cell>
          <cell r="I378">
            <v>66</v>
          </cell>
          <cell r="K378"/>
          <cell r="L378"/>
        </row>
        <row r="379">
          <cell r="A379">
            <v>41279</v>
          </cell>
          <cell r="B379">
            <v>56</v>
          </cell>
          <cell r="C379">
            <v>10</v>
          </cell>
          <cell r="D379"/>
          <cell r="E379">
            <v>66</v>
          </cell>
          <cell r="F379">
            <v>2</v>
          </cell>
          <cell r="G379"/>
          <cell r="H379">
            <v>2</v>
          </cell>
          <cell r="I379">
            <v>68</v>
          </cell>
          <cell r="K379"/>
          <cell r="L379"/>
        </row>
        <row r="380">
          <cell r="A380">
            <v>41280</v>
          </cell>
          <cell r="B380">
            <v>60</v>
          </cell>
          <cell r="C380">
            <v>10</v>
          </cell>
          <cell r="D380"/>
          <cell r="E380">
            <v>70</v>
          </cell>
          <cell r="F380">
            <v>2</v>
          </cell>
          <cell r="G380"/>
          <cell r="H380">
            <v>2</v>
          </cell>
          <cell r="I380">
            <v>72</v>
          </cell>
          <cell r="K380"/>
          <cell r="L380"/>
        </row>
        <row r="381">
          <cell r="A381">
            <v>41281</v>
          </cell>
          <cell r="B381">
            <v>54</v>
          </cell>
          <cell r="C381">
            <v>10</v>
          </cell>
          <cell r="D381"/>
          <cell r="E381">
            <v>64</v>
          </cell>
          <cell r="F381">
            <v>2</v>
          </cell>
          <cell r="G381"/>
          <cell r="H381">
            <v>2</v>
          </cell>
          <cell r="I381">
            <v>66</v>
          </cell>
          <cell r="K381"/>
          <cell r="L381"/>
        </row>
        <row r="382">
          <cell r="A382">
            <v>41282</v>
          </cell>
          <cell r="B382">
            <v>57</v>
          </cell>
          <cell r="C382">
            <v>10</v>
          </cell>
          <cell r="D382"/>
          <cell r="E382">
            <v>67</v>
          </cell>
          <cell r="F382">
            <v>3</v>
          </cell>
          <cell r="G382"/>
          <cell r="H382">
            <v>3</v>
          </cell>
          <cell r="I382">
            <v>70</v>
          </cell>
          <cell r="K382"/>
          <cell r="L382"/>
        </row>
        <row r="383">
          <cell r="A383">
            <v>41283</v>
          </cell>
          <cell r="B383">
            <v>57</v>
          </cell>
          <cell r="C383">
            <v>11</v>
          </cell>
          <cell r="D383"/>
          <cell r="E383">
            <v>68</v>
          </cell>
          <cell r="F383">
            <v>3</v>
          </cell>
          <cell r="G383"/>
          <cell r="H383">
            <v>3</v>
          </cell>
          <cell r="I383">
            <v>71</v>
          </cell>
          <cell r="K383"/>
          <cell r="L383"/>
        </row>
        <row r="384">
          <cell r="A384">
            <v>41284</v>
          </cell>
          <cell r="B384">
            <v>48</v>
          </cell>
          <cell r="C384">
            <v>7</v>
          </cell>
          <cell r="D384"/>
          <cell r="E384">
            <v>55</v>
          </cell>
          <cell r="F384">
            <v>2</v>
          </cell>
          <cell r="G384"/>
          <cell r="H384">
            <v>2</v>
          </cell>
          <cell r="I384">
            <v>57</v>
          </cell>
          <cell r="K384"/>
          <cell r="L384"/>
        </row>
        <row r="385">
          <cell r="A385">
            <v>41285</v>
          </cell>
          <cell r="B385">
            <v>56</v>
          </cell>
          <cell r="C385">
            <v>6</v>
          </cell>
          <cell r="D385"/>
          <cell r="E385">
            <v>62</v>
          </cell>
          <cell r="F385">
            <v>2</v>
          </cell>
          <cell r="G385"/>
          <cell r="H385">
            <v>2</v>
          </cell>
          <cell r="I385">
            <v>64</v>
          </cell>
          <cell r="K385"/>
          <cell r="L385"/>
        </row>
        <row r="386">
          <cell r="A386">
            <v>41286</v>
          </cell>
          <cell r="B386">
            <v>60</v>
          </cell>
          <cell r="C386">
            <v>5</v>
          </cell>
          <cell r="D386"/>
          <cell r="E386">
            <v>65</v>
          </cell>
          <cell r="F386">
            <v>3</v>
          </cell>
          <cell r="G386"/>
          <cell r="H386">
            <v>3</v>
          </cell>
          <cell r="I386">
            <v>68</v>
          </cell>
          <cell r="K386"/>
          <cell r="L386"/>
        </row>
        <row r="387">
          <cell r="A387">
            <v>41287</v>
          </cell>
          <cell r="B387">
            <v>65</v>
          </cell>
          <cell r="C387">
            <v>7</v>
          </cell>
          <cell r="D387"/>
          <cell r="E387">
            <v>72</v>
          </cell>
          <cell r="F387">
            <v>3</v>
          </cell>
          <cell r="G387"/>
          <cell r="H387">
            <v>3</v>
          </cell>
          <cell r="I387">
            <v>75</v>
          </cell>
          <cell r="K387"/>
          <cell r="L387"/>
        </row>
        <row r="388">
          <cell r="A388">
            <v>41288</v>
          </cell>
          <cell r="B388">
            <v>66</v>
          </cell>
          <cell r="C388">
            <v>5</v>
          </cell>
          <cell r="D388"/>
          <cell r="E388">
            <v>71</v>
          </cell>
          <cell r="F388">
            <v>2</v>
          </cell>
          <cell r="G388"/>
          <cell r="H388">
            <v>2</v>
          </cell>
          <cell r="I388">
            <v>73</v>
          </cell>
          <cell r="K388"/>
          <cell r="L388"/>
        </row>
        <row r="389">
          <cell r="A389">
            <v>41289</v>
          </cell>
          <cell r="B389">
            <v>67</v>
          </cell>
          <cell r="C389">
            <v>3</v>
          </cell>
          <cell r="D389"/>
          <cell r="E389">
            <v>70</v>
          </cell>
          <cell r="F389">
            <v>3</v>
          </cell>
          <cell r="G389"/>
          <cell r="H389">
            <v>3</v>
          </cell>
          <cell r="I389">
            <v>73</v>
          </cell>
          <cell r="K389"/>
          <cell r="L389"/>
        </row>
        <row r="390">
          <cell r="A390">
            <v>41290</v>
          </cell>
          <cell r="B390">
            <v>67</v>
          </cell>
          <cell r="C390">
            <v>3</v>
          </cell>
          <cell r="D390"/>
          <cell r="E390">
            <v>70</v>
          </cell>
          <cell r="F390">
            <v>5</v>
          </cell>
          <cell r="G390"/>
          <cell r="H390">
            <v>5</v>
          </cell>
          <cell r="I390">
            <v>75</v>
          </cell>
          <cell r="K390"/>
          <cell r="L390"/>
        </row>
        <row r="391">
          <cell r="A391">
            <v>41291</v>
          </cell>
          <cell r="B391">
            <v>65</v>
          </cell>
          <cell r="C391">
            <v>4</v>
          </cell>
          <cell r="D391"/>
          <cell r="E391">
            <v>69</v>
          </cell>
          <cell r="F391">
            <v>1</v>
          </cell>
          <cell r="G391"/>
          <cell r="H391">
            <v>1</v>
          </cell>
          <cell r="I391">
            <v>70</v>
          </cell>
          <cell r="K391"/>
          <cell r="L391"/>
        </row>
        <row r="392">
          <cell r="A392">
            <v>41292</v>
          </cell>
          <cell r="B392">
            <v>73</v>
          </cell>
          <cell r="C392">
            <v>4</v>
          </cell>
          <cell r="D392"/>
          <cell r="E392">
            <v>77</v>
          </cell>
          <cell r="F392">
            <v>1</v>
          </cell>
          <cell r="G392"/>
          <cell r="H392">
            <v>1</v>
          </cell>
          <cell r="I392">
            <v>78</v>
          </cell>
          <cell r="K392"/>
          <cell r="L392"/>
        </row>
        <row r="393">
          <cell r="A393">
            <v>41293</v>
          </cell>
          <cell r="B393">
            <v>70</v>
          </cell>
          <cell r="C393">
            <v>4</v>
          </cell>
          <cell r="D393"/>
          <cell r="E393">
            <v>74</v>
          </cell>
          <cell r="F393">
            <v>2</v>
          </cell>
          <cell r="G393"/>
          <cell r="H393">
            <v>2</v>
          </cell>
          <cell r="I393">
            <v>76</v>
          </cell>
          <cell r="K393"/>
          <cell r="L393"/>
        </row>
        <row r="394">
          <cell r="A394">
            <v>41294</v>
          </cell>
          <cell r="B394">
            <v>65</v>
          </cell>
          <cell r="C394">
            <v>3</v>
          </cell>
          <cell r="D394"/>
          <cell r="E394">
            <v>68</v>
          </cell>
          <cell r="F394">
            <v>1</v>
          </cell>
          <cell r="G394"/>
          <cell r="H394">
            <v>1</v>
          </cell>
          <cell r="I394">
            <v>69</v>
          </cell>
          <cell r="K394"/>
          <cell r="L394"/>
        </row>
        <row r="395">
          <cell r="A395">
            <v>41295</v>
          </cell>
          <cell r="B395">
            <v>73</v>
          </cell>
          <cell r="C395">
            <v>6</v>
          </cell>
          <cell r="D395"/>
          <cell r="E395">
            <v>79</v>
          </cell>
          <cell r="F395">
            <v>2</v>
          </cell>
          <cell r="G395"/>
          <cell r="H395">
            <v>2</v>
          </cell>
          <cell r="I395">
            <v>81</v>
          </cell>
          <cell r="K395"/>
          <cell r="L395"/>
        </row>
        <row r="396">
          <cell r="A396">
            <v>41296</v>
          </cell>
          <cell r="B396">
            <v>67</v>
          </cell>
          <cell r="C396">
            <v>5</v>
          </cell>
          <cell r="D396"/>
          <cell r="E396">
            <v>72</v>
          </cell>
          <cell r="F396">
            <v>4</v>
          </cell>
          <cell r="G396"/>
          <cell r="H396">
            <v>4</v>
          </cell>
          <cell r="I396">
            <v>76</v>
          </cell>
          <cell r="K396"/>
          <cell r="L396"/>
        </row>
        <row r="397">
          <cell r="A397">
            <v>41297</v>
          </cell>
          <cell r="B397">
            <v>60</v>
          </cell>
          <cell r="C397">
            <v>3</v>
          </cell>
          <cell r="D397"/>
          <cell r="E397">
            <v>63</v>
          </cell>
          <cell r="F397">
            <v>4</v>
          </cell>
          <cell r="G397"/>
          <cell r="H397">
            <v>4</v>
          </cell>
          <cell r="I397">
            <v>67</v>
          </cell>
          <cell r="K397"/>
          <cell r="L397"/>
        </row>
        <row r="398">
          <cell r="A398">
            <v>41298</v>
          </cell>
          <cell r="B398">
            <v>53</v>
          </cell>
          <cell r="C398">
            <v>3</v>
          </cell>
          <cell r="D398"/>
          <cell r="E398">
            <v>56</v>
          </cell>
          <cell r="F398">
            <v>6</v>
          </cell>
          <cell r="G398"/>
          <cell r="H398">
            <v>6</v>
          </cell>
          <cell r="I398">
            <v>62</v>
          </cell>
          <cell r="K398"/>
          <cell r="L398"/>
        </row>
        <row r="399">
          <cell r="A399">
            <v>41299</v>
          </cell>
          <cell r="B399">
            <v>65</v>
          </cell>
          <cell r="C399">
            <v>5</v>
          </cell>
          <cell r="D399"/>
          <cell r="E399">
            <v>70</v>
          </cell>
          <cell r="F399">
            <v>7</v>
          </cell>
          <cell r="G399"/>
          <cell r="H399">
            <v>7</v>
          </cell>
          <cell r="I399">
            <v>77</v>
          </cell>
          <cell r="K399"/>
          <cell r="L399"/>
        </row>
        <row r="400">
          <cell r="A400">
            <v>41300</v>
          </cell>
          <cell r="B400">
            <v>61</v>
          </cell>
          <cell r="C400">
            <v>3</v>
          </cell>
          <cell r="D400"/>
          <cell r="E400">
            <v>64</v>
          </cell>
          <cell r="F400">
            <v>6</v>
          </cell>
          <cell r="G400"/>
          <cell r="H400">
            <v>6</v>
          </cell>
          <cell r="I400">
            <v>70</v>
          </cell>
          <cell r="K400"/>
          <cell r="L400"/>
        </row>
        <row r="401">
          <cell r="A401">
            <v>41301</v>
          </cell>
          <cell r="B401">
            <v>59</v>
          </cell>
          <cell r="C401">
            <v>6</v>
          </cell>
          <cell r="D401"/>
          <cell r="E401">
            <v>65</v>
          </cell>
          <cell r="F401">
            <v>6</v>
          </cell>
          <cell r="G401"/>
          <cell r="H401">
            <v>6</v>
          </cell>
          <cell r="I401">
            <v>71</v>
          </cell>
          <cell r="K401"/>
          <cell r="L401"/>
        </row>
        <row r="402">
          <cell r="A402">
            <v>41302</v>
          </cell>
          <cell r="B402">
            <v>61</v>
          </cell>
          <cell r="C402">
            <v>4</v>
          </cell>
          <cell r="D402"/>
          <cell r="E402">
            <v>65</v>
          </cell>
          <cell r="F402">
            <v>6</v>
          </cell>
          <cell r="G402"/>
          <cell r="H402">
            <v>6</v>
          </cell>
          <cell r="I402">
            <v>71</v>
          </cell>
          <cell r="K402"/>
          <cell r="L402"/>
        </row>
        <row r="403">
          <cell r="A403">
            <v>41303</v>
          </cell>
          <cell r="B403">
            <v>54</v>
          </cell>
          <cell r="C403">
            <v>5</v>
          </cell>
          <cell r="D403"/>
          <cell r="E403">
            <v>59</v>
          </cell>
          <cell r="F403">
            <v>5</v>
          </cell>
          <cell r="G403"/>
          <cell r="H403">
            <v>5</v>
          </cell>
          <cell r="I403">
            <v>64</v>
          </cell>
          <cell r="K403"/>
          <cell r="L403"/>
        </row>
        <row r="404">
          <cell r="A404">
            <v>41304</v>
          </cell>
          <cell r="B404">
            <v>65</v>
          </cell>
          <cell r="C404">
            <v>8</v>
          </cell>
          <cell r="D404"/>
          <cell r="E404">
            <v>73</v>
          </cell>
          <cell r="F404">
            <v>5</v>
          </cell>
          <cell r="G404"/>
          <cell r="H404">
            <v>5</v>
          </cell>
          <cell r="I404">
            <v>78</v>
          </cell>
          <cell r="K404"/>
          <cell r="L404"/>
        </row>
        <row r="405">
          <cell r="A405">
            <v>41305</v>
          </cell>
          <cell r="B405">
            <v>64</v>
          </cell>
          <cell r="C405">
            <v>6</v>
          </cell>
          <cell r="D405"/>
          <cell r="E405">
            <v>70</v>
          </cell>
          <cell r="F405">
            <v>7</v>
          </cell>
          <cell r="G405">
            <v>1</v>
          </cell>
          <cell r="H405">
            <v>8</v>
          </cell>
          <cell r="I405">
            <v>78</v>
          </cell>
          <cell r="K405"/>
          <cell r="L405"/>
        </row>
        <row r="406">
          <cell r="A406">
            <v>41306</v>
          </cell>
          <cell r="B406">
            <v>60</v>
          </cell>
          <cell r="C406">
            <v>6</v>
          </cell>
          <cell r="D406"/>
          <cell r="E406">
            <v>66</v>
          </cell>
          <cell r="F406">
            <v>4</v>
          </cell>
          <cell r="G406">
            <v>1</v>
          </cell>
          <cell r="H406">
            <v>5</v>
          </cell>
          <cell r="I406">
            <v>71</v>
          </cell>
          <cell r="K406"/>
          <cell r="L406"/>
        </row>
        <row r="407">
          <cell r="A407">
            <v>41307</v>
          </cell>
          <cell r="B407">
            <v>68</v>
          </cell>
          <cell r="C407">
            <v>6</v>
          </cell>
          <cell r="D407"/>
          <cell r="E407">
            <v>74</v>
          </cell>
          <cell r="F407">
            <v>3</v>
          </cell>
          <cell r="G407">
            <v>1</v>
          </cell>
          <cell r="H407">
            <v>4</v>
          </cell>
          <cell r="I407">
            <v>78</v>
          </cell>
          <cell r="K407"/>
          <cell r="L407"/>
        </row>
        <row r="408">
          <cell r="A408">
            <v>41308</v>
          </cell>
          <cell r="B408">
            <v>66</v>
          </cell>
          <cell r="C408">
            <v>6</v>
          </cell>
          <cell r="D408"/>
          <cell r="E408">
            <v>72</v>
          </cell>
          <cell r="F408">
            <v>3</v>
          </cell>
          <cell r="G408">
            <v>1</v>
          </cell>
          <cell r="H408">
            <v>4</v>
          </cell>
          <cell r="I408">
            <v>76</v>
          </cell>
          <cell r="K408"/>
          <cell r="L408"/>
        </row>
        <row r="409">
          <cell r="A409">
            <v>41309</v>
          </cell>
          <cell r="B409">
            <v>62</v>
          </cell>
          <cell r="C409">
            <v>7</v>
          </cell>
          <cell r="D409"/>
          <cell r="E409">
            <v>69</v>
          </cell>
          <cell r="F409">
            <v>4</v>
          </cell>
          <cell r="G409">
            <v>1</v>
          </cell>
          <cell r="H409">
            <v>5</v>
          </cell>
          <cell r="I409">
            <v>74</v>
          </cell>
          <cell r="K409"/>
          <cell r="L409"/>
        </row>
        <row r="410">
          <cell r="A410">
            <v>41310</v>
          </cell>
          <cell r="B410">
            <v>64</v>
          </cell>
          <cell r="C410">
            <v>10</v>
          </cell>
          <cell r="D410"/>
          <cell r="E410">
            <v>74</v>
          </cell>
          <cell r="F410">
            <v>4</v>
          </cell>
          <cell r="G410">
            <v>1</v>
          </cell>
          <cell r="H410">
            <v>5</v>
          </cell>
          <cell r="I410">
            <v>79</v>
          </cell>
          <cell r="K410"/>
          <cell r="L410"/>
        </row>
        <row r="411">
          <cell r="A411">
            <v>41311</v>
          </cell>
          <cell r="B411">
            <v>57</v>
          </cell>
          <cell r="C411">
            <v>11</v>
          </cell>
          <cell r="D411"/>
          <cell r="E411">
            <v>68</v>
          </cell>
          <cell r="F411">
            <v>4</v>
          </cell>
          <cell r="G411">
            <v>1</v>
          </cell>
          <cell r="H411">
            <v>5</v>
          </cell>
          <cell r="I411">
            <v>73</v>
          </cell>
          <cell r="K411"/>
          <cell r="L411"/>
        </row>
        <row r="412">
          <cell r="A412">
            <v>41312</v>
          </cell>
          <cell r="B412">
            <v>49</v>
          </cell>
          <cell r="C412">
            <v>11</v>
          </cell>
          <cell r="D412"/>
          <cell r="E412">
            <v>60</v>
          </cell>
          <cell r="F412">
            <v>6</v>
          </cell>
          <cell r="G412">
            <v>1</v>
          </cell>
          <cell r="H412">
            <v>7</v>
          </cell>
          <cell r="I412">
            <v>67</v>
          </cell>
          <cell r="K412"/>
          <cell r="L412"/>
        </row>
        <row r="413">
          <cell r="A413">
            <v>41313</v>
          </cell>
          <cell r="B413">
            <v>56</v>
          </cell>
          <cell r="C413">
            <v>9</v>
          </cell>
          <cell r="D413"/>
          <cell r="E413">
            <v>65</v>
          </cell>
          <cell r="F413">
            <v>4</v>
          </cell>
          <cell r="G413">
            <v>1</v>
          </cell>
          <cell r="H413">
            <v>5</v>
          </cell>
          <cell r="I413">
            <v>70</v>
          </cell>
          <cell r="K413"/>
          <cell r="L413"/>
        </row>
        <row r="414">
          <cell r="A414">
            <v>41314</v>
          </cell>
          <cell r="B414">
            <v>59</v>
          </cell>
          <cell r="C414">
            <v>9</v>
          </cell>
          <cell r="D414"/>
          <cell r="E414">
            <v>68</v>
          </cell>
          <cell r="F414">
            <v>5</v>
          </cell>
          <cell r="G414">
            <v>1</v>
          </cell>
          <cell r="H414">
            <v>6</v>
          </cell>
          <cell r="I414">
            <v>74</v>
          </cell>
          <cell r="K414"/>
          <cell r="L414"/>
        </row>
        <row r="415">
          <cell r="A415">
            <v>41315</v>
          </cell>
          <cell r="B415">
            <v>55</v>
          </cell>
          <cell r="C415">
            <v>9</v>
          </cell>
          <cell r="D415"/>
          <cell r="E415">
            <v>64</v>
          </cell>
          <cell r="F415">
            <v>4</v>
          </cell>
          <cell r="G415">
            <v>1</v>
          </cell>
          <cell r="H415">
            <v>5</v>
          </cell>
          <cell r="I415">
            <v>69</v>
          </cell>
          <cell r="K415"/>
          <cell r="L415"/>
        </row>
        <row r="416">
          <cell r="A416">
            <v>41316</v>
          </cell>
          <cell r="B416">
            <v>53</v>
          </cell>
          <cell r="C416">
            <v>10</v>
          </cell>
          <cell r="D416"/>
          <cell r="E416">
            <v>63</v>
          </cell>
          <cell r="F416">
            <v>3</v>
          </cell>
          <cell r="G416">
            <v>1</v>
          </cell>
          <cell r="H416">
            <v>4</v>
          </cell>
          <cell r="I416">
            <v>67</v>
          </cell>
          <cell r="K416"/>
          <cell r="L416"/>
        </row>
        <row r="417">
          <cell r="A417">
            <v>41317</v>
          </cell>
          <cell r="B417">
            <v>52</v>
          </cell>
          <cell r="C417">
            <v>9</v>
          </cell>
          <cell r="D417"/>
          <cell r="E417">
            <v>61</v>
          </cell>
          <cell r="F417">
            <v>5</v>
          </cell>
          <cell r="G417">
            <v>2</v>
          </cell>
          <cell r="H417">
            <v>7</v>
          </cell>
          <cell r="I417">
            <v>68</v>
          </cell>
          <cell r="K417"/>
          <cell r="L417"/>
        </row>
        <row r="418">
          <cell r="A418">
            <v>41318</v>
          </cell>
          <cell r="B418">
            <v>56</v>
          </cell>
          <cell r="C418">
            <v>9</v>
          </cell>
          <cell r="D418"/>
          <cell r="E418">
            <v>65</v>
          </cell>
          <cell r="F418">
            <v>3</v>
          </cell>
          <cell r="G418">
            <v>1</v>
          </cell>
          <cell r="H418">
            <v>4</v>
          </cell>
          <cell r="I418">
            <v>69</v>
          </cell>
          <cell r="K418"/>
          <cell r="L418"/>
        </row>
        <row r="419">
          <cell r="A419">
            <v>41319</v>
          </cell>
          <cell r="B419">
            <v>61</v>
          </cell>
          <cell r="C419">
            <v>7</v>
          </cell>
          <cell r="D419"/>
          <cell r="E419">
            <v>68</v>
          </cell>
          <cell r="F419">
            <v>3</v>
          </cell>
          <cell r="G419">
            <v>1</v>
          </cell>
          <cell r="H419">
            <v>4</v>
          </cell>
          <cell r="I419">
            <v>72</v>
          </cell>
          <cell r="K419"/>
          <cell r="L419"/>
        </row>
        <row r="420">
          <cell r="A420">
            <v>41320</v>
          </cell>
          <cell r="B420">
            <v>58</v>
          </cell>
          <cell r="C420">
            <v>6</v>
          </cell>
          <cell r="D420"/>
          <cell r="E420">
            <v>64</v>
          </cell>
          <cell r="F420">
            <v>3</v>
          </cell>
          <cell r="G420">
            <v>1</v>
          </cell>
          <cell r="H420">
            <v>4</v>
          </cell>
          <cell r="I420">
            <v>68</v>
          </cell>
          <cell r="K420"/>
          <cell r="L420"/>
        </row>
        <row r="421">
          <cell r="A421">
            <v>41321</v>
          </cell>
          <cell r="B421">
            <v>56</v>
          </cell>
          <cell r="C421">
            <v>8</v>
          </cell>
          <cell r="D421"/>
          <cell r="E421">
            <v>64</v>
          </cell>
          <cell r="F421">
            <v>3</v>
          </cell>
          <cell r="G421">
            <v>1</v>
          </cell>
          <cell r="H421">
            <v>4</v>
          </cell>
          <cell r="I421">
            <v>68</v>
          </cell>
          <cell r="K421"/>
          <cell r="L421"/>
        </row>
        <row r="422">
          <cell r="A422">
            <v>41322</v>
          </cell>
          <cell r="B422">
            <v>56</v>
          </cell>
          <cell r="C422">
            <v>9</v>
          </cell>
          <cell r="D422"/>
          <cell r="E422">
            <v>65</v>
          </cell>
          <cell r="F422">
            <v>4</v>
          </cell>
          <cell r="G422"/>
          <cell r="H422">
            <v>4</v>
          </cell>
          <cell r="I422">
            <v>69</v>
          </cell>
          <cell r="K422"/>
          <cell r="L422"/>
        </row>
        <row r="423">
          <cell r="A423">
            <v>41323</v>
          </cell>
          <cell r="B423">
            <v>54</v>
          </cell>
          <cell r="C423">
            <v>10</v>
          </cell>
          <cell r="D423"/>
          <cell r="E423">
            <v>64</v>
          </cell>
          <cell r="F423">
            <v>3</v>
          </cell>
          <cell r="G423"/>
          <cell r="H423">
            <v>3</v>
          </cell>
          <cell r="I423">
            <v>67</v>
          </cell>
          <cell r="K423"/>
          <cell r="L423"/>
        </row>
        <row r="424">
          <cell r="A424">
            <v>41324</v>
          </cell>
          <cell r="B424">
            <v>51</v>
          </cell>
          <cell r="C424">
            <v>8</v>
          </cell>
          <cell r="D424"/>
          <cell r="E424">
            <v>59</v>
          </cell>
          <cell r="F424">
            <v>5</v>
          </cell>
          <cell r="G424"/>
          <cell r="H424">
            <v>5</v>
          </cell>
          <cell r="I424">
            <v>64</v>
          </cell>
          <cell r="K424"/>
          <cell r="L424"/>
        </row>
        <row r="425">
          <cell r="A425">
            <v>41325</v>
          </cell>
          <cell r="B425">
            <v>54</v>
          </cell>
          <cell r="C425">
            <v>7</v>
          </cell>
          <cell r="D425"/>
          <cell r="E425">
            <v>61</v>
          </cell>
          <cell r="F425">
            <v>2</v>
          </cell>
          <cell r="G425"/>
          <cell r="H425">
            <v>2</v>
          </cell>
          <cell r="I425">
            <v>63</v>
          </cell>
          <cell r="K425"/>
          <cell r="L425"/>
        </row>
        <row r="426">
          <cell r="A426">
            <v>41326</v>
          </cell>
          <cell r="B426">
            <v>57</v>
          </cell>
          <cell r="C426">
            <v>4</v>
          </cell>
          <cell r="D426"/>
          <cell r="E426">
            <v>61</v>
          </cell>
          <cell r="F426">
            <v>3</v>
          </cell>
          <cell r="G426"/>
          <cell r="H426">
            <v>3</v>
          </cell>
          <cell r="I426">
            <v>64</v>
          </cell>
          <cell r="K426"/>
          <cell r="L426"/>
        </row>
        <row r="427">
          <cell r="A427">
            <v>41327</v>
          </cell>
          <cell r="B427">
            <v>49</v>
          </cell>
          <cell r="C427">
            <v>2</v>
          </cell>
          <cell r="D427"/>
          <cell r="E427">
            <v>51</v>
          </cell>
          <cell r="F427">
            <v>4</v>
          </cell>
          <cell r="G427">
            <v>1</v>
          </cell>
          <cell r="H427">
            <v>5</v>
          </cell>
          <cell r="I427">
            <v>56</v>
          </cell>
          <cell r="K427"/>
          <cell r="L427"/>
        </row>
        <row r="428">
          <cell r="A428">
            <v>41328</v>
          </cell>
          <cell r="B428">
            <v>45</v>
          </cell>
          <cell r="C428">
            <v>3</v>
          </cell>
          <cell r="D428"/>
          <cell r="E428">
            <v>48</v>
          </cell>
          <cell r="F428">
            <v>4</v>
          </cell>
          <cell r="G428"/>
          <cell r="H428">
            <v>4</v>
          </cell>
          <cell r="I428">
            <v>52</v>
          </cell>
          <cell r="K428"/>
          <cell r="L428"/>
        </row>
        <row r="429">
          <cell r="A429">
            <v>41329</v>
          </cell>
          <cell r="B429">
            <v>54</v>
          </cell>
          <cell r="C429">
            <v>5</v>
          </cell>
          <cell r="D429"/>
          <cell r="E429">
            <v>59</v>
          </cell>
          <cell r="F429">
            <v>3</v>
          </cell>
          <cell r="G429"/>
          <cell r="H429">
            <v>3</v>
          </cell>
          <cell r="I429">
            <v>62</v>
          </cell>
          <cell r="K429"/>
          <cell r="L429"/>
        </row>
        <row r="430">
          <cell r="A430">
            <v>41330</v>
          </cell>
          <cell r="B430">
            <v>52</v>
          </cell>
          <cell r="C430">
            <v>8</v>
          </cell>
          <cell r="D430"/>
          <cell r="E430">
            <v>60</v>
          </cell>
          <cell r="F430">
            <v>5</v>
          </cell>
          <cell r="G430"/>
          <cell r="H430">
            <v>5</v>
          </cell>
          <cell r="I430">
            <v>65</v>
          </cell>
          <cell r="K430"/>
          <cell r="L430"/>
        </row>
        <row r="431">
          <cell r="A431">
            <v>41331</v>
          </cell>
          <cell r="B431">
            <v>49</v>
          </cell>
          <cell r="C431">
            <v>8</v>
          </cell>
          <cell r="D431"/>
          <cell r="E431">
            <v>57</v>
          </cell>
          <cell r="F431">
            <v>4</v>
          </cell>
          <cell r="G431"/>
          <cell r="H431">
            <v>4</v>
          </cell>
          <cell r="I431">
            <v>61</v>
          </cell>
          <cell r="K431"/>
          <cell r="L431"/>
        </row>
        <row r="432">
          <cell r="A432">
            <v>41332</v>
          </cell>
          <cell r="B432">
            <v>51</v>
          </cell>
          <cell r="C432">
            <v>4</v>
          </cell>
          <cell r="D432"/>
          <cell r="E432">
            <v>55</v>
          </cell>
          <cell r="F432">
            <v>5</v>
          </cell>
          <cell r="G432"/>
          <cell r="H432">
            <v>5</v>
          </cell>
          <cell r="I432">
            <v>60</v>
          </cell>
          <cell r="K432"/>
          <cell r="L432"/>
        </row>
        <row r="433">
          <cell r="A433">
            <v>41333</v>
          </cell>
          <cell r="B433">
            <v>51</v>
          </cell>
          <cell r="C433">
            <v>4</v>
          </cell>
          <cell r="D433"/>
          <cell r="E433">
            <v>55</v>
          </cell>
          <cell r="F433">
            <v>3</v>
          </cell>
          <cell r="G433"/>
          <cell r="H433">
            <v>3</v>
          </cell>
          <cell r="I433">
            <v>58</v>
          </cell>
          <cell r="K433"/>
          <cell r="L433"/>
        </row>
        <row r="434">
          <cell r="A434">
            <v>41334</v>
          </cell>
          <cell r="B434">
            <v>52</v>
          </cell>
          <cell r="C434">
            <v>5</v>
          </cell>
          <cell r="D434"/>
          <cell r="E434">
            <v>57</v>
          </cell>
          <cell r="F434">
            <v>3</v>
          </cell>
          <cell r="G434"/>
          <cell r="H434">
            <v>3</v>
          </cell>
          <cell r="I434">
            <v>60</v>
          </cell>
          <cell r="K434"/>
          <cell r="L434"/>
        </row>
        <row r="435">
          <cell r="A435">
            <v>41335</v>
          </cell>
          <cell r="B435">
            <v>45</v>
          </cell>
          <cell r="C435">
            <v>5</v>
          </cell>
          <cell r="D435"/>
          <cell r="E435">
            <v>50</v>
          </cell>
          <cell r="F435">
            <v>4</v>
          </cell>
          <cell r="G435"/>
          <cell r="H435">
            <v>4</v>
          </cell>
          <cell r="I435">
            <v>54</v>
          </cell>
          <cell r="K435"/>
          <cell r="L435"/>
        </row>
        <row r="436">
          <cell r="A436">
            <v>41336</v>
          </cell>
          <cell r="B436">
            <v>51</v>
          </cell>
          <cell r="C436">
            <v>3</v>
          </cell>
          <cell r="D436"/>
          <cell r="E436">
            <v>54</v>
          </cell>
          <cell r="F436">
            <v>6</v>
          </cell>
          <cell r="G436"/>
          <cell r="H436">
            <v>6</v>
          </cell>
          <cell r="I436">
            <v>60</v>
          </cell>
          <cell r="K436"/>
          <cell r="L436"/>
        </row>
        <row r="437">
          <cell r="A437">
            <v>41337</v>
          </cell>
          <cell r="B437">
            <v>40</v>
          </cell>
          <cell r="C437">
            <v>7</v>
          </cell>
          <cell r="D437"/>
          <cell r="E437">
            <v>47</v>
          </cell>
          <cell r="F437">
            <v>7</v>
          </cell>
          <cell r="G437"/>
          <cell r="H437">
            <v>7</v>
          </cell>
          <cell r="I437">
            <v>54</v>
          </cell>
          <cell r="K437"/>
          <cell r="L437"/>
        </row>
        <row r="438">
          <cell r="A438">
            <v>41338</v>
          </cell>
          <cell r="B438">
            <v>38</v>
          </cell>
          <cell r="C438">
            <v>7</v>
          </cell>
          <cell r="D438"/>
          <cell r="E438">
            <v>45</v>
          </cell>
          <cell r="F438">
            <v>7</v>
          </cell>
          <cell r="G438"/>
          <cell r="H438">
            <v>7</v>
          </cell>
          <cell r="I438">
            <v>52</v>
          </cell>
          <cell r="K438"/>
          <cell r="L438"/>
        </row>
        <row r="439">
          <cell r="A439">
            <v>41339</v>
          </cell>
          <cell r="B439">
            <v>44</v>
          </cell>
          <cell r="C439">
            <v>5</v>
          </cell>
          <cell r="D439"/>
          <cell r="E439">
            <v>49</v>
          </cell>
          <cell r="F439">
            <v>6</v>
          </cell>
          <cell r="G439"/>
          <cell r="H439">
            <v>6</v>
          </cell>
          <cell r="I439">
            <v>55</v>
          </cell>
          <cell r="K439"/>
          <cell r="L439"/>
        </row>
        <row r="440">
          <cell r="A440">
            <v>41340</v>
          </cell>
          <cell r="B440">
            <v>49</v>
          </cell>
          <cell r="C440">
            <v>5</v>
          </cell>
          <cell r="D440"/>
          <cell r="E440">
            <v>54</v>
          </cell>
          <cell r="F440">
            <v>7</v>
          </cell>
          <cell r="G440"/>
          <cell r="H440">
            <v>7</v>
          </cell>
          <cell r="I440">
            <v>61</v>
          </cell>
          <cell r="K440"/>
          <cell r="L440"/>
        </row>
        <row r="441">
          <cell r="A441">
            <v>41341</v>
          </cell>
          <cell r="B441">
            <v>45</v>
          </cell>
          <cell r="C441">
            <v>3</v>
          </cell>
          <cell r="D441"/>
          <cell r="E441">
            <v>48</v>
          </cell>
          <cell r="F441">
            <v>5</v>
          </cell>
          <cell r="G441"/>
          <cell r="H441">
            <v>5</v>
          </cell>
          <cell r="I441">
            <v>53</v>
          </cell>
          <cell r="K441"/>
          <cell r="L441"/>
        </row>
        <row r="442">
          <cell r="A442">
            <v>41342</v>
          </cell>
          <cell r="B442">
            <v>44</v>
          </cell>
          <cell r="C442">
            <v>2</v>
          </cell>
          <cell r="D442"/>
          <cell r="E442">
            <v>46</v>
          </cell>
          <cell r="F442">
            <v>6</v>
          </cell>
          <cell r="G442"/>
          <cell r="H442">
            <v>6</v>
          </cell>
          <cell r="I442">
            <v>52</v>
          </cell>
          <cell r="K442"/>
          <cell r="L442"/>
        </row>
        <row r="443">
          <cell r="A443">
            <v>41343</v>
          </cell>
          <cell r="B443">
            <v>42</v>
          </cell>
          <cell r="C443">
            <v>1</v>
          </cell>
          <cell r="D443"/>
          <cell r="E443">
            <v>43</v>
          </cell>
          <cell r="F443">
            <v>6</v>
          </cell>
          <cell r="G443"/>
          <cell r="H443">
            <v>6</v>
          </cell>
          <cell r="I443">
            <v>49</v>
          </cell>
          <cell r="K443"/>
          <cell r="L443"/>
        </row>
        <row r="444">
          <cell r="A444">
            <v>41344</v>
          </cell>
          <cell r="B444">
            <v>34</v>
          </cell>
          <cell r="C444">
            <v>3</v>
          </cell>
          <cell r="D444"/>
          <cell r="E444">
            <v>37</v>
          </cell>
          <cell r="F444">
            <v>6</v>
          </cell>
          <cell r="G444"/>
          <cell r="H444">
            <v>6</v>
          </cell>
          <cell r="I444">
            <v>43</v>
          </cell>
          <cell r="K444"/>
          <cell r="L444"/>
        </row>
        <row r="445">
          <cell r="A445">
            <v>41345</v>
          </cell>
          <cell r="B445">
            <v>38</v>
          </cell>
          <cell r="C445">
            <v>5</v>
          </cell>
          <cell r="D445"/>
          <cell r="E445">
            <v>43</v>
          </cell>
          <cell r="F445">
            <v>6</v>
          </cell>
          <cell r="G445"/>
          <cell r="H445">
            <v>6</v>
          </cell>
          <cell r="I445">
            <v>49</v>
          </cell>
          <cell r="K445"/>
          <cell r="L445"/>
        </row>
        <row r="446">
          <cell r="A446">
            <v>41346</v>
          </cell>
          <cell r="B446">
            <v>34</v>
          </cell>
          <cell r="C446">
            <v>3</v>
          </cell>
          <cell r="D446"/>
          <cell r="E446">
            <v>37</v>
          </cell>
          <cell r="F446">
            <v>6</v>
          </cell>
          <cell r="G446"/>
          <cell r="H446">
            <v>6</v>
          </cell>
          <cell r="I446">
            <v>43</v>
          </cell>
          <cell r="K446"/>
          <cell r="L446"/>
        </row>
        <row r="447">
          <cell r="A447">
            <v>41347</v>
          </cell>
          <cell r="B447">
            <v>31</v>
          </cell>
          <cell r="C447">
            <v>3</v>
          </cell>
          <cell r="D447"/>
          <cell r="E447">
            <v>34</v>
          </cell>
          <cell r="F447">
            <v>7</v>
          </cell>
          <cell r="G447"/>
          <cell r="H447">
            <v>7</v>
          </cell>
          <cell r="I447">
            <v>41</v>
          </cell>
          <cell r="K447"/>
          <cell r="L447"/>
        </row>
        <row r="448">
          <cell r="A448">
            <v>41348</v>
          </cell>
          <cell r="B448">
            <v>27</v>
          </cell>
          <cell r="C448">
            <v>1</v>
          </cell>
          <cell r="D448"/>
          <cell r="E448">
            <v>28</v>
          </cell>
          <cell r="F448">
            <v>5</v>
          </cell>
          <cell r="G448"/>
          <cell r="H448">
            <v>5</v>
          </cell>
          <cell r="I448">
            <v>33</v>
          </cell>
          <cell r="K448"/>
          <cell r="L448"/>
        </row>
        <row r="449">
          <cell r="A449">
            <v>41349</v>
          </cell>
          <cell r="B449">
            <v>35</v>
          </cell>
          <cell r="C449">
            <v>3</v>
          </cell>
          <cell r="D449"/>
          <cell r="E449">
            <v>38</v>
          </cell>
          <cell r="F449">
            <v>4</v>
          </cell>
          <cell r="G449"/>
          <cell r="H449">
            <v>4</v>
          </cell>
          <cell r="I449">
            <v>42</v>
          </cell>
          <cell r="K449"/>
          <cell r="L449"/>
        </row>
        <row r="450">
          <cell r="A450">
            <v>41350</v>
          </cell>
          <cell r="B450">
            <v>31</v>
          </cell>
          <cell r="C450">
            <v>5</v>
          </cell>
          <cell r="D450"/>
          <cell r="E450">
            <v>36</v>
          </cell>
          <cell r="F450">
            <v>3</v>
          </cell>
          <cell r="G450"/>
          <cell r="H450">
            <v>3</v>
          </cell>
          <cell r="I450">
            <v>39</v>
          </cell>
          <cell r="K450"/>
          <cell r="L450"/>
        </row>
        <row r="451">
          <cell r="A451">
            <v>41351</v>
          </cell>
          <cell r="B451">
            <v>40</v>
          </cell>
          <cell r="C451">
            <v>5</v>
          </cell>
          <cell r="D451"/>
          <cell r="E451">
            <v>45</v>
          </cell>
          <cell r="F451">
            <v>4</v>
          </cell>
          <cell r="G451"/>
          <cell r="H451">
            <v>4</v>
          </cell>
          <cell r="I451">
            <v>49</v>
          </cell>
          <cell r="K451"/>
          <cell r="L451"/>
        </row>
        <row r="452">
          <cell r="A452">
            <v>41352</v>
          </cell>
          <cell r="B452">
            <v>42</v>
          </cell>
          <cell r="C452">
            <v>5</v>
          </cell>
          <cell r="D452"/>
          <cell r="E452">
            <v>47</v>
          </cell>
          <cell r="F452">
            <v>6</v>
          </cell>
          <cell r="G452"/>
          <cell r="H452">
            <v>6</v>
          </cell>
          <cell r="I452">
            <v>53</v>
          </cell>
          <cell r="K452"/>
          <cell r="L452"/>
        </row>
        <row r="453">
          <cell r="A453">
            <v>41353</v>
          </cell>
          <cell r="B453">
            <v>50</v>
          </cell>
          <cell r="C453">
            <v>6</v>
          </cell>
          <cell r="D453"/>
          <cell r="E453">
            <v>56</v>
          </cell>
          <cell r="F453">
            <v>5</v>
          </cell>
          <cell r="G453"/>
          <cell r="H453">
            <v>5</v>
          </cell>
          <cell r="I453">
            <v>61</v>
          </cell>
          <cell r="K453"/>
          <cell r="L453"/>
        </row>
        <row r="454">
          <cell r="A454">
            <v>41354</v>
          </cell>
          <cell r="B454">
            <v>44</v>
          </cell>
          <cell r="C454">
            <v>4</v>
          </cell>
          <cell r="D454"/>
          <cell r="E454">
            <v>48</v>
          </cell>
          <cell r="F454">
            <v>6</v>
          </cell>
          <cell r="G454">
            <v>1</v>
          </cell>
          <cell r="H454">
            <v>7</v>
          </cell>
          <cell r="I454">
            <v>55</v>
          </cell>
          <cell r="K454"/>
          <cell r="L454"/>
        </row>
        <row r="455">
          <cell r="A455">
            <v>41355</v>
          </cell>
          <cell r="B455">
            <v>39</v>
          </cell>
          <cell r="C455">
            <v>3</v>
          </cell>
          <cell r="D455"/>
          <cell r="E455">
            <v>42</v>
          </cell>
          <cell r="F455">
            <v>3</v>
          </cell>
          <cell r="G455">
            <v>1</v>
          </cell>
          <cell r="H455">
            <v>4</v>
          </cell>
          <cell r="I455">
            <v>46</v>
          </cell>
          <cell r="K455"/>
          <cell r="L455"/>
        </row>
        <row r="456">
          <cell r="A456">
            <v>41356</v>
          </cell>
          <cell r="B456">
            <v>45</v>
          </cell>
          <cell r="C456">
            <v>4</v>
          </cell>
          <cell r="D456"/>
          <cell r="E456">
            <v>49</v>
          </cell>
          <cell r="F456">
            <v>2</v>
          </cell>
          <cell r="G456">
            <v>1</v>
          </cell>
          <cell r="H456">
            <v>3</v>
          </cell>
          <cell r="I456">
            <v>52</v>
          </cell>
          <cell r="K456"/>
          <cell r="L456"/>
        </row>
        <row r="457">
          <cell r="A457">
            <v>41357</v>
          </cell>
          <cell r="B457">
            <v>44</v>
          </cell>
          <cell r="C457">
            <v>5</v>
          </cell>
          <cell r="D457"/>
          <cell r="E457">
            <v>49</v>
          </cell>
          <cell r="F457">
            <v>2</v>
          </cell>
          <cell r="G457">
            <v>1</v>
          </cell>
          <cell r="H457">
            <v>3</v>
          </cell>
          <cell r="I457">
            <v>52</v>
          </cell>
          <cell r="K457"/>
          <cell r="L457"/>
        </row>
        <row r="458">
          <cell r="A458">
            <v>41358</v>
          </cell>
          <cell r="B458">
            <v>44</v>
          </cell>
          <cell r="C458">
            <v>4</v>
          </cell>
          <cell r="D458"/>
          <cell r="E458">
            <v>48</v>
          </cell>
          <cell r="F458">
            <v>4</v>
          </cell>
          <cell r="G458">
            <v>1</v>
          </cell>
          <cell r="H458">
            <v>5</v>
          </cell>
          <cell r="I458">
            <v>53</v>
          </cell>
          <cell r="K458"/>
          <cell r="L458"/>
        </row>
        <row r="459">
          <cell r="A459">
            <v>41359</v>
          </cell>
          <cell r="B459">
            <v>41</v>
          </cell>
          <cell r="C459">
            <v>2</v>
          </cell>
          <cell r="D459"/>
          <cell r="E459">
            <v>43</v>
          </cell>
          <cell r="F459">
            <v>5</v>
          </cell>
          <cell r="G459">
            <v>1</v>
          </cell>
          <cell r="H459">
            <v>6</v>
          </cell>
          <cell r="I459">
            <v>49</v>
          </cell>
          <cell r="K459"/>
          <cell r="L459"/>
        </row>
        <row r="460">
          <cell r="A460">
            <v>41360</v>
          </cell>
          <cell r="B460">
            <v>46</v>
          </cell>
          <cell r="C460">
            <v>4</v>
          </cell>
          <cell r="D460"/>
          <cell r="E460">
            <v>50</v>
          </cell>
          <cell r="F460">
            <v>5</v>
          </cell>
          <cell r="G460">
            <v>1</v>
          </cell>
          <cell r="H460">
            <v>6</v>
          </cell>
          <cell r="I460">
            <v>56</v>
          </cell>
          <cell r="K460"/>
          <cell r="L460"/>
        </row>
        <row r="461">
          <cell r="A461">
            <v>41361</v>
          </cell>
          <cell r="B461">
            <v>47</v>
          </cell>
          <cell r="C461">
            <v>4</v>
          </cell>
          <cell r="D461"/>
          <cell r="E461">
            <v>51</v>
          </cell>
          <cell r="F461">
            <v>4</v>
          </cell>
          <cell r="G461"/>
          <cell r="H461">
            <v>4</v>
          </cell>
          <cell r="I461">
            <v>55</v>
          </cell>
          <cell r="K461"/>
          <cell r="L461"/>
        </row>
        <row r="462">
          <cell r="A462">
            <v>41362</v>
          </cell>
          <cell r="B462">
            <v>45</v>
          </cell>
          <cell r="C462">
            <v>4</v>
          </cell>
          <cell r="D462"/>
          <cell r="E462">
            <v>49</v>
          </cell>
          <cell r="F462">
            <v>7</v>
          </cell>
          <cell r="G462"/>
          <cell r="H462">
            <v>7</v>
          </cell>
          <cell r="I462">
            <v>56</v>
          </cell>
          <cell r="K462"/>
          <cell r="L462"/>
        </row>
        <row r="463">
          <cell r="A463">
            <v>41363</v>
          </cell>
          <cell r="B463">
            <v>50</v>
          </cell>
          <cell r="C463">
            <v>5</v>
          </cell>
          <cell r="D463"/>
          <cell r="E463">
            <v>55</v>
          </cell>
          <cell r="F463">
            <v>4</v>
          </cell>
          <cell r="G463"/>
          <cell r="H463">
            <v>4</v>
          </cell>
          <cell r="I463">
            <v>59</v>
          </cell>
          <cell r="K463"/>
          <cell r="L463"/>
        </row>
        <row r="464">
          <cell r="A464">
            <v>41364</v>
          </cell>
          <cell r="B464">
            <v>45</v>
          </cell>
          <cell r="C464">
            <v>8</v>
          </cell>
          <cell r="D464"/>
          <cell r="E464">
            <v>53</v>
          </cell>
          <cell r="F464">
            <v>7</v>
          </cell>
          <cell r="G464"/>
          <cell r="H464">
            <v>7</v>
          </cell>
          <cell r="I464">
            <v>60</v>
          </cell>
          <cell r="K464"/>
          <cell r="L464"/>
        </row>
        <row r="465">
          <cell r="A465">
            <v>41365</v>
          </cell>
          <cell r="B465">
            <v>38</v>
          </cell>
          <cell r="C465">
            <v>5</v>
          </cell>
          <cell r="D465"/>
          <cell r="E465">
            <v>43</v>
          </cell>
          <cell r="F465">
            <v>4</v>
          </cell>
          <cell r="G465"/>
          <cell r="H465">
            <v>4</v>
          </cell>
          <cell r="I465">
            <v>47</v>
          </cell>
          <cell r="K465"/>
          <cell r="L465"/>
        </row>
        <row r="466">
          <cell r="A466">
            <v>41366</v>
          </cell>
          <cell r="B466">
            <v>41</v>
          </cell>
          <cell r="C466">
            <v>3</v>
          </cell>
          <cell r="D466"/>
          <cell r="E466">
            <v>44</v>
          </cell>
          <cell r="F466">
            <v>2</v>
          </cell>
          <cell r="G466"/>
          <cell r="H466">
            <v>2</v>
          </cell>
          <cell r="I466">
            <v>46</v>
          </cell>
          <cell r="K466"/>
          <cell r="L466"/>
        </row>
        <row r="467">
          <cell r="A467">
            <v>41367</v>
          </cell>
          <cell r="B467">
            <v>39</v>
          </cell>
          <cell r="C467">
            <v>4</v>
          </cell>
          <cell r="D467"/>
          <cell r="E467">
            <v>43</v>
          </cell>
          <cell r="F467">
            <v>3</v>
          </cell>
          <cell r="G467"/>
          <cell r="H467">
            <v>3</v>
          </cell>
          <cell r="I467">
            <v>46</v>
          </cell>
          <cell r="K467"/>
          <cell r="L467"/>
        </row>
        <row r="468">
          <cell r="A468">
            <v>41368</v>
          </cell>
          <cell r="B468">
            <v>34</v>
          </cell>
          <cell r="C468">
            <v>3</v>
          </cell>
          <cell r="D468"/>
          <cell r="E468">
            <v>37</v>
          </cell>
          <cell r="F468">
            <v>3</v>
          </cell>
          <cell r="G468"/>
          <cell r="H468">
            <v>3</v>
          </cell>
          <cell r="I468">
            <v>40</v>
          </cell>
          <cell r="K468"/>
          <cell r="L468"/>
        </row>
        <row r="469">
          <cell r="A469">
            <v>41369</v>
          </cell>
          <cell r="B469">
            <v>41</v>
          </cell>
          <cell r="C469">
            <v>5</v>
          </cell>
          <cell r="D469"/>
          <cell r="E469">
            <v>46</v>
          </cell>
          <cell r="F469">
            <v>3</v>
          </cell>
          <cell r="G469"/>
          <cell r="H469">
            <v>3</v>
          </cell>
          <cell r="I469">
            <v>49</v>
          </cell>
          <cell r="K469"/>
          <cell r="L469"/>
        </row>
        <row r="470">
          <cell r="A470">
            <v>41370</v>
          </cell>
          <cell r="B470">
            <v>40</v>
          </cell>
          <cell r="C470">
            <v>4</v>
          </cell>
          <cell r="D470"/>
          <cell r="E470">
            <v>44</v>
          </cell>
          <cell r="F470">
            <v>4</v>
          </cell>
          <cell r="G470"/>
          <cell r="H470">
            <v>4</v>
          </cell>
          <cell r="I470">
            <v>48</v>
          </cell>
          <cell r="K470"/>
          <cell r="L470"/>
        </row>
        <row r="471">
          <cell r="A471">
            <v>41371</v>
          </cell>
          <cell r="B471">
            <v>42</v>
          </cell>
          <cell r="C471">
            <v>3</v>
          </cell>
          <cell r="D471"/>
          <cell r="E471">
            <v>45</v>
          </cell>
          <cell r="F471">
            <v>4</v>
          </cell>
          <cell r="G471"/>
          <cell r="H471">
            <v>4</v>
          </cell>
          <cell r="I471">
            <v>49</v>
          </cell>
          <cell r="K471"/>
          <cell r="L471"/>
        </row>
        <row r="472">
          <cell r="A472">
            <v>41372</v>
          </cell>
          <cell r="B472">
            <v>35</v>
          </cell>
          <cell r="C472">
            <v>3</v>
          </cell>
          <cell r="D472"/>
          <cell r="E472">
            <v>38</v>
          </cell>
          <cell r="F472">
            <v>5</v>
          </cell>
          <cell r="G472"/>
          <cell r="H472">
            <v>5</v>
          </cell>
          <cell r="I472">
            <v>43</v>
          </cell>
          <cell r="K472"/>
          <cell r="L472"/>
        </row>
        <row r="473">
          <cell r="A473">
            <v>41373</v>
          </cell>
          <cell r="B473">
            <v>37</v>
          </cell>
          <cell r="C473">
            <v>4</v>
          </cell>
          <cell r="D473"/>
          <cell r="E473">
            <v>41</v>
          </cell>
          <cell r="F473">
            <v>3</v>
          </cell>
          <cell r="G473"/>
          <cell r="H473">
            <v>3</v>
          </cell>
          <cell r="I473">
            <v>44</v>
          </cell>
          <cell r="K473"/>
          <cell r="L473"/>
        </row>
        <row r="474">
          <cell r="A474">
            <v>41374</v>
          </cell>
          <cell r="B474">
            <v>42</v>
          </cell>
          <cell r="C474">
            <v>5</v>
          </cell>
          <cell r="D474"/>
          <cell r="E474">
            <v>47</v>
          </cell>
          <cell r="F474">
            <v>3</v>
          </cell>
          <cell r="G474"/>
          <cell r="H474">
            <v>3</v>
          </cell>
          <cell r="I474">
            <v>50</v>
          </cell>
          <cell r="K474"/>
          <cell r="L474"/>
        </row>
        <row r="475">
          <cell r="A475">
            <v>41375</v>
          </cell>
          <cell r="B475">
            <v>44</v>
          </cell>
          <cell r="C475">
            <v>3</v>
          </cell>
          <cell r="D475">
            <v>1</v>
          </cell>
          <cell r="E475">
            <v>48</v>
          </cell>
          <cell r="F475">
            <v>2</v>
          </cell>
          <cell r="G475"/>
          <cell r="H475">
            <v>2</v>
          </cell>
          <cell r="I475">
            <v>50</v>
          </cell>
          <cell r="K475"/>
          <cell r="L475"/>
        </row>
        <row r="476">
          <cell r="A476">
            <v>41376</v>
          </cell>
          <cell r="B476">
            <v>40</v>
          </cell>
          <cell r="C476">
            <v>6</v>
          </cell>
          <cell r="D476"/>
          <cell r="E476">
            <v>46</v>
          </cell>
          <cell r="F476">
            <v>2</v>
          </cell>
          <cell r="G476"/>
          <cell r="H476">
            <v>2</v>
          </cell>
          <cell r="I476">
            <v>48</v>
          </cell>
          <cell r="K476"/>
          <cell r="L476"/>
        </row>
        <row r="477">
          <cell r="A477">
            <v>41377</v>
          </cell>
          <cell r="B477">
            <v>34</v>
          </cell>
          <cell r="C477">
            <v>3</v>
          </cell>
          <cell r="D477">
            <v>1</v>
          </cell>
          <cell r="E477">
            <v>38</v>
          </cell>
          <cell r="F477">
            <v>2</v>
          </cell>
          <cell r="G477"/>
          <cell r="H477">
            <v>2</v>
          </cell>
          <cell r="I477">
            <v>40</v>
          </cell>
          <cell r="K477"/>
          <cell r="L477"/>
        </row>
        <row r="478">
          <cell r="A478">
            <v>41378</v>
          </cell>
          <cell r="B478">
            <v>37</v>
          </cell>
          <cell r="C478">
            <v>3</v>
          </cell>
          <cell r="D478">
            <v>1</v>
          </cell>
          <cell r="E478">
            <v>41</v>
          </cell>
          <cell r="F478">
            <v>2</v>
          </cell>
          <cell r="G478"/>
          <cell r="H478">
            <v>2</v>
          </cell>
          <cell r="I478">
            <v>43</v>
          </cell>
          <cell r="K478"/>
          <cell r="L478"/>
        </row>
        <row r="479">
          <cell r="A479">
            <v>41379</v>
          </cell>
          <cell r="B479">
            <v>38</v>
          </cell>
          <cell r="C479">
            <v>4</v>
          </cell>
          <cell r="D479">
            <v>1</v>
          </cell>
          <cell r="E479">
            <v>43</v>
          </cell>
          <cell r="F479">
            <v>2</v>
          </cell>
          <cell r="G479"/>
          <cell r="H479">
            <v>2</v>
          </cell>
          <cell r="I479">
            <v>45</v>
          </cell>
          <cell r="K479"/>
          <cell r="L479"/>
        </row>
        <row r="480">
          <cell r="A480">
            <v>41380</v>
          </cell>
          <cell r="B480">
            <v>41</v>
          </cell>
          <cell r="C480">
            <v>3</v>
          </cell>
          <cell r="D480">
            <v>1</v>
          </cell>
          <cell r="E480">
            <v>45</v>
          </cell>
          <cell r="F480">
            <v>1</v>
          </cell>
          <cell r="G480"/>
          <cell r="H480">
            <v>1</v>
          </cell>
          <cell r="I480">
            <v>46</v>
          </cell>
          <cell r="K480"/>
          <cell r="L480"/>
        </row>
        <row r="481">
          <cell r="A481">
            <v>41381</v>
          </cell>
          <cell r="B481">
            <v>43</v>
          </cell>
          <cell r="C481">
            <v>3</v>
          </cell>
          <cell r="D481">
            <v>1</v>
          </cell>
          <cell r="E481">
            <v>47</v>
          </cell>
          <cell r="F481">
            <v>2</v>
          </cell>
          <cell r="G481"/>
          <cell r="H481">
            <v>2</v>
          </cell>
          <cell r="I481">
            <v>49</v>
          </cell>
          <cell r="K481"/>
          <cell r="L481"/>
        </row>
        <row r="482">
          <cell r="A482">
            <v>41382</v>
          </cell>
          <cell r="B482">
            <v>37</v>
          </cell>
          <cell r="C482">
            <v>3</v>
          </cell>
          <cell r="D482">
            <v>1</v>
          </cell>
          <cell r="E482">
            <v>41</v>
          </cell>
          <cell r="F482">
            <v>2</v>
          </cell>
          <cell r="G482"/>
          <cell r="H482">
            <v>2</v>
          </cell>
          <cell r="I482">
            <v>43</v>
          </cell>
          <cell r="K482"/>
          <cell r="L482"/>
        </row>
        <row r="483">
          <cell r="A483">
            <v>41383</v>
          </cell>
          <cell r="B483">
            <v>38</v>
          </cell>
          <cell r="C483">
            <v>2</v>
          </cell>
          <cell r="D483"/>
          <cell r="E483">
            <v>40</v>
          </cell>
          <cell r="F483">
            <v>4</v>
          </cell>
          <cell r="G483"/>
          <cell r="H483">
            <v>4</v>
          </cell>
          <cell r="I483">
            <v>44</v>
          </cell>
          <cell r="K483"/>
          <cell r="L483"/>
        </row>
        <row r="484">
          <cell r="A484">
            <v>41384</v>
          </cell>
          <cell r="B484">
            <v>35</v>
          </cell>
          <cell r="C484">
            <v>5</v>
          </cell>
          <cell r="D484"/>
          <cell r="E484">
            <v>40</v>
          </cell>
          <cell r="F484">
            <v>2</v>
          </cell>
          <cell r="G484"/>
          <cell r="H484">
            <v>2</v>
          </cell>
          <cell r="I484">
            <v>42</v>
          </cell>
          <cell r="K484"/>
          <cell r="L484"/>
        </row>
        <row r="485">
          <cell r="A485">
            <v>41385</v>
          </cell>
          <cell r="B485">
            <v>33</v>
          </cell>
          <cell r="C485">
            <v>2</v>
          </cell>
          <cell r="D485"/>
          <cell r="E485">
            <v>35</v>
          </cell>
          <cell r="F485">
            <v>1</v>
          </cell>
          <cell r="G485"/>
          <cell r="H485">
            <v>1</v>
          </cell>
          <cell r="I485">
            <v>36</v>
          </cell>
          <cell r="K485"/>
          <cell r="L485"/>
        </row>
        <row r="486">
          <cell r="A486">
            <v>41386</v>
          </cell>
          <cell r="B486">
            <v>36</v>
          </cell>
          <cell r="C486">
            <v>1</v>
          </cell>
          <cell r="D486"/>
          <cell r="E486">
            <v>37</v>
          </cell>
          <cell r="F486">
            <v>2</v>
          </cell>
          <cell r="G486"/>
          <cell r="H486">
            <v>2</v>
          </cell>
          <cell r="I486">
            <v>39</v>
          </cell>
          <cell r="K486"/>
          <cell r="L486"/>
        </row>
        <row r="487">
          <cell r="A487">
            <v>41387</v>
          </cell>
          <cell r="B487">
            <v>28</v>
          </cell>
          <cell r="C487">
            <v>1</v>
          </cell>
          <cell r="D487"/>
          <cell r="E487">
            <v>29</v>
          </cell>
          <cell r="F487">
            <v>1</v>
          </cell>
          <cell r="G487">
            <v>1</v>
          </cell>
          <cell r="H487">
            <v>2</v>
          </cell>
          <cell r="I487">
            <v>31</v>
          </cell>
          <cell r="K487"/>
          <cell r="L487"/>
        </row>
        <row r="488">
          <cell r="A488">
            <v>41388</v>
          </cell>
          <cell r="B488">
            <v>30</v>
          </cell>
          <cell r="C488">
            <v>3</v>
          </cell>
          <cell r="D488"/>
          <cell r="E488">
            <v>33</v>
          </cell>
          <cell r="F488">
            <v>2</v>
          </cell>
          <cell r="G488">
            <v>1</v>
          </cell>
          <cell r="H488">
            <v>3</v>
          </cell>
          <cell r="I488">
            <v>36</v>
          </cell>
          <cell r="K488"/>
          <cell r="L488"/>
        </row>
        <row r="489">
          <cell r="A489">
            <v>41389</v>
          </cell>
          <cell r="B489">
            <v>29</v>
          </cell>
          <cell r="C489">
            <v>3</v>
          </cell>
          <cell r="D489"/>
          <cell r="E489">
            <v>32</v>
          </cell>
          <cell r="F489">
            <v>2</v>
          </cell>
          <cell r="G489">
            <v>1</v>
          </cell>
          <cell r="H489">
            <v>3</v>
          </cell>
          <cell r="I489">
            <v>35</v>
          </cell>
          <cell r="K489"/>
          <cell r="L489"/>
        </row>
        <row r="490">
          <cell r="A490">
            <v>41390</v>
          </cell>
          <cell r="B490">
            <v>27</v>
          </cell>
          <cell r="C490">
            <v>1</v>
          </cell>
          <cell r="D490"/>
          <cell r="E490">
            <v>28</v>
          </cell>
          <cell r="F490">
            <v>2</v>
          </cell>
          <cell r="G490">
            <v>1</v>
          </cell>
          <cell r="H490">
            <v>3</v>
          </cell>
          <cell r="I490">
            <v>31</v>
          </cell>
          <cell r="K490"/>
          <cell r="L490"/>
        </row>
        <row r="491">
          <cell r="A491">
            <v>41391</v>
          </cell>
          <cell r="B491">
            <v>36</v>
          </cell>
          <cell r="C491">
            <v>1</v>
          </cell>
          <cell r="D491"/>
          <cell r="E491">
            <v>37</v>
          </cell>
          <cell r="F491">
            <v>6</v>
          </cell>
          <cell r="G491">
            <v>1</v>
          </cell>
          <cell r="H491">
            <v>7</v>
          </cell>
          <cell r="I491">
            <v>44</v>
          </cell>
          <cell r="K491"/>
          <cell r="L491"/>
        </row>
        <row r="492">
          <cell r="A492">
            <v>41392</v>
          </cell>
          <cell r="B492">
            <v>31</v>
          </cell>
          <cell r="C492">
            <v>4</v>
          </cell>
          <cell r="D492"/>
          <cell r="E492">
            <v>35</v>
          </cell>
          <cell r="F492">
            <v>6</v>
          </cell>
          <cell r="G492">
            <v>1</v>
          </cell>
          <cell r="H492">
            <v>7</v>
          </cell>
          <cell r="I492">
            <v>42</v>
          </cell>
          <cell r="K492"/>
          <cell r="L492"/>
        </row>
        <row r="493">
          <cell r="A493">
            <v>41393</v>
          </cell>
          <cell r="B493">
            <v>34</v>
          </cell>
          <cell r="C493">
            <v>6</v>
          </cell>
          <cell r="D493"/>
          <cell r="E493">
            <v>40</v>
          </cell>
          <cell r="F493">
            <v>7</v>
          </cell>
          <cell r="G493">
            <v>1</v>
          </cell>
          <cell r="H493">
            <v>8</v>
          </cell>
          <cell r="I493">
            <v>48</v>
          </cell>
          <cell r="K493"/>
          <cell r="L493"/>
        </row>
        <row r="494">
          <cell r="A494">
            <v>41394</v>
          </cell>
          <cell r="B494">
            <v>33</v>
          </cell>
          <cell r="C494">
            <v>3</v>
          </cell>
          <cell r="D494"/>
          <cell r="E494">
            <v>36</v>
          </cell>
          <cell r="F494">
            <v>6</v>
          </cell>
          <cell r="G494">
            <v>1</v>
          </cell>
          <cell r="H494">
            <v>7</v>
          </cell>
          <cell r="I494">
            <v>43</v>
          </cell>
          <cell r="K494"/>
          <cell r="L494"/>
        </row>
        <row r="495">
          <cell r="A495">
            <v>41395</v>
          </cell>
          <cell r="B495">
            <v>33</v>
          </cell>
          <cell r="C495">
            <v>3</v>
          </cell>
          <cell r="D495"/>
          <cell r="E495">
            <v>36</v>
          </cell>
          <cell r="F495">
            <v>7</v>
          </cell>
          <cell r="G495">
            <v>1</v>
          </cell>
          <cell r="H495">
            <v>8</v>
          </cell>
          <cell r="I495">
            <v>44</v>
          </cell>
          <cell r="K495"/>
          <cell r="L495"/>
        </row>
        <row r="496">
          <cell r="A496">
            <v>41396</v>
          </cell>
          <cell r="B496">
            <v>34</v>
          </cell>
          <cell r="C496">
            <v>2</v>
          </cell>
          <cell r="D496"/>
          <cell r="E496">
            <v>36</v>
          </cell>
          <cell r="F496">
            <v>7</v>
          </cell>
          <cell r="G496">
            <v>1</v>
          </cell>
          <cell r="H496">
            <v>8</v>
          </cell>
          <cell r="I496">
            <v>44</v>
          </cell>
          <cell r="K496"/>
          <cell r="L496"/>
        </row>
        <row r="497">
          <cell r="A497">
            <v>41397</v>
          </cell>
          <cell r="B497">
            <v>30</v>
          </cell>
          <cell r="C497">
            <v>2</v>
          </cell>
          <cell r="D497"/>
          <cell r="E497">
            <v>32</v>
          </cell>
          <cell r="F497">
            <v>4</v>
          </cell>
          <cell r="G497">
            <v>1</v>
          </cell>
          <cell r="H497">
            <v>5</v>
          </cell>
          <cell r="I497">
            <v>37</v>
          </cell>
          <cell r="K497"/>
          <cell r="L497"/>
        </row>
        <row r="498">
          <cell r="A498">
            <v>41398</v>
          </cell>
          <cell r="B498">
            <v>38</v>
          </cell>
          <cell r="C498">
            <v>3</v>
          </cell>
          <cell r="D498"/>
          <cell r="E498">
            <v>41</v>
          </cell>
          <cell r="F498">
            <v>5</v>
          </cell>
          <cell r="G498">
            <v>1</v>
          </cell>
          <cell r="H498">
            <v>6</v>
          </cell>
          <cell r="I498">
            <v>47</v>
          </cell>
          <cell r="K498"/>
          <cell r="L498"/>
        </row>
        <row r="499">
          <cell r="A499">
            <v>41399</v>
          </cell>
          <cell r="B499">
            <v>38</v>
          </cell>
          <cell r="C499">
            <v>2</v>
          </cell>
          <cell r="D499"/>
          <cell r="E499">
            <v>40</v>
          </cell>
          <cell r="F499">
            <v>5</v>
          </cell>
          <cell r="G499">
            <v>1</v>
          </cell>
          <cell r="H499">
            <v>6</v>
          </cell>
          <cell r="I499">
            <v>46</v>
          </cell>
          <cell r="K499"/>
          <cell r="L499"/>
        </row>
        <row r="500">
          <cell r="A500">
            <v>41400</v>
          </cell>
          <cell r="B500">
            <v>38</v>
          </cell>
          <cell r="C500">
            <v>3</v>
          </cell>
          <cell r="D500"/>
          <cell r="E500">
            <v>41</v>
          </cell>
          <cell r="F500">
            <v>6</v>
          </cell>
          <cell r="G500">
            <v>1</v>
          </cell>
          <cell r="H500">
            <v>7</v>
          </cell>
          <cell r="I500">
            <v>48</v>
          </cell>
          <cell r="K500"/>
          <cell r="L500"/>
        </row>
        <row r="501">
          <cell r="A501">
            <v>41401</v>
          </cell>
          <cell r="B501">
            <v>38</v>
          </cell>
          <cell r="C501">
            <v>4</v>
          </cell>
          <cell r="D501"/>
          <cell r="E501">
            <v>42</v>
          </cell>
          <cell r="F501">
            <v>6</v>
          </cell>
          <cell r="G501">
            <v>1</v>
          </cell>
          <cell r="H501">
            <v>7</v>
          </cell>
          <cell r="I501">
            <v>49</v>
          </cell>
          <cell r="K501"/>
          <cell r="L501"/>
        </row>
        <row r="502">
          <cell r="A502">
            <v>41402</v>
          </cell>
          <cell r="B502">
            <v>40</v>
          </cell>
          <cell r="C502">
            <v>4</v>
          </cell>
          <cell r="D502"/>
          <cell r="E502">
            <v>44</v>
          </cell>
          <cell r="F502">
            <v>7</v>
          </cell>
          <cell r="G502"/>
          <cell r="H502">
            <v>7</v>
          </cell>
          <cell r="I502">
            <v>51</v>
          </cell>
          <cell r="K502"/>
          <cell r="L502"/>
        </row>
        <row r="503">
          <cell r="A503">
            <v>41403</v>
          </cell>
          <cell r="B503">
            <v>45</v>
          </cell>
          <cell r="C503">
            <v>3</v>
          </cell>
          <cell r="D503"/>
          <cell r="E503">
            <v>48</v>
          </cell>
          <cell r="F503">
            <v>6</v>
          </cell>
          <cell r="G503"/>
          <cell r="H503">
            <v>6</v>
          </cell>
          <cell r="I503">
            <v>54</v>
          </cell>
          <cell r="K503"/>
          <cell r="L503"/>
        </row>
        <row r="504">
          <cell r="A504">
            <v>41404</v>
          </cell>
          <cell r="B504">
            <v>43</v>
          </cell>
          <cell r="C504">
            <v>3</v>
          </cell>
          <cell r="D504"/>
          <cell r="E504">
            <v>46</v>
          </cell>
          <cell r="F504">
            <v>9</v>
          </cell>
          <cell r="G504"/>
          <cell r="H504">
            <v>9</v>
          </cell>
          <cell r="I504">
            <v>55</v>
          </cell>
          <cell r="K504"/>
          <cell r="L504"/>
        </row>
        <row r="505">
          <cell r="A505">
            <v>41405</v>
          </cell>
          <cell r="B505">
            <v>48</v>
          </cell>
          <cell r="C505">
            <v>3</v>
          </cell>
          <cell r="D505"/>
          <cell r="E505">
            <v>51</v>
          </cell>
          <cell r="F505">
            <v>11</v>
          </cell>
          <cell r="G505"/>
          <cell r="H505">
            <v>11</v>
          </cell>
          <cell r="I505">
            <v>62</v>
          </cell>
          <cell r="K505"/>
          <cell r="L505"/>
        </row>
        <row r="506">
          <cell r="A506">
            <v>41406</v>
          </cell>
          <cell r="B506">
            <v>47</v>
          </cell>
          <cell r="C506">
            <v>4</v>
          </cell>
          <cell r="D506"/>
          <cell r="E506">
            <v>51</v>
          </cell>
          <cell r="F506">
            <v>12</v>
          </cell>
          <cell r="G506"/>
          <cell r="H506">
            <v>12</v>
          </cell>
          <cell r="I506">
            <v>63</v>
          </cell>
          <cell r="K506"/>
          <cell r="L506"/>
        </row>
        <row r="507">
          <cell r="A507">
            <v>41407</v>
          </cell>
          <cell r="B507">
            <v>45</v>
          </cell>
          <cell r="C507">
            <v>6</v>
          </cell>
          <cell r="D507"/>
          <cell r="E507">
            <v>51</v>
          </cell>
          <cell r="F507">
            <v>13</v>
          </cell>
          <cell r="G507"/>
          <cell r="H507">
            <v>13</v>
          </cell>
          <cell r="I507">
            <v>64</v>
          </cell>
          <cell r="K507"/>
          <cell r="L507"/>
        </row>
        <row r="508">
          <cell r="A508">
            <v>41408</v>
          </cell>
          <cell r="B508">
            <v>54</v>
          </cell>
          <cell r="C508">
            <v>6</v>
          </cell>
          <cell r="D508"/>
          <cell r="E508">
            <v>60</v>
          </cell>
          <cell r="F508">
            <v>14</v>
          </cell>
          <cell r="G508"/>
          <cell r="H508">
            <v>14</v>
          </cell>
          <cell r="I508">
            <v>74</v>
          </cell>
          <cell r="K508"/>
          <cell r="L508"/>
        </row>
        <row r="509">
          <cell r="A509">
            <v>41409</v>
          </cell>
          <cell r="B509">
            <v>57</v>
          </cell>
          <cell r="C509">
            <v>7</v>
          </cell>
          <cell r="D509"/>
          <cell r="E509">
            <v>64</v>
          </cell>
          <cell r="F509">
            <v>10</v>
          </cell>
          <cell r="G509"/>
          <cell r="H509">
            <v>10</v>
          </cell>
          <cell r="I509">
            <v>74</v>
          </cell>
          <cell r="K509"/>
          <cell r="L509"/>
        </row>
        <row r="510">
          <cell r="A510">
            <v>41410</v>
          </cell>
          <cell r="B510">
            <v>50</v>
          </cell>
          <cell r="C510">
            <v>8</v>
          </cell>
          <cell r="D510"/>
          <cell r="E510">
            <v>58</v>
          </cell>
          <cell r="F510">
            <v>7</v>
          </cell>
          <cell r="G510"/>
          <cell r="H510">
            <v>7</v>
          </cell>
          <cell r="I510">
            <v>65</v>
          </cell>
          <cell r="K510"/>
          <cell r="L510"/>
        </row>
        <row r="511">
          <cell r="A511">
            <v>41411</v>
          </cell>
          <cell r="B511">
            <v>47</v>
          </cell>
          <cell r="C511">
            <v>8</v>
          </cell>
          <cell r="D511"/>
          <cell r="E511">
            <v>55</v>
          </cell>
          <cell r="F511">
            <v>6</v>
          </cell>
          <cell r="G511"/>
          <cell r="H511">
            <v>6</v>
          </cell>
          <cell r="I511">
            <v>61</v>
          </cell>
          <cell r="K511"/>
          <cell r="L511"/>
        </row>
        <row r="512">
          <cell r="A512">
            <v>41412</v>
          </cell>
          <cell r="B512">
            <v>47</v>
          </cell>
          <cell r="C512">
            <v>8</v>
          </cell>
          <cell r="D512"/>
          <cell r="E512">
            <v>55</v>
          </cell>
          <cell r="F512">
            <v>3</v>
          </cell>
          <cell r="G512"/>
          <cell r="H512">
            <v>3</v>
          </cell>
          <cell r="I512">
            <v>58</v>
          </cell>
          <cell r="K512"/>
          <cell r="L512"/>
        </row>
        <row r="513">
          <cell r="A513">
            <v>41413</v>
          </cell>
          <cell r="B513">
            <v>45</v>
          </cell>
          <cell r="C513">
            <v>7</v>
          </cell>
          <cell r="D513"/>
          <cell r="E513">
            <v>52</v>
          </cell>
          <cell r="F513">
            <v>3</v>
          </cell>
          <cell r="G513"/>
          <cell r="H513">
            <v>3</v>
          </cell>
          <cell r="I513">
            <v>55</v>
          </cell>
          <cell r="K513"/>
          <cell r="L513"/>
        </row>
        <row r="514">
          <cell r="A514">
            <v>41414</v>
          </cell>
          <cell r="B514">
            <v>46</v>
          </cell>
          <cell r="C514">
            <v>7</v>
          </cell>
          <cell r="D514"/>
          <cell r="E514">
            <v>53</v>
          </cell>
          <cell r="F514">
            <v>4</v>
          </cell>
          <cell r="G514"/>
          <cell r="H514">
            <v>4</v>
          </cell>
          <cell r="I514">
            <v>57</v>
          </cell>
          <cell r="K514"/>
          <cell r="L514"/>
        </row>
        <row r="515">
          <cell r="A515">
            <v>41415</v>
          </cell>
          <cell r="B515">
            <v>50</v>
          </cell>
          <cell r="C515">
            <v>4</v>
          </cell>
          <cell r="D515"/>
          <cell r="E515">
            <v>54</v>
          </cell>
          <cell r="F515">
            <v>4</v>
          </cell>
          <cell r="G515"/>
          <cell r="H515">
            <v>4</v>
          </cell>
          <cell r="I515">
            <v>58</v>
          </cell>
          <cell r="K515"/>
          <cell r="L515"/>
        </row>
        <row r="516">
          <cell r="A516">
            <v>41416</v>
          </cell>
          <cell r="B516">
            <v>50</v>
          </cell>
          <cell r="C516">
            <v>4</v>
          </cell>
          <cell r="D516"/>
          <cell r="E516">
            <v>54</v>
          </cell>
          <cell r="F516">
            <v>7</v>
          </cell>
          <cell r="G516"/>
          <cell r="H516">
            <v>7</v>
          </cell>
          <cell r="I516">
            <v>61</v>
          </cell>
          <cell r="K516"/>
          <cell r="L516"/>
        </row>
        <row r="517">
          <cell r="A517">
            <v>41417</v>
          </cell>
          <cell r="B517">
            <v>55</v>
          </cell>
          <cell r="C517">
            <v>6</v>
          </cell>
          <cell r="D517"/>
          <cell r="E517">
            <v>61</v>
          </cell>
          <cell r="F517">
            <v>4</v>
          </cell>
          <cell r="G517"/>
          <cell r="H517">
            <v>4</v>
          </cell>
          <cell r="I517">
            <v>65</v>
          </cell>
          <cell r="K517"/>
          <cell r="L517"/>
        </row>
        <row r="518">
          <cell r="A518">
            <v>41418</v>
          </cell>
          <cell r="B518">
            <v>53</v>
          </cell>
          <cell r="C518">
            <v>6</v>
          </cell>
          <cell r="D518"/>
          <cell r="E518">
            <v>59</v>
          </cell>
          <cell r="F518">
            <v>4</v>
          </cell>
          <cell r="G518"/>
          <cell r="H518">
            <v>4</v>
          </cell>
          <cell r="I518">
            <v>63</v>
          </cell>
          <cell r="K518"/>
          <cell r="L518"/>
        </row>
        <row r="519">
          <cell r="A519">
            <v>41419</v>
          </cell>
          <cell r="B519">
            <v>59</v>
          </cell>
          <cell r="C519">
            <v>4</v>
          </cell>
          <cell r="D519"/>
          <cell r="E519">
            <v>63</v>
          </cell>
          <cell r="F519">
            <v>3</v>
          </cell>
          <cell r="G519"/>
          <cell r="H519">
            <v>3</v>
          </cell>
          <cell r="I519">
            <v>66</v>
          </cell>
          <cell r="K519"/>
          <cell r="L519"/>
        </row>
        <row r="520">
          <cell r="A520">
            <v>41420</v>
          </cell>
          <cell r="B520">
            <v>52</v>
          </cell>
          <cell r="C520">
            <v>4</v>
          </cell>
          <cell r="D520"/>
          <cell r="E520">
            <v>56</v>
          </cell>
          <cell r="F520">
            <v>5</v>
          </cell>
          <cell r="G520"/>
          <cell r="H520">
            <v>5</v>
          </cell>
          <cell r="I520">
            <v>61</v>
          </cell>
          <cell r="K520"/>
          <cell r="L520"/>
        </row>
        <row r="521">
          <cell r="A521">
            <v>41421</v>
          </cell>
          <cell r="B521">
            <v>57</v>
          </cell>
          <cell r="C521">
            <v>5</v>
          </cell>
          <cell r="D521"/>
          <cell r="E521">
            <v>62</v>
          </cell>
          <cell r="F521">
            <v>5</v>
          </cell>
          <cell r="G521"/>
          <cell r="H521">
            <v>5</v>
          </cell>
          <cell r="I521">
            <v>67</v>
          </cell>
          <cell r="K521"/>
          <cell r="L521"/>
        </row>
        <row r="522">
          <cell r="A522">
            <v>41422</v>
          </cell>
          <cell r="B522">
            <v>48</v>
          </cell>
          <cell r="C522">
            <v>4</v>
          </cell>
          <cell r="D522"/>
          <cell r="E522">
            <v>52</v>
          </cell>
          <cell r="F522">
            <v>4</v>
          </cell>
          <cell r="G522"/>
          <cell r="H522">
            <v>4</v>
          </cell>
          <cell r="I522">
            <v>56</v>
          </cell>
          <cell r="K522"/>
          <cell r="L522"/>
        </row>
        <row r="523">
          <cell r="A523">
            <v>41423</v>
          </cell>
          <cell r="B523">
            <v>54</v>
          </cell>
          <cell r="C523">
            <v>5</v>
          </cell>
          <cell r="D523"/>
          <cell r="E523">
            <v>59</v>
          </cell>
          <cell r="F523">
            <v>8</v>
          </cell>
          <cell r="G523"/>
          <cell r="H523">
            <v>8</v>
          </cell>
          <cell r="I523">
            <v>67</v>
          </cell>
          <cell r="K523"/>
          <cell r="L523"/>
        </row>
        <row r="524">
          <cell r="A524">
            <v>41424</v>
          </cell>
          <cell r="B524">
            <v>56</v>
          </cell>
          <cell r="C524">
            <v>5</v>
          </cell>
          <cell r="D524"/>
          <cell r="E524">
            <v>61</v>
          </cell>
          <cell r="F524">
            <v>9</v>
          </cell>
          <cell r="G524"/>
          <cell r="H524">
            <v>9</v>
          </cell>
          <cell r="I524">
            <v>70</v>
          </cell>
          <cell r="K524"/>
          <cell r="L524"/>
        </row>
        <row r="525">
          <cell r="A525">
            <v>41425</v>
          </cell>
          <cell r="B525">
            <v>54</v>
          </cell>
          <cell r="C525">
            <v>3</v>
          </cell>
          <cell r="D525"/>
          <cell r="E525">
            <v>57</v>
          </cell>
          <cell r="F525">
            <v>9</v>
          </cell>
          <cell r="G525"/>
          <cell r="H525">
            <v>9</v>
          </cell>
          <cell r="I525">
            <v>66</v>
          </cell>
          <cell r="K525"/>
          <cell r="L525"/>
        </row>
        <row r="526">
          <cell r="A526">
            <v>41426</v>
          </cell>
          <cell r="B526">
            <v>47</v>
          </cell>
          <cell r="C526">
            <v>2</v>
          </cell>
          <cell r="D526"/>
          <cell r="E526">
            <v>49</v>
          </cell>
          <cell r="F526">
            <v>6</v>
          </cell>
          <cell r="G526"/>
          <cell r="H526">
            <v>6</v>
          </cell>
          <cell r="I526">
            <v>55</v>
          </cell>
          <cell r="K526"/>
          <cell r="L526"/>
        </row>
        <row r="527">
          <cell r="A527">
            <v>41427</v>
          </cell>
          <cell r="B527">
            <v>49</v>
          </cell>
          <cell r="C527">
            <v>2</v>
          </cell>
          <cell r="D527"/>
          <cell r="E527">
            <v>51</v>
          </cell>
          <cell r="F527">
            <v>7</v>
          </cell>
          <cell r="G527"/>
          <cell r="H527">
            <v>7</v>
          </cell>
          <cell r="I527">
            <v>58</v>
          </cell>
          <cell r="K527"/>
          <cell r="L527"/>
        </row>
        <row r="528">
          <cell r="A528">
            <v>41428</v>
          </cell>
          <cell r="B528">
            <v>42</v>
          </cell>
          <cell r="C528">
            <v>2</v>
          </cell>
          <cell r="D528"/>
          <cell r="E528">
            <v>44</v>
          </cell>
          <cell r="F528">
            <v>5</v>
          </cell>
          <cell r="G528"/>
          <cell r="H528">
            <v>5</v>
          </cell>
          <cell r="I528">
            <v>49</v>
          </cell>
          <cell r="K528"/>
          <cell r="L528"/>
        </row>
        <row r="529">
          <cell r="A529">
            <v>41429</v>
          </cell>
          <cell r="B529">
            <v>47</v>
          </cell>
          <cell r="C529">
            <v>4</v>
          </cell>
          <cell r="D529"/>
          <cell r="E529">
            <v>51</v>
          </cell>
          <cell r="F529">
            <v>5</v>
          </cell>
          <cell r="G529"/>
          <cell r="H529">
            <v>5</v>
          </cell>
          <cell r="I529">
            <v>56</v>
          </cell>
          <cell r="K529"/>
          <cell r="L529"/>
        </row>
        <row r="530">
          <cell r="A530">
            <v>41430</v>
          </cell>
          <cell r="B530">
            <v>43</v>
          </cell>
          <cell r="C530">
            <v>3</v>
          </cell>
          <cell r="D530"/>
          <cell r="E530">
            <v>46</v>
          </cell>
          <cell r="F530">
            <v>4</v>
          </cell>
          <cell r="G530">
            <v>1</v>
          </cell>
          <cell r="H530">
            <v>5</v>
          </cell>
          <cell r="I530">
            <v>51</v>
          </cell>
          <cell r="K530"/>
          <cell r="L530"/>
        </row>
        <row r="531">
          <cell r="A531">
            <v>41431</v>
          </cell>
          <cell r="B531">
            <v>41</v>
          </cell>
          <cell r="C531">
            <v>4</v>
          </cell>
          <cell r="D531"/>
          <cell r="E531">
            <v>45</v>
          </cell>
          <cell r="F531">
            <v>6</v>
          </cell>
          <cell r="G531">
            <v>1</v>
          </cell>
          <cell r="H531">
            <v>7</v>
          </cell>
          <cell r="I531">
            <v>52</v>
          </cell>
          <cell r="K531"/>
          <cell r="L531"/>
        </row>
        <row r="532">
          <cell r="A532">
            <v>41432</v>
          </cell>
          <cell r="B532">
            <v>38</v>
          </cell>
          <cell r="C532">
            <v>5</v>
          </cell>
          <cell r="D532"/>
          <cell r="E532">
            <v>43</v>
          </cell>
          <cell r="F532">
            <v>4</v>
          </cell>
          <cell r="G532"/>
          <cell r="H532">
            <v>4</v>
          </cell>
          <cell r="I532">
            <v>47</v>
          </cell>
          <cell r="K532"/>
          <cell r="L532"/>
        </row>
        <row r="533">
          <cell r="A533">
            <v>41433</v>
          </cell>
          <cell r="B533">
            <v>39</v>
          </cell>
          <cell r="C533">
            <v>6</v>
          </cell>
          <cell r="D533"/>
          <cell r="E533">
            <v>45</v>
          </cell>
          <cell r="F533">
            <v>6</v>
          </cell>
          <cell r="G533"/>
          <cell r="H533">
            <v>6</v>
          </cell>
          <cell r="I533">
            <v>51</v>
          </cell>
          <cell r="K533"/>
          <cell r="L533"/>
        </row>
        <row r="534">
          <cell r="A534">
            <v>41434</v>
          </cell>
          <cell r="B534">
            <v>48</v>
          </cell>
          <cell r="C534">
            <v>5</v>
          </cell>
          <cell r="D534"/>
          <cell r="E534">
            <v>53</v>
          </cell>
          <cell r="F534">
            <v>4</v>
          </cell>
          <cell r="G534">
            <v>2</v>
          </cell>
          <cell r="H534">
            <v>6</v>
          </cell>
          <cell r="I534">
            <v>59</v>
          </cell>
          <cell r="K534"/>
          <cell r="L534"/>
        </row>
        <row r="535">
          <cell r="A535">
            <v>41435</v>
          </cell>
          <cell r="B535">
            <v>39</v>
          </cell>
          <cell r="C535">
            <v>5</v>
          </cell>
          <cell r="D535"/>
          <cell r="E535">
            <v>44</v>
          </cell>
          <cell r="F535">
            <v>5</v>
          </cell>
          <cell r="G535">
            <v>1</v>
          </cell>
          <cell r="H535">
            <v>6</v>
          </cell>
          <cell r="I535">
            <v>50</v>
          </cell>
          <cell r="K535"/>
          <cell r="L535"/>
        </row>
        <row r="536">
          <cell r="A536">
            <v>41436</v>
          </cell>
          <cell r="B536">
            <v>44</v>
          </cell>
          <cell r="C536">
            <v>6</v>
          </cell>
          <cell r="D536"/>
          <cell r="E536">
            <v>50</v>
          </cell>
          <cell r="F536">
            <v>7</v>
          </cell>
          <cell r="G536"/>
          <cell r="H536">
            <v>7</v>
          </cell>
          <cell r="I536">
            <v>57</v>
          </cell>
          <cell r="K536"/>
          <cell r="L536"/>
        </row>
        <row r="537">
          <cell r="A537">
            <v>41437</v>
          </cell>
          <cell r="B537">
            <v>49</v>
          </cell>
          <cell r="C537">
            <v>5</v>
          </cell>
          <cell r="D537"/>
          <cell r="E537">
            <v>54</v>
          </cell>
          <cell r="F537">
            <v>6</v>
          </cell>
          <cell r="G537"/>
          <cell r="H537">
            <v>6</v>
          </cell>
          <cell r="I537">
            <v>60</v>
          </cell>
          <cell r="K537"/>
          <cell r="L537"/>
        </row>
        <row r="538">
          <cell r="A538">
            <v>41438</v>
          </cell>
          <cell r="B538">
            <v>44</v>
          </cell>
          <cell r="C538">
            <v>6</v>
          </cell>
          <cell r="D538"/>
          <cell r="E538">
            <v>50</v>
          </cell>
          <cell r="F538">
            <v>6</v>
          </cell>
          <cell r="G538">
            <v>1</v>
          </cell>
          <cell r="H538">
            <v>7</v>
          </cell>
          <cell r="I538">
            <v>57</v>
          </cell>
          <cell r="K538"/>
          <cell r="L538"/>
        </row>
        <row r="539">
          <cell r="A539">
            <v>41439</v>
          </cell>
          <cell r="B539">
            <v>42</v>
          </cell>
          <cell r="C539">
            <v>5</v>
          </cell>
          <cell r="D539"/>
          <cell r="E539">
            <v>47</v>
          </cell>
          <cell r="F539">
            <v>4</v>
          </cell>
          <cell r="G539"/>
          <cell r="H539">
            <v>4</v>
          </cell>
          <cell r="I539">
            <v>51</v>
          </cell>
          <cell r="K539"/>
          <cell r="L539"/>
        </row>
        <row r="540">
          <cell r="A540">
            <v>41440</v>
          </cell>
          <cell r="B540">
            <v>45</v>
          </cell>
          <cell r="C540">
            <v>6</v>
          </cell>
          <cell r="D540"/>
          <cell r="E540">
            <v>51</v>
          </cell>
          <cell r="F540">
            <v>2</v>
          </cell>
          <cell r="G540"/>
          <cell r="H540">
            <v>2</v>
          </cell>
          <cell r="I540">
            <v>53</v>
          </cell>
          <cell r="K540"/>
          <cell r="L540"/>
        </row>
        <row r="541">
          <cell r="A541">
            <v>41441</v>
          </cell>
          <cell r="B541">
            <v>51</v>
          </cell>
          <cell r="C541">
            <v>6</v>
          </cell>
          <cell r="D541"/>
          <cell r="E541">
            <v>57</v>
          </cell>
          <cell r="F541">
            <v>3</v>
          </cell>
          <cell r="G541">
            <v>1</v>
          </cell>
          <cell r="H541">
            <v>4</v>
          </cell>
          <cell r="I541">
            <v>61</v>
          </cell>
          <cell r="K541"/>
          <cell r="L541"/>
        </row>
        <row r="542">
          <cell r="A542">
            <v>41442</v>
          </cell>
          <cell r="B542">
            <v>45</v>
          </cell>
          <cell r="C542">
            <v>5</v>
          </cell>
          <cell r="D542"/>
          <cell r="E542">
            <v>50</v>
          </cell>
          <cell r="F542">
            <v>3</v>
          </cell>
          <cell r="G542"/>
          <cell r="H542">
            <v>3</v>
          </cell>
          <cell r="I542">
            <v>53</v>
          </cell>
          <cell r="K542"/>
          <cell r="L542"/>
        </row>
        <row r="543">
          <cell r="A543">
            <v>41443</v>
          </cell>
          <cell r="B543">
            <v>42</v>
          </cell>
          <cell r="C543">
            <v>6</v>
          </cell>
          <cell r="D543"/>
          <cell r="E543">
            <v>48</v>
          </cell>
          <cell r="F543">
            <v>7</v>
          </cell>
          <cell r="G543">
            <v>1</v>
          </cell>
          <cell r="H543">
            <v>8</v>
          </cell>
          <cell r="I543">
            <v>56</v>
          </cell>
          <cell r="K543"/>
          <cell r="L543"/>
        </row>
        <row r="544">
          <cell r="A544">
            <v>41444</v>
          </cell>
          <cell r="B544">
            <v>37</v>
          </cell>
          <cell r="C544">
            <v>6</v>
          </cell>
          <cell r="D544"/>
          <cell r="E544">
            <v>43</v>
          </cell>
          <cell r="F544">
            <v>5</v>
          </cell>
          <cell r="G544">
            <v>1</v>
          </cell>
          <cell r="H544">
            <v>6</v>
          </cell>
          <cell r="I544">
            <v>49</v>
          </cell>
          <cell r="K544"/>
          <cell r="L544"/>
        </row>
        <row r="545">
          <cell r="A545">
            <v>41445</v>
          </cell>
          <cell r="B545">
            <v>42</v>
          </cell>
          <cell r="C545">
            <v>5</v>
          </cell>
          <cell r="D545"/>
          <cell r="E545">
            <v>47</v>
          </cell>
          <cell r="F545">
            <v>4</v>
          </cell>
          <cell r="G545">
            <v>1</v>
          </cell>
          <cell r="H545">
            <v>5</v>
          </cell>
          <cell r="I545">
            <v>52</v>
          </cell>
          <cell r="K545"/>
          <cell r="L545"/>
        </row>
        <row r="546">
          <cell r="A546">
            <v>41446</v>
          </cell>
          <cell r="B546">
            <v>46</v>
          </cell>
          <cell r="C546">
            <v>4</v>
          </cell>
          <cell r="D546"/>
          <cell r="E546">
            <v>50</v>
          </cell>
          <cell r="F546">
            <v>3</v>
          </cell>
          <cell r="G546"/>
          <cell r="H546">
            <v>3</v>
          </cell>
          <cell r="I546">
            <v>53</v>
          </cell>
          <cell r="K546"/>
          <cell r="L546"/>
        </row>
        <row r="547">
          <cell r="A547">
            <v>41447</v>
          </cell>
          <cell r="B547">
            <v>41</v>
          </cell>
          <cell r="C547">
            <v>5</v>
          </cell>
          <cell r="D547"/>
          <cell r="E547">
            <v>46</v>
          </cell>
          <cell r="F547">
            <v>4</v>
          </cell>
          <cell r="G547"/>
          <cell r="H547">
            <v>4</v>
          </cell>
          <cell r="I547">
            <v>50</v>
          </cell>
          <cell r="K547"/>
          <cell r="L547"/>
        </row>
        <row r="548">
          <cell r="A548">
            <v>41448</v>
          </cell>
          <cell r="B548">
            <v>39</v>
          </cell>
          <cell r="C548">
            <v>4</v>
          </cell>
          <cell r="D548"/>
          <cell r="E548">
            <v>43</v>
          </cell>
          <cell r="F548">
            <v>4</v>
          </cell>
          <cell r="G548"/>
          <cell r="H548">
            <v>4</v>
          </cell>
          <cell r="I548">
            <v>47</v>
          </cell>
          <cell r="K548"/>
          <cell r="L548"/>
        </row>
        <row r="549">
          <cell r="A549">
            <v>41449</v>
          </cell>
          <cell r="B549">
            <v>52</v>
          </cell>
          <cell r="C549">
            <v>2</v>
          </cell>
          <cell r="D549"/>
          <cell r="E549">
            <v>54</v>
          </cell>
          <cell r="F549">
            <v>7</v>
          </cell>
          <cell r="G549"/>
          <cell r="H549">
            <v>7</v>
          </cell>
          <cell r="I549">
            <v>61</v>
          </cell>
          <cell r="K549"/>
          <cell r="L549"/>
        </row>
        <row r="550">
          <cell r="A550">
            <v>41450</v>
          </cell>
          <cell r="B550">
            <v>58</v>
          </cell>
          <cell r="C550">
            <v>3</v>
          </cell>
          <cell r="D550"/>
          <cell r="E550">
            <v>61</v>
          </cell>
          <cell r="F550">
            <v>4</v>
          </cell>
          <cell r="G550">
            <v>1</v>
          </cell>
          <cell r="H550">
            <v>5</v>
          </cell>
          <cell r="I550">
            <v>66</v>
          </cell>
          <cell r="K550"/>
          <cell r="L550"/>
        </row>
        <row r="551">
          <cell r="A551">
            <v>41451</v>
          </cell>
          <cell r="B551">
            <v>57</v>
          </cell>
          <cell r="C551">
            <v>4</v>
          </cell>
          <cell r="D551"/>
          <cell r="E551">
            <v>61</v>
          </cell>
          <cell r="F551">
            <v>2</v>
          </cell>
          <cell r="G551">
            <v>1</v>
          </cell>
          <cell r="H551">
            <v>3</v>
          </cell>
          <cell r="I551">
            <v>64</v>
          </cell>
          <cell r="K551"/>
          <cell r="L551"/>
        </row>
        <row r="552">
          <cell r="A552">
            <v>41452</v>
          </cell>
          <cell r="B552">
            <v>54</v>
          </cell>
          <cell r="C552">
            <v>3</v>
          </cell>
          <cell r="D552"/>
          <cell r="E552">
            <v>57</v>
          </cell>
          <cell r="F552">
            <v>4</v>
          </cell>
          <cell r="G552">
            <v>1</v>
          </cell>
          <cell r="H552">
            <v>5</v>
          </cell>
          <cell r="I552">
            <v>62</v>
          </cell>
          <cell r="K552"/>
          <cell r="L552"/>
        </row>
        <row r="553">
          <cell r="A553">
            <v>41453</v>
          </cell>
          <cell r="B553">
            <v>50</v>
          </cell>
          <cell r="C553">
            <v>4</v>
          </cell>
          <cell r="D553"/>
          <cell r="E553">
            <v>54</v>
          </cell>
          <cell r="F553">
            <v>4</v>
          </cell>
          <cell r="G553">
            <v>1</v>
          </cell>
          <cell r="H553">
            <v>5</v>
          </cell>
          <cell r="I553">
            <v>59</v>
          </cell>
          <cell r="K553"/>
          <cell r="L553"/>
        </row>
        <row r="554">
          <cell r="A554">
            <v>41454</v>
          </cell>
          <cell r="B554">
            <v>55</v>
          </cell>
          <cell r="C554">
            <v>3</v>
          </cell>
          <cell r="D554"/>
          <cell r="E554">
            <v>58</v>
          </cell>
          <cell r="F554">
            <v>4</v>
          </cell>
          <cell r="G554"/>
          <cell r="H554">
            <v>4</v>
          </cell>
          <cell r="I554">
            <v>62</v>
          </cell>
          <cell r="K554"/>
          <cell r="L554"/>
        </row>
        <row r="555">
          <cell r="A555">
            <v>41455</v>
          </cell>
          <cell r="B555">
            <v>54</v>
          </cell>
          <cell r="C555">
            <v>4</v>
          </cell>
          <cell r="D555"/>
          <cell r="E555">
            <v>58</v>
          </cell>
          <cell r="F555">
            <v>2</v>
          </cell>
          <cell r="G555">
            <v>1</v>
          </cell>
          <cell r="H555">
            <v>3</v>
          </cell>
          <cell r="I555">
            <v>61</v>
          </cell>
          <cell r="K555"/>
          <cell r="L555"/>
        </row>
        <row r="556">
          <cell r="A556">
            <v>41456</v>
          </cell>
          <cell r="B556">
            <v>57</v>
          </cell>
          <cell r="C556">
            <v>4</v>
          </cell>
          <cell r="D556"/>
          <cell r="E556">
            <v>61</v>
          </cell>
          <cell r="F556">
            <v>2</v>
          </cell>
          <cell r="G556"/>
          <cell r="H556">
            <v>2</v>
          </cell>
          <cell r="I556">
            <v>63</v>
          </cell>
          <cell r="K556"/>
          <cell r="L556"/>
        </row>
        <row r="557">
          <cell r="A557">
            <v>41457</v>
          </cell>
          <cell r="B557">
            <v>55</v>
          </cell>
          <cell r="C557">
            <v>2</v>
          </cell>
          <cell r="D557"/>
          <cell r="E557">
            <v>57</v>
          </cell>
          <cell r="F557">
            <v>3</v>
          </cell>
          <cell r="G557"/>
          <cell r="H557">
            <v>3</v>
          </cell>
          <cell r="I557">
            <v>60</v>
          </cell>
          <cell r="K557"/>
          <cell r="L557"/>
        </row>
        <row r="558">
          <cell r="A558">
            <v>41458</v>
          </cell>
          <cell r="B558">
            <v>55</v>
          </cell>
          <cell r="C558">
            <v>2</v>
          </cell>
          <cell r="D558"/>
          <cell r="E558">
            <v>57</v>
          </cell>
          <cell r="F558">
            <v>3</v>
          </cell>
          <cell r="G558"/>
          <cell r="H558">
            <v>3</v>
          </cell>
          <cell r="I558">
            <v>60</v>
          </cell>
          <cell r="K558"/>
          <cell r="L558"/>
        </row>
        <row r="559">
          <cell r="A559">
            <v>41459</v>
          </cell>
          <cell r="B559">
            <v>53</v>
          </cell>
          <cell r="C559">
            <v>3</v>
          </cell>
          <cell r="D559"/>
          <cell r="E559">
            <v>56</v>
          </cell>
          <cell r="F559">
            <v>2</v>
          </cell>
          <cell r="G559"/>
          <cell r="H559">
            <v>2</v>
          </cell>
          <cell r="I559">
            <v>58</v>
          </cell>
          <cell r="K559"/>
          <cell r="L559"/>
        </row>
        <row r="560">
          <cell r="A560">
            <v>41460</v>
          </cell>
          <cell r="B560">
            <v>48</v>
          </cell>
          <cell r="C560">
            <v>4</v>
          </cell>
          <cell r="D560"/>
          <cell r="E560">
            <v>52</v>
          </cell>
          <cell r="F560">
            <v>3</v>
          </cell>
          <cell r="G560"/>
          <cell r="H560">
            <v>3</v>
          </cell>
          <cell r="I560">
            <v>55</v>
          </cell>
          <cell r="K560"/>
          <cell r="L560"/>
        </row>
        <row r="561">
          <cell r="A561">
            <v>41461</v>
          </cell>
          <cell r="B561">
            <v>52</v>
          </cell>
          <cell r="C561">
            <v>3</v>
          </cell>
          <cell r="D561"/>
          <cell r="E561">
            <v>55</v>
          </cell>
          <cell r="F561">
            <v>3</v>
          </cell>
          <cell r="G561"/>
          <cell r="H561">
            <v>3</v>
          </cell>
          <cell r="I561">
            <v>58</v>
          </cell>
          <cell r="K561"/>
          <cell r="L561"/>
        </row>
        <row r="562">
          <cell r="A562">
            <v>41462</v>
          </cell>
          <cell r="B562">
            <v>53</v>
          </cell>
          <cell r="C562">
            <v>3</v>
          </cell>
          <cell r="D562"/>
          <cell r="E562">
            <v>56</v>
          </cell>
          <cell r="F562">
            <v>5</v>
          </cell>
          <cell r="G562"/>
          <cell r="H562">
            <v>5</v>
          </cell>
          <cell r="I562">
            <v>61</v>
          </cell>
          <cell r="K562"/>
          <cell r="L562"/>
        </row>
        <row r="563">
          <cell r="A563">
            <v>41463</v>
          </cell>
          <cell r="B563">
            <v>48</v>
          </cell>
          <cell r="C563">
            <v>4</v>
          </cell>
          <cell r="D563"/>
          <cell r="E563">
            <v>52</v>
          </cell>
          <cell r="F563">
            <v>4</v>
          </cell>
          <cell r="G563">
            <v>1</v>
          </cell>
          <cell r="H563">
            <v>5</v>
          </cell>
          <cell r="I563">
            <v>57</v>
          </cell>
          <cell r="K563"/>
          <cell r="L563"/>
        </row>
        <row r="564">
          <cell r="A564">
            <v>41464</v>
          </cell>
          <cell r="B564">
            <v>42</v>
          </cell>
          <cell r="C564">
            <v>2</v>
          </cell>
          <cell r="D564"/>
          <cell r="E564">
            <v>44</v>
          </cell>
          <cell r="F564">
            <v>4</v>
          </cell>
          <cell r="G564">
            <v>1</v>
          </cell>
          <cell r="H564">
            <v>5</v>
          </cell>
          <cell r="I564">
            <v>49</v>
          </cell>
          <cell r="K564"/>
          <cell r="L564"/>
        </row>
        <row r="565">
          <cell r="A565">
            <v>41465</v>
          </cell>
          <cell r="B565">
            <v>40</v>
          </cell>
          <cell r="C565">
            <v>5</v>
          </cell>
          <cell r="D565"/>
          <cell r="E565">
            <v>45</v>
          </cell>
          <cell r="F565">
            <v>5</v>
          </cell>
          <cell r="G565">
            <v>1</v>
          </cell>
          <cell r="H565">
            <v>6</v>
          </cell>
          <cell r="I565">
            <v>51</v>
          </cell>
          <cell r="K565"/>
          <cell r="L565"/>
        </row>
        <row r="566">
          <cell r="A566">
            <v>41466</v>
          </cell>
          <cell r="B566">
            <v>37</v>
          </cell>
          <cell r="C566">
            <v>5</v>
          </cell>
          <cell r="D566"/>
          <cell r="E566">
            <v>42</v>
          </cell>
          <cell r="F566">
            <v>5</v>
          </cell>
          <cell r="G566"/>
          <cell r="H566">
            <v>5</v>
          </cell>
          <cell r="I566">
            <v>47</v>
          </cell>
          <cell r="K566"/>
          <cell r="L566"/>
        </row>
        <row r="567">
          <cell r="A567">
            <v>41467</v>
          </cell>
          <cell r="B567">
            <v>39</v>
          </cell>
          <cell r="C567">
            <v>5</v>
          </cell>
          <cell r="D567"/>
          <cell r="E567">
            <v>44</v>
          </cell>
          <cell r="F567">
            <v>5</v>
          </cell>
          <cell r="G567"/>
          <cell r="H567">
            <v>5</v>
          </cell>
          <cell r="I567">
            <v>49</v>
          </cell>
          <cell r="K567"/>
          <cell r="L567"/>
        </row>
        <row r="568">
          <cell r="A568">
            <v>41468</v>
          </cell>
          <cell r="B568">
            <v>38</v>
          </cell>
          <cell r="C568">
            <v>5</v>
          </cell>
          <cell r="D568"/>
          <cell r="E568">
            <v>43</v>
          </cell>
          <cell r="F568">
            <v>6</v>
          </cell>
          <cell r="G568"/>
          <cell r="H568">
            <v>6</v>
          </cell>
          <cell r="I568">
            <v>49</v>
          </cell>
          <cell r="K568"/>
          <cell r="L568"/>
        </row>
        <row r="569">
          <cell r="A569">
            <v>41469</v>
          </cell>
          <cell r="B569">
            <v>39</v>
          </cell>
          <cell r="C569">
            <v>6</v>
          </cell>
          <cell r="D569"/>
          <cell r="E569">
            <v>45</v>
          </cell>
          <cell r="F569">
            <v>3</v>
          </cell>
          <cell r="G569"/>
          <cell r="H569">
            <v>3</v>
          </cell>
          <cell r="I569">
            <v>48</v>
          </cell>
          <cell r="K569"/>
          <cell r="L569"/>
        </row>
        <row r="570">
          <cell r="A570">
            <v>41470</v>
          </cell>
          <cell r="B570">
            <v>41</v>
          </cell>
          <cell r="C570">
            <v>4</v>
          </cell>
          <cell r="D570"/>
          <cell r="E570">
            <v>45</v>
          </cell>
          <cell r="F570">
            <v>3</v>
          </cell>
          <cell r="G570"/>
          <cell r="H570">
            <v>3</v>
          </cell>
          <cell r="I570">
            <v>48</v>
          </cell>
          <cell r="K570"/>
          <cell r="L570"/>
        </row>
        <row r="571">
          <cell r="A571">
            <v>41471</v>
          </cell>
          <cell r="B571">
            <v>43</v>
          </cell>
          <cell r="C571">
            <v>3</v>
          </cell>
          <cell r="D571"/>
          <cell r="E571">
            <v>46</v>
          </cell>
          <cell r="F571">
            <v>2</v>
          </cell>
          <cell r="G571"/>
          <cell r="H571">
            <v>2</v>
          </cell>
          <cell r="I571">
            <v>48</v>
          </cell>
          <cell r="K571"/>
          <cell r="L571"/>
        </row>
        <row r="572">
          <cell r="A572">
            <v>41472</v>
          </cell>
          <cell r="B572">
            <v>44</v>
          </cell>
          <cell r="C572">
            <v>1</v>
          </cell>
          <cell r="D572"/>
          <cell r="E572">
            <v>45</v>
          </cell>
          <cell r="F572">
            <v>3</v>
          </cell>
          <cell r="G572"/>
          <cell r="H572">
            <v>3</v>
          </cell>
          <cell r="I572">
            <v>48</v>
          </cell>
          <cell r="K572"/>
          <cell r="L572"/>
        </row>
        <row r="573">
          <cell r="A573">
            <v>41473</v>
          </cell>
          <cell r="B573">
            <v>51</v>
          </cell>
          <cell r="C573">
            <v>3</v>
          </cell>
          <cell r="D573"/>
          <cell r="E573">
            <v>54</v>
          </cell>
          <cell r="F573">
            <v>8</v>
          </cell>
          <cell r="G573">
            <v>1</v>
          </cell>
          <cell r="H573">
            <v>9</v>
          </cell>
          <cell r="I573">
            <v>63</v>
          </cell>
          <cell r="K573"/>
          <cell r="L573"/>
        </row>
        <row r="574">
          <cell r="A574">
            <v>41474</v>
          </cell>
          <cell r="B574">
            <v>44</v>
          </cell>
          <cell r="C574">
            <v>4</v>
          </cell>
          <cell r="D574"/>
          <cell r="E574">
            <v>48</v>
          </cell>
          <cell r="F574">
            <v>8</v>
          </cell>
          <cell r="G574">
            <v>1</v>
          </cell>
          <cell r="H574">
            <v>9</v>
          </cell>
          <cell r="I574">
            <v>57</v>
          </cell>
          <cell r="K574"/>
          <cell r="L574"/>
        </row>
        <row r="575">
          <cell r="A575">
            <v>41475</v>
          </cell>
          <cell r="B575">
            <v>36</v>
          </cell>
          <cell r="C575">
            <v>2</v>
          </cell>
          <cell r="D575"/>
          <cell r="E575">
            <v>38</v>
          </cell>
          <cell r="F575">
            <v>8</v>
          </cell>
          <cell r="G575"/>
          <cell r="H575">
            <v>8</v>
          </cell>
          <cell r="I575">
            <v>46</v>
          </cell>
          <cell r="K575"/>
          <cell r="L575"/>
        </row>
        <row r="576">
          <cell r="A576">
            <v>41476</v>
          </cell>
          <cell r="B576">
            <v>39</v>
          </cell>
          <cell r="C576">
            <v>3</v>
          </cell>
          <cell r="D576"/>
          <cell r="E576">
            <v>42</v>
          </cell>
          <cell r="F576">
            <v>7</v>
          </cell>
          <cell r="G576">
            <v>1</v>
          </cell>
          <cell r="H576">
            <v>8</v>
          </cell>
          <cell r="I576">
            <v>50</v>
          </cell>
          <cell r="K576"/>
          <cell r="L576"/>
        </row>
        <row r="577">
          <cell r="A577">
            <v>41477</v>
          </cell>
          <cell r="B577">
            <v>36</v>
          </cell>
          <cell r="C577">
            <v>5</v>
          </cell>
          <cell r="D577"/>
          <cell r="E577">
            <v>41</v>
          </cell>
          <cell r="F577">
            <v>6</v>
          </cell>
          <cell r="G577"/>
          <cell r="H577">
            <v>6</v>
          </cell>
          <cell r="I577">
            <v>47</v>
          </cell>
          <cell r="K577"/>
          <cell r="L577"/>
        </row>
        <row r="578">
          <cell r="A578">
            <v>41478</v>
          </cell>
          <cell r="B578">
            <v>40</v>
          </cell>
          <cell r="C578">
            <v>5</v>
          </cell>
          <cell r="D578"/>
          <cell r="E578">
            <v>45</v>
          </cell>
          <cell r="F578">
            <v>6</v>
          </cell>
          <cell r="G578"/>
          <cell r="H578">
            <v>6</v>
          </cell>
          <cell r="I578">
            <v>51</v>
          </cell>
          <cell r="K578"/>
          <cell r="L578"/>
        </row>
        <row r="579">
          <cell r="A579">
            <v>41479</v>
          </cell>
          <cell r="B579">
            <v>41</v>
          </cell>
          <cell r="C579">
            <v>3</v>
          </cell>
          <cell r="D579"/>
          <cell r="E579">
            <v>44</v>
          </cell>
          <cell r="F579">
            <v>5</v>
          </cell>
          <cell r="G579">
            <v>2</v>
          </cell>
          <cell r="H579">
            <v>7</v>
          </cell>
          <cell r="I579">
            <v>51</v>
          </cell>
          <cell r="K579"/>
          <cell r="L579"/>
        </row>
        <row r="580">
          <cell r="A580">
            <v>41480</v>
          </cell>
          <cell r="B580">
            <v>40</v>
          </cell>
          <cell r="C580">
            <v>3</v>
          </cell>
          <cell r="D580"/>
          <cell r="E580">
            <v>43</v>
          </cell>
          <cell r="F580">
            <v>6</v>
          </cell>
          <cell r="G580">
            <v>1</v>
          </cell>
          <cell r="H580">
            <v>7</v>
          </cell>
          <cell r="I580">
            <v>50</v>
          </cell>
          <cell r="K580"/>
          <cell r="L580"/>
        </row>
        <row r="581">
          <cell r="A581">
            <v>41481</v>
          </cell>
          <cell r="B581">
            <v>45</v>
          </cell>
          <cell r="C581">
            <v>2</v>
          </cell>
          <cell r="D581"/>
          <cell r="E581">
            <v>47</v>
          </cell>
          <cell r="F581">
            <v>4</v>
          </cell>
          <cell r="G581">
            <v>1</v>
          </cell>
          <cell r="H581">
            <v>5</v>
          </cell>
          <cell r="I581">
            <v>52</v>
          </cell>
          <cell r="K581"/>
          <cell r="L581"/>
        </row>
        <row r="582">
          <cell r="A582">
            <v>41482</v>
          </cell>
          <cell r="B582">
            <v>39</v>
          </cell>
          <cell r="C582">
            <v>1</v>
          </cell>
          <cell r="D582"/>
          <cell r="E582">
            <v>40</v>
          </cell>
          <cell r="F582">
            <v>4</v>
          </cell>
          <cell r="G582">
            <v>1</v>
          </cell>
          <cell r="H582">
            <v>5</v>
          </cell>
          <cell r="I582">
            <v>45</v>
          </cell>
          <cell r="K582"/>
          <cell r="L582"/>
        </row>
        <row r="583">
          <cell r="A583">
            <v>41483</v>
          </cell>
          <cell r="B583">
            <v>42</v>
          </cell>
          <cell r="C583">
            <v>1</v>
          </cell>
          <cell r="D583"/>
          <cell r="E583">
            <v>43</v>
          </cell>
          <cell r="F583">
            <v>4</v>
          </cell>
          <cell r="G583">
            <v>1</v>
          </cell>
          <cell r="H583">
            <v>5</v>
          </cell>
          <cell r="I583">
            <v>48</v>
          </cell>
          <cell r="K583"/>
          <cell r="L583"/>
        </row>
        <row r="584">
          <cell r="A584">
            <v>41484</v>
          </cell>
          <cell r="B584">
            <v>41</v>
          </cell>
          <cell r="C584">
            <v>1</v>
          </cell>
          <cell r="D584"/>
          <cell r="E584">
            <v>42</v>
          </cell>
          <cell r="F584">
            <v>5</v>
          </cell>
          <cell r="G584">
            <v>1</v>
          </cell>
          <cell r="H584">
            <v>6</v>
          </cell>
          <cell r="I584">
            <v>48</v>
          </cell>
          <cell r="K584"/>
          <cell r="L584"/>
        </row>
        <row r="585">
          <cell r="A585">
            <v>41485</v>
          </cell>
          <cell r="B585">
            <v>45</v>
          </cell>
          <cell r="C585">
            <v>3</v>
          </cell>
          <cell r="D585"/>
          <cell r="E585">
            <v>48</v>
          </cell>
          <cell r="F585">
            <v>5</v>
          </cell>
          <cell r="G585"/>
          <cell r="H585">
            <v>5</v>
          </cell>
          <cell r="I585">
            <v>53</v>
          </cell>
          <cell r="K585"/>
          <cell r="L585"/>
        </row>
        <row r="586">
          <cell r="A586">
            <v>41486</v>
          </cell>
          <cell r="B586">
            <v>48</v>
          </cell>
          <cell r="C586">
            <v>2</v>
          </cell>
          <cell r="D586"/>
          <cell r="E586">
            <v>50</v>
          </cell>
          <cell r="F586">
            <v>6</v>
          </cell>
          <cell r="G586"/>
          <cell r="H586">
            <v>6</v>
          </cell>
          <cell r="I586">
            <v>56</v>
          </cell>
          <cell r="K586"/>
          <cell r="L586"/>
        </row>
        <row r="587">
          <cell r="A587">
            <v>41487</v>
          </cell>
          <cell r="B587">
            <v>47</v>
          </cell>
          <cell r="C587">
            <v>2</v>
          </cell>
          <cell r="D587"/>
          <cell r="E587">
            <v>49</v>
          </cell>
          <cell r="F587">
            <v>6</v>
          </cell>
          <cell r="G587"/>
          <cell r="H587">
            <v>6</v>
          </cell>
          <cell r="I587">
            <v>55</v>
          </cell>
          <cell r="K587"/>
          <cell r="L587"/>
        </row>
        <row r="588">
          <cell r="A588">
            <v>41488</v>
          </cell>
          <cell r="B588">
            <v>48</v>
          </cell>
          <cell r="C588">
            <v>2</v>
          </cell>
          <cell r="D588"/>
          <cell r="E588">
            <v>50</v>
          </cell>
          <cell r="F588">
            <v>6</v>
          </cell>
          <cell r="G588"/>
          <cell r="H588">
            <v>6</v>
          </cell>
          <cell r="I588">
            <v>56</v>
          </cell>
          <cell r="K588"/>
          <cell r="L588"/>
        </row>
        <row r="589">
          <cell r="A589">
            <v>41489</v>
          </cell>
          <cell r="B589">
            <v>50</v>
          </cell>
          <cell r="C589">
            <v>2</v>
          </cell>
          <cell r="D589"/>
          <cell r="E589">
            <v>52</v>
          </cell>
          <cell r="F589">
            <v>7</v>
          </cell>
          <cell r="G589"/>
          <cell r="H589">
            <v>7</v>
          </cell>
          <cell r="I589">
            <v>59</v>
          </cell>
          <cell r="K589"/>
          <cell r="L589"/>
        </row>
        <row r="590">
          <cell r="A590">
            <v>41490</v>
          </cell>
          <cell r="B590">
            <v>49</v>
          </cell>
          <cell r="C590">
            <v>2</v>
          </cell>
          <cell r="D590"/>
          <cell r="E590">
            <v>51</v>
          </cell>
          <cell r="F590">
            <v>6</v>
          </cell>
          <cell r="G590"/>
          <cell r="H590">
            <v>6</v>
          </cell>
          <cell r="I590">
            <v>57</v>
          </cell>
          <cell r="K590"/>
          <cell r="L590"/>
        </row>
        <row r="591">
          <cell r="A591">
            <v>41491</v>
          </cell>
          <cell r="B591">
            <v>46</v>
          </cell>
          <cell r="C591">
            <v>2</v>
          </cell>
          <cell r="D591"/>
          <cell r="E591">
            <v>48</v>
          </cell>
          <cell r="F591">
            <v>7</v>
          </cell>
          <cell r="G591"/>
          <cell r="H591">
            <v>7</v>
          </cell>
          <cell r="I591">
            <v>55</v>
          </cell>
          <cell r="K591"/>
          <cell r="L591"/>
        </row>
        <row r="592">
          <cell r="A592">
            <v>41492</v>
          </cell>
          <cell r="B592">
            <v>39</v>
          </cell>
          <cell r="C592">
            <v>3</v>
          </cell>
          <cell r="D592"/>
          <cell r="E592">
            <v>42</v>
          </cell>
          <cell r="F592">
            <v>5</v>
          </cell>
          <cell r="G592">
            <v>1</v>
          </cell>
          <cell r="H592">
            <v>6</v>
          </cell>
          <cell r="I592">
            <v>48</v>
          </cell>
          <cell r="K592"/>
          <cell r="L592"/>
        </row>
        <row r="593">
          <cell r="A593">
            <v>41493</v>
          </cell>
          <cell r="B593">
            <v>49</v>
          </cell>
          <cell r="C593">
            <v>3</v>
          </cell>
          <cell r="D593"/>
          <cell r="E593">
            <v>52</v>
          </cell>
          <cell r="F593">
            <v>5</v>
          </cell>
          <cell r="G593"/>
          <cell r="H593">
            <v>5</v>
          </cell>
          <cell r="I593">
            <v>57</v>
          </cell>
          <cell r="K593"/>
          <cell r="L593"/>
        </row>
        <row r="594">
          <cell r="A594">
            <v>41494</v>
          </cell>
          <cell r="B594">
            <v>45</v>
          </cell>
          <cell r="C594">
            <v>3</v>
          </cell>
          <cell r="D594"/>
          <cell r="E594">
            <v>48</v>
          </cell>
          <cell r="F594">
            <v>3</v>
          </cell>
          <cell r="G594"/>
          <cell r="H594">
            <v>3</v>
          </cell>
          <cell r="I594">
            <v>51</v>
          </cell>
          <cell r="K594"/>
          <cell r="L594"/>
        </row>
        <row r="595">
          <cell r="A595">
            <v>41495</v>
          </cell>
          <cell r="B595">
            <v>44</v>
          </cell>
          <cell r="C595">
            <v>2</v>
          </cell>
          <cell r="D595"/>
          <cell r="E595">
            <v>46</v>
          </cell>
          <cell r="F595">
            <v>6</v>
          </cell>
          <cell r="G595"/>
          <cell r="H595">
            <v>6</v>
          </cell>
          <cell r="I595">
            <v>52</v>
          </cell>
          <cell r="K595"/>
          <cell r="L595"/>
        </row>
        <row r="596">
          <cell r="A596">
            <v>41496</v>
          </cell>
          <cell r="B596">
            <v>48</v>
          </cell>
          <cell r="C596">
            <v>2</v>
          </cell>
          <cell r="D596"/>
          <cell r="E596">
            <v>50</v>
          </cell>
          <cell r="F596">
            <v>5</v>
          </cell>
          <cell r="G596"/>
          <cell r="H596">
            <v>5</v>
          </cell>
          <cell r="I596">
            <v>55</v>
          </cell>
          <cell r="K596"/>
          <cell r="L596"/>
        </row>
        <row r="597">
          <cell r="A597">
            <v>41497</v>
          </cell>
          <cell r="B597">
            <v>39</v>
          </cell>
          <cell r="C597">
            <v>4</v>
          </cell>
          <cell r="D597"/>
          <cell r="E597">
            <v>43</v>
          </cell>
          <cell r="F597">
            <v>3</v>
          </cell>
          <cell r="G597">
            <v>2</v>
          </cell>
          <cell r="H597">
            <v>5</v>
          </cell>
          <cell r="I597">
            <v>48</v>
          </cell>
          <cell r="K597"/>
          <cell r="L597"/>
        </row>
        <row r="598">
          <cell r="A598">
            <v>41498</v>
          </cell>
          <cell r="B598">
            <v>40</v>
          </cell>
          <cell r="C598">
            <v>2</v>
          </cell>
          <cell r="D598"/>
          <cell r="E598">
            <v>42</v>
          </cell>
          <cell r="F598">
            <v>2</v>
          </cell>
          <cell r="G598">
            <v>1</v>
          </cell>
          <cell r="H598">
            <v>3</v>
          </cell>
          <cell r="I598">
            <v>45</v>
          </cell>
          <cell r="K598"/>
          <cell r="L598"/>
        </row>
        <row r="599">
          <cell r="A599">
            <v>41499</v>
          </cell>
          <cell r="B599">
            <v>50</v>
          </cell>
          <cell r="C599">
            <v>2</v>
          </cell>
          <cell r="D599"/>
          <cell r="E599">
            <v>52</v>
          </cell>
          <cell r="F599">
            <v>5</v>
          </cell>
          <cell r="G599">
            <v>1</v>
          </cell>
          <cell r="H599">
            <v>6</v>
          </cell>
          <cell r="I599">
            <v>58</v>
          </cell>
          <cell r="K599"/>
          <cell r="L599"/>
        </row>
        <row r="600">
          <cell r="A600">
            <v>41500</v>
          </cell>
          <cell r="B600">
            <v>40</v>
          </cell>
          <cell r="C600">
            <v>2</v>
          </cell>
          <cell r="D600"/>
          <cell r="E600">
            <v>42</v>
          </cell>
          <cell r="F600">
            <v>8</v>
          </cell>
          <cell r="G600">
            <v>1</v>
          </cell>
          <cell r="H600">
            <v>9</v>
          </cell>
          <cell r="I600">
            <v>51</v>
          </cell>
          <cell r="K600"/>
          <cell r="L600"/>
        </row>
        <row r="601">
          <cell r="A601">
            <v>41501</v>
          </cell>
          <cell r="B601">
            <v>46</v>
          </cell>
          <cell r="C601">
            <v>2</v>
          </cell>
          <cell r="D601"/>
          <cell r="E601">
            <v>48</v>
          </cell>
          <cell r="F601">
            <v>10</v>
          </cell>
          <cell r="G601">
            <v>1</v>
          </cell>
          <cell r="H601">
            <v>11</v>
          </cell>
          <cell r="I601">
            <v>59</v>
          </cell>
          <cell r="K601"/>
          <cell r="L601"/>
        </row>
        <row r="602">
          <cell r="A602">
            <v>41502</v>
          </cell>
          <cell r="B602">
            <v>41</v>
          </cell>
          <cell r="C602">
            <v>3</v>
          </cell>
          <cell r="D602"/>
          <cell r="E602">
            <v>44</v>
          </cell>
          <cell r="F602">
            <v>10</v>
          </cell>
          <cell r="G602">
            <v>1</v>
          </cell>
          <cell r="H602">
            <v>11</v>
          </cell>
          <cell r="I602">
            <v>55</v>
          </cell>
          <cell r="K602"/>
          <cell r="L602"/>
        </row>
        <row r="603">
          <cell r="A603">
            <v>41503</v>
          </cell>
          <cell r="B603">
            <v>43</v>
          </cell>
          <cell r="C603">
            <v>2</v>
          </cell>
          <cell r="D603"/>
          <cell r="E603">
            <v>45</v>
          </cell>
          <cell r="F603">
            <v>7</v>
          </cell>
          <cell r="G603">
            <v>2</v>
          </cell>
          <cell r="H603">
            <v>9</v>
          </cell>
          <cell r="I603">
            <v>54</v>
          </cell>
          <cell r="K603"/>
          <cell r="L603"/>
        </row>
        <row r="604">
          <cell r="A604">
            <v>41504</v>
          </cell>
          <cell r="B604">
            <v>43</v>
          </cell>
          <cell r="C604">
            <v>2</v>
          </cell>
          <cell r="D604"/>
          <cell r="E604">
            <v>45</v>
          </cell>
          <cell r="F604">
            <v>5</v>
          </cell>
          <cell r="G604">
            <v>1</v>
          </cell>
          <cell r="H604">
            <v>6</v>
          </cell>
          <cell r="I604">
            <v>51</v>
          </cell>
          <cell r="K604"/>
          <cell r="L604"/>
        </row>
        <row r="605">
          <cell r="A605">
            <v>41505</v>
          </cell>
          <cell r="B605">
            <v>51</v>
          </cell>
          <cell r="C605">
            <v>1</v>
          </cell>
          <cell r="D605"/>
          <cell r="E605">
            <v>52</v>
          </cell>
          <cell r="F605">
            <v>4</v>
          </cell>
          <cell r="G605">
            <v>1</v>
          </cell>
          <cell r="H605">
            <v>5</v>
          </cell>
          <cell r="I605">
            <v>57</v>
          </cell>
          <cell r="K605"/>
          <cell r="L605"/>
        </row>
        <row r="606">
          <cell r="A606">
            <v>41506</v>
          </cell>
          <cell r="B606">
            <v>42</v>
          </cell>
          <cell r="C606">
            <v>1</v>
          </cell>
          <cell r="D606"/>
          <cell r="E606">
            <v>43</v>
          </cell>
          <cell r="F606">
            <v>6</v>
          </cell>
          <cell r="G606"/>
          <cell r="H606">
            <v>6</v>
          </cell>
          <cell r="I606">
            <v>49</v>
          </cell>
          <cell r="K606"/>
          <cell r="L606"/>
        </row>
        <row r="607">
          <cell r="A607">
            <v>41507</v>
          </cell>
          <cell r="B607">
            <v>46</v>
          </cell>
          <cell r="C607">
            <v>2</v>
          </cell>
          <cell r="D607"/>
          <cell r="E607">
            <v>48</v>
          </cell>
          <cell r="F607">
            <v>3</v>
          </cell>
          <cell r="G607"/>
          <cell r="H607">
            <v>3</v>
          </cell>
          <cell r="I607">
            <v>51</v>
          </cell>
          <cell r="K607"/>
          <cell r="L607"/>
        </row>
        <row r="608">
          <cell r="A608">
            <v>41508</v>
          </cell>
          <cell r="B608">
            <v>41</v>
          </cell>
          <cell r="C608">
            <v>2</v>
          </cell>
          <cell r="D608"/>
          <cell r="E608">
            <v>43</v>
          </cell>
          <cell r="F608">
            <v>2</v>
          </cell>
          <cell r="G608"/>
          <cell r="H608">
            <v>2</v>
          </cell>
          <cell r="I608">
            <v>45</v>
          </cell>
          <cell r="K608"/>
          <cell r="L608"/>
        </row>
        <row r="609">
          <cell r="A609">
            <v>41509</v>
          </cell>
          <cell r="B609">
            <v>44</v>
          </cell>
          <cell r="C609">
            <v>2</v>
          </cell>
          <cell r="D609"/>
          <cell r="E609">
            <v>46</v>
          </cell>
          <cell r="F609">
            <v>3</v>
          </cell>
          <cell r="G609"/>
          <cell r="H609">
            <v>3</v>
          </cell>
          <cell r="I609">
            <v>49</v>
          </cell>
          <cell r="K609"/>
          <cell r="L609"/>
        </row>
        <row r="610">
          <cell r="A610">
            <v>41510</v>
          </cell>
          <cell r="B610">
            <v>40</v>
          </cell>
          <cell r="C610">
            <v>3</v>
          </cell>
          <cell r="D610"/>
          <cell r="E610">
            <v>43</v>
          </cell>
          <cell r="F610">
            <v>4</v>
          </cell>
          <cell r="G610"/>
          <cell r="H610">
            <v>4</v>
          </cell>
          <cell r="I610">
            <v>47</v>
          </cell>
          <cell r="K610"/>
          <cell r="L610"/>
        </row>
        <row r="611">
          <cell r="A611">
            <v>41511</v>
          </cell>
          <cell r="B611">
            <v>36</v>
          </cell>
          <cell r="C611">
            <v>3</v>
          </cell>
          <cell r="D611"/>
          <cell r="E611">
            <v>39</v>
          </cell>
          <cell r="F611">
            <v>4</v>
          </cell>
          <cell r="G611"/>
          <cell r="H611">
            <v>4</v>
          </cell>
          <cell r="I611">
            <v>43</v>
          </cell>
          <cell r="K611"/>
          <cell r="L611"/>
        </row>
        <row r="612">
          <cell r="A612">
            <v>41512</v>
          </cell>
          <cell r="B612">
            <v>40</v>
          </cell>
          <cell r="C612">
            <v>3</v>
          </cell>
          <cell r="D612"/>
          <cell r="E612">
            <v>43</v>
          </cell>
          <cell r="F612">
            <v>5</v>
          </cell>
          <cell r="G612"/>
          <cell r="H612">
            <v>5</v>
          </cell>
          <cell r="I612">
            <v>48</v>
          </cell>
          <cell r="K612"/>
          <cell r="L612"/>
        </row>
        <row r="613">
          <cell r="A613">
            <v>41513</v>
          </cell>
          <cell r="B613">
            <v>43</v>
          </cell>
          <cell r="C613">
            <v>2</v>
          </cell>
          <cell r="D613"/>
          <cell r="E613">
            <v>45</v>
          </cell>
          <cell r="F613">
            <v>3</v>
          </cell>
          <cell r="G613"/>
          <cell r="H613">
            <v>3</v>
          </cell>
          <cell r="I613">
            <v>48</v>
          </cell>
          <cell r="K613"/>
          <cell r="L613"/>
        </row>
        <row r="614">
          <cell r="A614">
            <v>41514</v>
          </cell>
          <cell r="B614">
            <v>42</v>
          </cell>
          <cell r="C614">
            <v>3</v>
          </cell>
          <cell r="D614"/>
          <cell r="E614">
            <v>45</v>
          </cell>
          <cell r="F614">
            <v>3</v>
          </cell>
          <cell r="G614"/>
          <cell r="H614">
            <v>3</v>
          </cell>
          <cell r="I614">
            <v>48</v>
          </cell>
          <cell r="K614"/>
          <cell r="L614"/>
        </row>
        <row r="615">
          <cell r="A615">
            <v>41515</v>
          </cell>
          <cell r="B615">
            <v>41</v>
          </cell>
          <cell r="C615">
            <v>3</v>
          </cell>
          <cell r="D615"/>
          <cell r="E615">
            <v>44</v>
          </cell>
          <cell r="F615">
            <v>6</v>
          </cell>
          <cell r="G615"/>
          <cell r="H615">
            <v>6</v>
          </cell>
          <cell r="I615">
            <v>50</v>
          </cell>
          <cell r="K615"/>
          <cell r="L615"/>
        </row>
        <row r="616">
          <cell r="A616">
            <v>41516</v>
          </cell>
          <cell r="B616">
            <v>41</v>
          </cell>
          <cell r="C616">
            <v>2</v>
          </cell>
          <cell r="D616"/>
          <cell r="E616">
            <v>43</v>
          </cell>
          <cell r="F616">
            <v>6</v>
          </cell>
          <cell r="G616"/>
          <cell r="H616">
            <v>6</v>
          </cell>
          <cell r="I616">
            <v>49</v>
          </cell>
          <cell r="K616"/>
          <cell r="L616"/>
        </row>
        <row r="617">
          <cell r="A617">
            <v>41517</v>
          </cell>
          <cell r="B617">
            <v>42</v>
          </cell>
          <cell r="C617">
            <v>3</v>
          </cell>
          <cell r="D617"/>
          <cell r="E617">
            <v>45</v>
          </cell>
          <cell r="F617">
            <v>7</v>
          </cell>
          <cell r="G617">
            <v>1</v>
          </cell>
          <cell r="H617">
            <v>8</v>
          </cell>
          <cell r="I617">
            <v>53</v>
          </cell>
          <cell r="K617"/>
          <cell r="L617"/>
        </row>
        <row r="618">
          <cell r="A618">
            <v>41518</v>
          </cell>
          <cell r="B618">
            <v>39</v>
          </cell>
          <cell r="C618">
            <v>3</v>
          </cell>
          <cell r="D618"/>
          <cell r="E618">
            <v>42</v>
          </cell>
          <cell r="F618">
            <v>6</v>
          </cell>
          <cell r="G618">
            <v>1</v>
          </cell>
          <cell r="H618">
            <v>7</v>
          </cell>
          <cell r="I618">
            <v>49</v>
          </cell>
          <cell r="K618"/>
          <cell r="L618"/>
        </row>
        <row r="619">
          <cell r="A619">
            <v>41519</v>
          </cell>
          <cell r="B619">
            <v>34</v>
          </cell>
          <cell r="C619">
            <v>3</v>
          </cell>
          <cell r="D619"/>
          <cell r="E619">
            <v>37</v>
          </cell>
          <cell r="F619">
            <v>7</v>
          </cell>
          <cell r="G619">
            <v>1</v>
          </cell>
          <cell r="H619">
            <v>8</v>
          </cell>
          <cell r="I619">
            <v>45</v>
          </cell>
          <cell r="K619"/>
          <cell r="L619"/>
        </row>
        <row r="620">
          <cell r="A620">
            <v>41520</v>
          </cell>
          <cell r="B620">
            <v>28</v>
          </cell>
          <cell r="C620">
            <v>5</v>
          </cell>
          <cell r="D620"/>
          <cell r="E620">
            <v>33</v>
          </cell>
          <cell r="F620">
            <v>5</v>
          </cell>
          <cell r="G620"/>
          <cell r="H620">
            <v>5</v>
          </cell>
          <cell r="I620">
            <v>38</v>
          </cell>
          <cell r="K620"/>
          <cell r="L620"/>
        </row>
        <row r="621">
          <cell r="A621">
            <v>41521</v>
          </cell>
          <cell r="B621">
            <v>27</v>
          </cell>
          <cell r="C621">
            <v>6</v>
          </cell>
          <cell r="D621"/>
          <cell r="E621">
            <v>33</v>
          </cell>
          <cell r="F621">
            <v>5</v>
          </cell>
          <cell r="G621"/>
          <cell r="H621">
            <v>5</v>
          </cell>
          <cell r="I621">
            <v>38</v>
          </cell>
          <cell r="K621"/>
          <cell r="L621"/>
        </row>
        <row r="622">
          <cell r="A622">
            <v>41522</v>
          </cell>
          <cell r="B622">
            <v>30</v>
          </cell>
          <cell r="C622">
            <v>5</v>
          </cell>
          <cell r="D622"/>
          <cell r="E622">
            <v>35</v>
          </cell>
          <cell r="F622">
            <v>5</v>
          </cell>
          <cell r="G622"/>
          <cell r="H622">
            <v>5</v>
          </cell>
          <cell r="I622">
            <v>40</v>
          </cell>
          <cell r="K622"/>
          <cell r="L622"/>
        </row>
        <row r="623">
          <cell r="A623">
            <v>41523</v>
          </cell>
          <cell r="B623">
            <v>32</v>
          </cell>
          <cell r="C623">
            <v>3</v>
          </cell>
          <cell r="D623"/>
          <cell r="E623">
            <v>35</v>
          </cell>
          <cell r="F623">
            <v>7</v>
          </cell>
          <cell r="G623"/>
          <cell r="H623">
            <v>7</v>
          </cell>
          <cell r="I623">
            <v>42</v>
          </cell>
          <cell r="K623"/>
          <cell r="L623"/>
        </row>
        <row r="624">
          <cell r="A624">
            <v>41524</v>
          </cell>
          <cell r="B624">
            <v>31</v>
          </cell>
          <cell r="C624">
            <v>3</v>
          </cell>
          <cell r="D624"/>
          <cell r="E624">
            <v>34</v>
          </cell>
          <cell r="F624">
            <v>6</v>
          </cell>
          <cell r="G624"/>
          <cell r="H624">
            <v>6</v>
          </cell>
          <cell r="I624">
            <v>40</v>
          </cell>
          <cell r="K624"/>
          <cell r="L624"/>
        </row>
        <row r="625">
          <cell r="A625">
            <v>41525</v>
          </cell>
          <cell r="B625">
            <v>38</v>
          </cell>
          <cell r="C625">
            <v>3</v>
          </cell>
          <cell r="D625"/>
          <cell r="E625">
            <v>41</v>
          </cell>
          <cell r="F625">
            <v>4</v>
          </cell>
          <cell r="G625"/>
          <cell r="H625">
            <v>4</v>
          </cell>
          <cell r="I625">
            <v>45</v>
          </cell>
          <cell r="K625"/>
          <cell r="L625"/>
        </row>
        <row r="626">
          <cell r="A626">
            <v>41526</v>
          </cell>
          <cell r="B626">
            <v>39</v>
          </cell>
          <cell r="C626">
            <v>4</v>
          </cell>
          <cell r="D626"/>
          <cell r="E626">
            <v>43</v>
          </cell>
          <cell r="F626">
            <v>3</v>
          </cell>
          <cell r="G626"/>
          <cell r="H626">
            <v>3</v>
          </cell>
          <cell r="I626">
            <v>46</v>
          </cell>
          <cell r="K626"/>
          <cell r="L626"/>
        </row>
        <row r="627">
          <cell r="A627">
            <v>41527</v>
          </cell>
          <cell r="B627">
            <v>33</v>
          </cell>
          <cell r="C627">
            <v>3</v>
          </cell>
          <cell r="D627"/>
          <cell r="E627">
            <v>36</v>
          </cell>
          <cell r="F627">
            <v>2</v>
          </cell>
          <cell r="G627"/>
          <cell r="H627">
            <v>2</v>
          </cell>
          <cell r="I627">
            <v>38</v>
          </cell>
          <cell r="K627"/>
          <cell r="L627"/>
        </row>
        <row r="628">
          <cell r="A628">
            <v>41528</v>
          </cell>
          <cell r="B628">
            <v>35</v>
          </cell>
          <cell r="C628">
            <v>3</v>
          </cell>
          <cell r="D628"/>
          <cell r="E628">
            <v>38</v>
          </cell>
          <cell r="F628">
            <v>2</v>
          </cell>
          <cell r="G628">
            <v>1</v>
          </cell>
          <cell r="H628">
            <v>3</v>
          </cell>
          <cell r="I628">
            <v>41</v>
          </cell>
          <cell r="K628"/>
          <cell r="L628"/>
        </row>
        <row r="629">
          <cell r="A629">
            <v>41529</v>
          </cell>
          <cell r="B629">
            <v>34</v>
          </cell>
          <cell r="C629">
            <v>3</v>
          </cell>
          <cell r="D629"/>
          <cell r="E629">
            <v>37</v>
          </cell>
          <cell r="F629">
            <v>4</v>
          </cell>
          <cell r="G629"/>
          <cell r="H629">
            <v>4</v>
          </cell>
          <cell r="I629">
            <v>41</v>
          </cell>
          <cell r="K629"/>
          <cell r="L629"/>
        </row>
        <row r="630">
          <cell r="A630">
            <v>41530</v>
          </cell>
          <cell r="B630">
            <v>44</v>
          </cell>
          <cell r="C630">
            <v>2</v>
          </cell>
          <cell r="D630"/>
          <cell r="E630">
            <v>46</v>
          </cell>
          <cell r="F630">
            <v>7</v>
          </cell>
          <cell r="G630"/>
          <cell r="H630">
            <v>7</v>
          </cell>
          <cell r="I630">
            <v>53</v>
          </cell>
          <cell r="K630"/>
          <cell r="L630"/>
        </row>
        <row r="631">
          <cell r="A631">
            <v>41531</v>
          </cell>
          <cell r="B631">
            <v>46</v>
          </cell>
          <cell r="C631">
            <v>3</v>
          </cell>
          <cell r="D631"/>
          <cell r="E631">
            <v>49</v>
          </cell>
          <cell r="F631">
            <v>6</v>
          </cell>
          <cell r="G631"/>
          <cell r="H631">
            <v>6</v>
          </cell>
          <cell r="I631">
            <v>55</v>
          </cell>
          <cell r="K631"/>
          <cell r="L631"/>
        </row>
        <row r="632">
          <cell r="A632">
            <v>41532</v>
          </cell>
          <cell r="B632">
            <v>48</v>
          </cell>
          <cell r="C632">
            <v>4</v>
          </cell>
          <cell r="D632"/>
          <cell r="E632">
            <v>52</v>
          </cell>
          <cell r="F632">
            <v>7</v>
          </cell>
          <cell r="G632"/>
          <cell r="H632">
            <v>7</v>
          </cell>
          <cell r="I632">
            <v>59</v>
          </cell>
          <cell r="K632"/>
          <cell r="L632"/>
        </row>
        <row r="633">
          <cell r="A633">
            <v>41533</v>
          </cell>
          <cell r="B633">
            <v>49</v>
          </cell>
          <cell r="C633">
            <v>4</v>
          </cell>
          <cell r="D633"/>
          <cell r="E633">
            <v>53</v>
          </cell>
          <cell r="F633">
            <v>4</v>
          </cell>
          <cell r="G633">
            <v>2</v>
          </cell>
          <cell r="H633">
            <v>6</v>
          </cell>
          <cell r="I633">
            <v>59</v>
          </cell>
          <cell r="K633"/>
          <cell r="L633"/>
        </row>
        <row r="634">
          <cell r="A634">
            <v>41534</v>
          </cell>
          <cell r="B634">
            <v>42</v>
          </cell>
          <cell r="C634">
            <v>5</v>
          </cell>
          <cell r="D634"/>
          <cell r="E634">
            <v>47</v>
          </cell>
          <cell r="F634">
            <v>3</v>
          </cell>
          <cell r="G634">
            <v>1</v>
          </cell>
          <cell r="H634">
            <v>4</v>
          </cell>
          <cell r="I634">
            <v>51</v>
          </cell>
          <cell r="K634"/>
          <cell r="L634"/>
        </row>
        <row r="635">
          <cell r="A635">
            <v>41535</v>
          </cell>
          <cell r="B635">
            <v>36</v>
          </cell>
          <cell r="C635">
            <v>5</v>
          </cell>
          <cell r="D635"/>
          <cell r="E635">
            <v>41</v>
          </cell>
          <cell r="F635">
            <v>3</v>
          </cell>
          <cell r="G635">
            <v>1</v>
          </cell>
          <cell r="H635">
            <v>4</v>
          </cell>
          <cell r="I635">
            <v>45</v>
          </cell>
          <cell r="K635"/>
          <cell r="L635"/>
        </row>
        <row r="636">
          <cell r="A636">
            <v>41536</v>
          </cell>
          <cell r="B636">
            <v>41</v>
          </cell>
          <cell r="C636">
            <v>5</v>
          </cell>
          <cell r="D636"/>
          <cell r="E636">
            <v>46</v>
          </cell>
          <cell r="F636">
            <v>3</v>
          </cell>
          <cell r="G636"/>
          <cell r="H636">
            <v>3</v>
          </cell>
          <cell r="I636">
            <v>49</v>
          </cell>
          <cell r="K636"/>
          <cell r="L636"/>
        </row>
        <row r="637">
          <cell r="A637">
            <v>41537</v>
          </cell>
          <cell r="B637">
            <v>35</v>
          </cell>
          <cell r="C637">
            <v>7</v>
          </cell>
          <cell r="D637"/>
          <cell r="E637">
            <v>42</v>
          </cell>
          <cell r="F637">
            <v>5</v>
          </cell>
          <cell r="G637"/>
          <cell r="H637">
            <v>5</v>
          </cell>
          <cell r="I637">
            <v>47</v>
          </cell>
          <cell r="K637"/>
          <cell r="L637"/>
        </row>
        <row r="638">
          <cell r="A638">
            <v>41538</v>
          </cell>
          <cell r="B638">
            <v>36</v>
          </cell>
          <cell r="C638">
            <v>4</v>
          </cell>
          <cell r="D638"/>
          <cell r="E638">
            <v>40</v>
          </cell>
          <cell r="F638">
            <v>8</v>
          </cell>
          <cell r="G638">
            <v>1</v>
          </cell>
          <cell r="H638">
            <v>9</v>
          </cell>
          <cell r="I638">
            <v>49</v>
          </cell>
          <cell r="K638"/>
          <cell r="L638"/>
        </row>
        <row r="639">
          <cell r="A639">
            <v>41539</v>
          </cell>
          <cell r="B639">
            <v>36</v>
          </cell>
          <cell r="C639">
            <v>5</v>
          </cell>
          <cell r="D639"/>
          <cell r="E639">
            <v>41</v>
          </cell>
          <cell r="F639">
            <v>6</v>
          </cell>
          <cell r="G639"/>
          <cell r="H639">
            <v>6</v>
          </cell>
          <cell r="I639">
            <v>47</v>
          </cell>
          <cell r="K639"/>
          <cell r="L639"/>
        </row>
        <row r="640">
          <cell r="A640">
            <v>41540</v>
          </cell>
          <cell r="B640">
            <v>37</v>
          </cell>
          <cell r="C640">
            <v>5</v>
          </cell>
          <cell r="D640"/>
          <cell r="E640">
            <v>42</v>
          </cell>
          <cell r="F640">
            <v>6</v>
          </cell>
          <cell r="G640"/>
          <cell r="H640">
            <v>6</v>
          </cell>
          <cell r="I640">
            <v>48</v>
          </cell>
          <cell r="K640"/>
          <cell r="L640"/>
        </row>
        <row r="641">
          <cell r="A641">
            <v>41541</v>
          </cell>
          <cell r="B641">
            <v>30</v>
          </cell>
          <cell r="C641">
            <v>6</v>
          </cell>
          <cell r="D641"/>
          <cell r="E641">
            <v>36</v>
          </cell>
          <cell r="F641">
            <v>7</v>
          </cell>
          <cell r="G641"/>
          <cell r="H641">
            <v>7</v>
          </cell>
          <cell r="I641">
            <v>43</v>
          </cell>
          <cell r="K641"/>
          <cell r="L641"/>
        </row>
        <row r="642">
          <cell r="A642">
            <v>41542</v>
          </cell>
          <cell r="B642">
            <v>34</v>
          </cell>
          <cell r="C642">
            <v>6</v>
          </cell>
          <cell r="D642"/>
          <cell r="E642">
            <v>40</v>
          </cell>
          <cell r="F642">
            <v>5</v>
          </cell>
          <cell r="G642"/>
          <cell r="H642">
            <v>5</v>
          </cell>
          <cell r="I642">
            <v>45</v>
          </cell>
          <cell r="K642"/>
          <cell r="L642"/>
        </row>
        <row r="643">
          <cell r="A643">
            <v>41543</v>
          </cell>
          <cell r="B643">
            <v>37</v>
          </cell>
          <cell r="C643">
            <v>6</v>
          </cell>
          <cell r="D643"/>
          <cell r="E643">
            <v>43</v>
          </cell>
          <cell r="F643">
            <v>5</v>
          </cell>
          <cell r="G643"/>
          <cell r="H643">
            <v>5</v>
          </cell>
          <cell r="I643">
            <v>48</v>
          </cell>
          <cell r="K643"/>
          <cell r="L643"/>
        </row>
        <row r="644">
          <cell r="A644">
            <v>41544</v>
          </cell>
          <cell r="B644">
            <v>36</v>
          </cell>
          <cell r="C644">
            <v>6</v>
          </cell>
          <cell r="D644"/>
          <cell r="E644">
            <v>42</v>
          </cell>
          <cell r="F644">
            <v>6</v>
          </cell>
          <cell r="G644"/>
          <cell r="H644">
            <v>6</v>
          </cell>
          <cell r="I644">
            <v>48</v>
          </cell>
          <cell r="K644"/>
          <cell r="L644"/>
        </row>
        <row r="645">
          <cell r="A645">
            <v>41545</v>
          </cell>
          <cell r="B645">
            <v>30</v>
          </cell>
          <cell r="C645">
            <v>7</v>
          </cell>
          <cell r="D645"/>
          <cell r="E645">
            <v>37</v>
          </cell>
          <cell r="F645">
            <v>3</v>
          </cell>
          <cell r="G645"/>
          <cell r="H645">
            <v>3</v>
          </cell>
          <cell r="I645">
            <v>40</v>
          </cell>
          <cell r="K645"/>
          <cell r="L645"/>
        </row>
        <row r="646">
          <cell r="A646">
            <v>41546</v>
          </cell>
          <cell r="B646">
            <v>36</v>
          </cell>
          <cell r="C646">
            <v>5</v>
          </cell>
          <cell r="D646"/>
          <cell r="E646">
            <v>41</v>
          </cell>
          <cell r="F646">
            <v>3</v>
          </cell>
          <cell r="G646"/>
          <cell r="H646">
            <v>3</v>
          </cell>
          <cell r="I646">
            <v>44</v>
          </cell>
          <cell r="K646"/>
          <cell r="L646"/>
        </row>
        <row r="647">
          <cell r="A647">
            <v>41547</v>
          </cell>
          <cell r="B647">
            <v>46</v>
          </cell>
          <cell r="C647">
            <v>8</v>
          </cell>
          <cell r="D647"/>
          <cell r="E647">
            <v>54</v>
          </cell>
          <cell r="F647">
            <v>3</v>
          </cell>
          <cell r="G647"/>
          <cell r="H647">
            <v>3</v>
          </cell>
          <cell r="I647">
            <v>57</v>
          </cell>
          <cell r="K647"/>
          <cell r="L647"/>
        </row>
        <row r="648">
          <cell r="A648">
            <v>41548</v>
          </cell>
          <cell r="B648">
            <v>43</v>
          </cell>
          <cell r="C648">
            <v>5</v>
          </cell>
          <cell r="D648"/>
          <cell r="E648">
            <v>48</v>
          </cell>
          <cell r="F648">
            <v>3</v>
          </cell>
          <cell r="G648"/>
          <cell r="H648">
            <v>3</v>
          </cell>
          <cell r="I648">
            <v>51</v>
          </cell>
          <cell r="K648"/>
          <cell r="L648"/>
        </row>
        <row r="649">
          <cell r="A649">
            <v>41549</v>
          </cell>
          <cell r="B649">
            <v>38</v>
          </cell>
          <cell r="C649">
            <v>6</v>
          </cell>
          <cell r="D649"/>
          <cell r="E649">
            <v>44</v>
          </cell>
          <cell r="F649">
            <v>4</v>
          </cell>
          <cell r="G649"/>
          <cell r="H649">
            <v>4</v>
          </cell>
          <cell r="I649">
            <v>48</v>
          </cell>
          <cell r="K649"/>
          <cell r="L649"/>
        </row>
        <row r="650">
          <cell r="A650">
            <v>41550</v>
          </cell>
          <cell r="B650">
            <v>45</v>
          </cell>
          <cell r="C650">
            <v>6</v>
          </cell>
          <cell r="D650"/>
          <cell r="E650">
            <v>51</v>
          </cell>
          <cell r="F650">
            <v>4</v>
          </cell>
          <cell r="G650"/>
          <cell r="H650">
            <v>4</v>
          </cell>
          <cell r="I650">
            <v>55</v>
          </cell>
          <cell r="K650"/>
          <cell r="L650"/>
        </row>
        <row r="651">
          <cell r="A651">
            <v>41551</v>
          </cell>
          <cell r="B651">
            <v>45</v>
          </cell>
          <cell r="C651">
            <v>4</v>
          </cell>
          <cell r="D651"/>
          <cell r="E651">
            <v>49</v>
          </cell>
          <cell r="F651">
            <v>2</v>
          </cell>
          <cell r="G651"/>
          <cell r="H651">
            <v>2</v>
          </cell>
          <cell r="I651">
            <v>51</v>
          </cell>
          <cell r="K651"/>
          <cell r="L651"/>
        </row>
        <row r="652">
          <cell r="A652">
            <v>41552</v>
          </cell>
          <cell r="B652">
            <v>43</v>
          </cell>
          <cell r="C652">
            <v>6</v>
          </cell>
          <cell r="D652"/>
          <cell r="E652">
            <v>49</v>
          </cell>
          <cell r="F652">
            <v>3</v>
          </cell>
          <cell r="G652"/>
          <cell r="H652">
            <v>3</v>
          </cell>
          <cell r="I652">
            <v>52</v>
          </cell>
          <cell r="K652"/>
          <cell r="L652"/>
        </row>
        <row r="653">
          <cell r="A653">
            <v>41553</v>
          </cell>
          <cell r="B653">
            <v>41</v>
          </cell>
          <cell r="C653">
            <v>7</v>
          </cell>
          <cell r="D653"/>
          <cell r="E653">
            <v>48</v>
          </cell>
          <cell r="F653">
            <v>2</v>
          </cell>
          <cell r="G653">
            <v>1</v>
          </cell>
          <cell r="H653">
            <v>3</v>
          </cell>
          <cell r="I653">
            <v>51</v>
          </cell>
          <cell r="K653"/>
          <cell r="L653"/>
        </row>
        <row r="654">
          <cell r="A654">
            <v>41554</v>
          </cell>
          <cell r="B654">
            <v>44</v>
          </cell>
          <cell r="C654">
            <v>8</v>
          </cell>
          <cell r="D654"/>
          <cell r="E654">
            <v>52</v>
          </cell>
          <cell r="F654">
            <v>3</v>
          </cell>
          <cell r="G654">
            <v>1</v>
          </cell>
          <cell r="H654">
            <v>4</v>
          </cell>
          <cell r="I654">
            <v>56</v>
          </cell>
          <cell r="K654"/>
          <cell r="L654"/>
        </row>
        <row r="655">
          <cell r="A655">
            <v>41555</v>
          </cell>
          <cell r="B655">
            <v>47</v>
          </cell>
          <cell r="C655">
            <v>8</v>
          </cell>
          <cell r="D655"/>
          <cell r="E655">
            <v>55</v>
          </cell>
          <cell r="F655">
            <v>7</v>
          </cell>
          <cell r="G655"/>
          <cell r="H655">
            <v>7</v>
          </cell>
          <cell r="I655">
            <v>62</v>
          </cell>
          <cell r="K655"/>
          <cell r="L655"/>
        </row>
        <row r="656">
          <cell r="A656">
            <v>41556</v>
          </cell>
          <cell r="B656">
            <v>56</v>
          </cell>
          <cell r="C656">
            <v>9</v>
          </cell>
          <cell r="D656"/>
          <cell r="E656">
            <v>65</v>
          </cell>
          <cell r="F656">
            <v>6</v>
          </cell>
          <cell r="G656"/>
          <cell r="H656">
            <v>6</v>
          </cell>
          <cell r="I656">
            <v>71</v>
          </cell>
          <cell r="K656"/>
          <cell r="L656"/>
        </row>
        <row r="657">
          <cell r="A657">
            <v>41557</v>
          </cell>
          <cell r="B657">
            <v>61</v>
          </cell>
          <cell r="C657">
            <v>7</v>
          </cell>
          <cell r="D657"/>
          <cell r="E657">
            <v>68</v>
          </cell>
          <cell r="F657">
            <v>8</v>
          </cell>
          <cell r="G657"/>
          <cell r="H657">
            <v>8</v>
          </cell>
          <cell r="I657">
            <v>76</v>
          </cell>
          <cell r="K657"/>
          <cell r="L657"/>
        </row>
        <row r="658">
          <cell r="A658">
            <v>41558</v>
          </cell>
          <cell r="B658">
            <v>67</v>
          </cell>
          <cell r="C658">
            <v>6</v>
          </cell>
          <cell r="D658"/>
          <cell r="E658">
            <v>73</v>
          </cell>
          <cell r="F658">
            <v>10</v>
          </cell>
          <cell r="G658"/>
          <cell r="H658">
            <v>10</v>
          </cell>
          <cell r="I658">
            <v>83</v>
          </cell>
          <cell r="K658"/>
          <cell r="L658"/>
        </row>
        <row r="659">
          <cell r="A659">
            <v>41559</v>
          </cell>
          <cell r="B659">
            <v>71</v>
          </cell>
          <cell r="C659">
            <v>5</v>
          </cell>
          <cell r="D659"/>
          <cell r="E659">
            <v>76</v>
          </cell>
          <cell r="F659">
            <v>7</v>
          </cell>
          <cell r="G659"/>
          <cell r="H659">
            <v>7</v>
          </cell>
          <cell r="I659">
            <v>83</v>
          </cell>
          <cell r="K659"/>
          <cell r="L659"/>
        </row>
        <row r="660">
          <cell r="A660">
            <v>41560</v>
          </cell>
          <cell r="B660">
            <v>75</v>
          </cell>
          <cell r="C660">
            <v>6</v>
          </cell>
          <cell r="D660"/>
          <cell r="E660">
            <v>81</v>
          </cell>
          <cell r="F660">
            <v>7</v>
          </cell>
          <cell r="G660"/>
          <cell r="H660">
            <v>7</v>
          </cell>
          <cell r="I660">
            <v>88</v>
          </cell>
          <cell r="K660"/>
          <cell r="L660"/>
        </row>
        <row r="661">
          <cell r="A661">
            <v>41561</v>
          </cell>
          <cell r="B661">
            <v>75</v>
          </cell>
          <cell r="C661">
            <v>6</v>
          </cell>
          <cell r="D661"/>
          <cell r="E661">
            <v>81</v>
          </cell>
          <cell r="F661">
            <v>7</v>
          </cell>
          <cell r="G661"/>
          <cell r="H661">
            <v>7</v>
          </cell>
          <cell r="I661">
            <v>88</v>
          </cell>
          <cell r="K661"/>
          <cell r="L661"/>
        </row>
        <row r="662">
          <cell r="A662">
            <v>41562</v>
          </cell>
          <cell r="B662">
            <v>76</v>
          </cell>
          <cell r="C662">
            <v>5</v>
          </cell>
          <cell r="D662"/>
          <cell r="E662">
            <v>81</v>
          </cell>
          <cell r="F662">
            <v>8</v>
          </cell>
          <cell r="G662"/>
          <cell r="H662">
            <v>8</v>
          </cell>
          <cell r="I662">
            <v>89</v>
          </cell>
          <cell r="K662"/>
          <cell r="L662"/>
        </row>
        <row r="663">
          <cell r="A663">
            <v>41563</v>
          </cell>
          <cell r="B663">
            <v>68</v>
          </cell>
          <cell r="C663">
            <v>8</v>
          </cell>
          <cell r="D663"/>
          <cell r="E663">
            <v>76</v>
          </cell>
          <cell r="F663">
            <v>7</v>
          </cell>
          <cell r="G663">
            <v>1</v>
          </cell>
          <cell r="H663">
            <v>8</v>
          </cell>
          <cell r="I663">
            <v>84</v>
          </cell>
          <cell r="K663"/>
          <cell r="L663"/>
        </row>
        <row r="664">
          <cell r="A664">
            <v>41564</v>
          </cell>
          <cell r="B664">
            <v>67</v>
          </cell>
          <cell r="C664">
            <v>7</v>
          </cell>
          <cell r="D664"/>
          <cell r="E664">
            <v>74</v>
          </cell>
          <cell r="F664">
            <v>4</v>
          </cell>
          <cell r="G664">
            <v>1</v>
          </cell>
          <cell r="H664">
            <v>5</v>
          </cell>
          <cell r="I664">
            <v>79</v>
          </cell>
          <cell r="K664"/>
          <cell r="L664"/>
        </row>
        <row r="665">
          <cell r="A665">
            <v>41565</v>
          </cell>
          <cell r="B665">
            <v>64</v>
          </cell>
          <cell r="C665">
            <v>6</v>
          </cell>
          <cell r="D665"/>
          <cell r="E665">
            <v>70</v>
          </cell>
          <cell r="F665">
            <v>7</v>
          </cell>
          <cell r="G665">
            <v>1</v>
          </cell>
          <cell r="H665">
            <v>8</v>
          </cell>
          <cell r="I665">
            <v>78</v>
          </cell>
          <cell r="K665"/>
          <cell r="L665"/>
        </row>
        <row r="666">
          <cell r="A666">
            <v>41566</v>
          </cell>
          <cell r="B666">
            <v>65</v>
          </cell>
          <cell r="C666">
            <v>6</v>
          </cell>
          <cell r="D666"/>
          <cell r="E666">
            <v>71</v>
          </cell>
          <cell r="F666">
            <v>9</v>
          </cell>
          <cell r="G666"/>
          <cell r="H666">
            <v>9</v>
          </cell>
          <cell r="I666">
            <v>80</v>
          </cell>
          <cell r="K666"/>
          <cell r="L666"/>
        </row>
        <row r="667">
          <cell r="A667">
            <v>41567</v>
          </cell>
          <cell r="B667">
            <v>65</v>
          </cell>
          <cell r="C667">
            <v>6</v>
          </cell>
          <cell r="D667"/>
          <cell r="E667">
            <v>71</v>
          </cell>
          <cell r="F667">
            <v>6</v>
          </cell>
          <cell r="G667"/>
          <cell r="H667">
            <v>6</v>
          </cell>
          <cell r="I667">
            <v>77</v>
          </cell>
          <cell r="K667"/>
          <cell r="L667"/>
        </row>
        <row r="668">
          <cell r="A668">
            <v>41568</v>
          </cell>
          <cell r="B668">
            <v>63</v>
          </cell>
          <cell r="C668">
            <v>7</v>
          </cell>
          <cell r="D668"/>
          <cell r="E668">
            <v>70</v>
          </cell>
          <cell r="F668">
            <v>8</v>
          </cell>
          <cell r="G668"/>
          <cell r="H668">
            <v>8</v>
          </cell>
          <cell r="I668">
            <v>78</v>
          </cell>
          <cell r="K668"/>
          <cell r="L668"/>
        </row>
        <row r="669">
          <cell r="A669">
            <v>41569</v>
          </cell>
          <cell r="B669">
            <v>62</v>
          </cell>
          <cell r="C669">
            <v>7</v>
          </cell>
          <cell r="D669"/>
          <cell r="E669">
            <v>69</v>
          </cell>
          <cell r="F669">
            <v>7</v>
          </cell>
          <cell r="G669"/>
          <cell r="H669">
            <v>7</v>
          </cell>
          <cell r="I669">
            <v>76</v>
          </cell>
          <cell r="K669"/>
          <cell r="L669"/>
        </row>
        <row r="670">
          <cell r="A670">
            <v>41570</v>
          </cell>
          <cell r="B670">
            <v>65</v>
          </cell>
          <cell r="C670">
            <v>6</v>
          </cell>
          <cell r="D670"/>
          <cell r="E670">
            <v>71</v>
          </cell>
          <cell r="F670">
            <v>8</v>
          </cell>
          <cell r="G670"/>
          <cell r="H670">
            <v>8</v>
          </cell>
          <cell r="I670">
            <v>79</v>
          </cell>
          <cell r="K670"/>
          <cell r="L670"/>
        </row>
        <row r="671">
          <cell r="A671">
            <v>41571</v>
          </cell>
          <cell r="B671">
            <v>64</v>
          </cell>
          <cell r="C671">
            <v>5</v>
          </cell>
          <cell r="D671"/>
          <cell r="E671">
            <v>69</v>
          </cell>
          <cell r="F671">
            <v>9</v>
          </cell>
          <cell r="G671"/>
          <cell r="H671">
            <v>9</v>
          </cell>
          <cell r="I671">
            <v>78</v>
          </cell>
          <cell r="K671"/>
          <cell r="L671"/>
        </row>
        <row r="672">
          <cell r="A672">
            <v>41572</v>
          </cell>
          <cell r="B672">
            <v>60</v>
          </cell>
          <cell r="C672">
            <v>6</v>
          </cell>
          <cell r="D672"/>
          <cell r="E672">
            <v>66</v>
          </cell>
          <cell r="F672">
            <v>7</v>
          </cell>
          <cell r="G672">
            <v>1</v>
          </cell>
          <cell r="H672">
            <v>8</v>
          </cell>
          <cell r="I672">
            <v>74</v>
          </cell>
          <cell r="K672"/>
          <cell r="L672"/>
        </row>
        <row r="673">
          <cell r="A673">
            <v>41573</v>
          </cell>
          <cell r="B673">
            <v>52</v>
          </cell>
          <cell r="C673">
            <v>6</v>
          </cell>
          <cell r="D673"/>
          <cell r="E673">
            <v>58</v>
          </cell>
          <cell r="F673">
            <v>6</v>
          </cell>
          <cell r="G673"/>
          <cell r="H673">
            <v>6</v>
          </cell>
          <cell r="I673">
            <v>64</v>
          </cell>
          <cell r="K673"/>
          <cell r="L673"/>
        </row>
        <row r="674">
          <cell r="A674">
            <v>41574</v>
          </cell>
          <cell r="B674">
            <v>57</v>
          </cell>
          <cell r="C674">
            <v>8</v>
          </cell>
          <cell r="D674"/>
          <cell r="E674">
            <v>65</v>
          </cell>
          <cell r="F674">
            <v>6</v>
          </cell>
          <cell r="G674"/>
          <cell r="H674">
            <v>6</v>
          </cell>
          <cell r="I674">
            <v>71</v>
          </cell>
          <cell r="K674"/>
          <cell r="L674"/>
        </row>
        <row r="675">
          <cell r="A675">
            <v>41575</v>
          </cell>
          <cell r="B675">
            <v>51</v>
          </cell>
          <cell r="C675">
            <v>6</v>
          </cell>
          <cell r="D675"/>
          <cell r="E675">
            <v>57</v>
          </cell>
          <cell r="F675">
            <v>6</v>
          </cell>
          <cell r="G675">
            <v>1</v>
          </cell>
          <cell r="H675">
            <v>7</v>
          </cell>
          <cell r="I675">
            <v>64</v>
          </cell>
          <cell r="K675"/>
          <cell r="L675"/>
        </row>
        <row r="676">
          <cell r="A676">
            <v>41576</v>
          </cell>
          <cell r="B676">
            <v>53</v>
          </cell>
          <cell r="C676">
            <v>6</v>
          </cell>
          <cell r="D676"/>
          <cell r="E676">
            <v>59</v>
          </cell>
          <cell r="F676">
            <v>7</v>
          </cell>
          <cell r="G676">
            <v>1</v>
          </cell>
          <cell r="H676">
            <v>8</v>
          </cell>
          <cell r="I676">
            <v>67</v>
          </cell>
          <cell r="K676"/>
          <cell r="L676"/>
        </row>
        <row r="677">
          <cell r="A677">
            <v>41577</v>
          </cell>
          <cell r="B677">
            <v>63</v>
          </cell>
          <cell r="C677">
            <v>8</v>
          </cell>
          <cell r="D677"/>
          <cell r="E677">
            <v>71</v>
          </cell>
          <cell r="F677">
            <v>6</v>
          </cell>
          <cell r="G677">
            <v>1</v>
          </cell>
          <cell r="H677">
            <v>7</v>
          </cell>
          <cell r="I677">
            <v>78</v>
          </cell>
          <cell r="K677"/>
          <cell r="L677"/>
        </row>
        <row r="678">
          <cell r="A678">
            <v>41578</v>
          </cell>
          <cell r="B678">
            <v>66</v>
          </cell>
          <cell r="C678">
            <v>7</v>
          </cell>
          <cell r="D678"/>
          <cell r="E678">
            <v>73</v>
          </cell>
          <cell r="F678">
            <v>9</v>
          </cell>
          <cell r="G678">
            <v>1</v>
          </cell>
          <cell r="H678">
            <v>10</v>
          </cell>
          <cell r="I678">
            <v>83</v>
          </cell>
          <cell r="K678"/>
          <cell r="L678"/>
        </row>
        <row r="679">
          <cell r="A679">
            <v>41579</v>
          </cell>
          <cell r="B679">
            <v>61</v>
          </cell>
          <cell r="C679">
            <v>7</v>
          </cell>
          <cell r="D679"/>
          <cell r="E679">
            <v>68</v>
          </cell>
          <cell r="F679">
            <v>7</v>
          </cell>
          <cell r="G679">
            <v>1</v>
          </cell>
          <cell r="H679">
            <v>8</v>
          </cell>
          <cell r="I679">
            <v>76</v>
          </cell>
          <cell r="K679"/>
          <cell r="L679"/>
        </row>
        <row r="680">
          <cell r="A680">
            <v>41580</v>
          </cell>
          <cell r="B680">
            <v>65</v>
          </cell>
          <cell r="C680">
            <v>7</v>
          </cell>
          <cell r="D680"/>
          <cell r="E680">
            <v>72</v>
          </cell>
          <cell r="F680">
            <v>6</v>
          </cell>
          <cell r="G680"/>
          <cell r="H680">
            <v>6</v>
          </cell>
          <cell r="I680">
            <v>78</v>
          </cell>
          <cell r="K680"/>
          <cell r="L680"/>
        </row>
        <row r="681">
          <cell r="A681">
            <v>41581</v>
          </cell>
          <cell r="B681">
            <v>61</v>
          </cell>
          <cell r="C681">
            <v>6</v>
          </cell>
          <cell r="D681"/>
          <cell r="E681">
            <v>67</v>
          </cell>
          <cell r="F681">
            <v>6</v>
          </cell>
          <cell r="G681"/>
          <cell r="H681">
            <v>6</v>
          </cell>
          <cell r="I681">
            <v>73</v>
          </cell>
          <cell r="K681"/>
          <cell r="L681"/>
        </row>
        <row r="682">
          <cell r="A682">
            <v>41582</v>
          </cell>
          <cell r="B682">
            <v>59</v>
          </cell>
          <cell r="C682">
            <v>5</v>
          </cell>
          <cell r="D682"/>
          <cell r="E682">
            <v>64</v>
          </cell>
          <cell r="F682">
            <v>7</v>
          </cell>
          <cell r="G682">
            <v>1</v>
          </cell>
          <cell r="H682">
            <v>8</v>
          </cell>
          <cell r="I682">
            <v>72</v>
          </cell>
          <cell r="K682"/>
          <cell r="L682"/>
        </row>
        <row r="683">
          <cell r="A683">
            <v>41583</v>
          </cell>
          <cell r="B683">
            <v>56</v>
          </cell>
          <cell r="C683">
            <v>5</v>
          </cell>
          <cell r="D683"/>
          <cell r="E683">
            <v>61</v>
          </cell>
          <cell r="F683">
            <v>9</v>
          </cell>
          <cell r="G683">
            <v>1</v>
          </cell>
          <cell r="H683">
            <v>10</v>
          </cell>
          <cell r="I683">
            <v>71</v>
          </cell>
          <cell r="K683"/>
          <cell r="L683"/>
        </row>
        <row r="684">
          <cell r="A684">
            <v>41584</v>
          </cell>
          <cell r="B684">
            <v>58</v>
          </cell>
          <cell r="C684">
            <v>5</v>
          </cell>
          <cell r="D684"/>
          <cell r="E684">
            <v>63</v>
          </cell>
          <cell r="F684">
            <v>8</v>
          </cell>
          <cell r="G684">
            <v>1</v>
          </cell>
          <cell r="H684">
            <v>9</v>
          </cell>
          <cell r="I684">
            <v>72</v>
          </cell>
          <cell r="K684"/>
          <cell r="L684"/>
        </row>
        <row r="685">
          <cell r="A685">
            <v>41585</v>
          </cell>
          <cell r="B685">
            <v>65</v>
          </cell>
          <cell r="C685">
            <v>4</v>
          </cell>
          <cell r="D685"/>
          <cell r="E685">
            <v>69</v>
          </cell>
          <cell r="F685">
            <v>11</v>
          </cell>
          <cell r="G685">
            <v>1</v>
          </cell>
          <cell r="H685">
            <v>12</v>
          </cell>
          <cell r="I685">
            <v>81</v>
          </cell>
          <cell r="K685"/>
          <cell r="L685"/>
        </row>
        <row r="686">
          <cell r="A686">
            <v>41586</v>
          </cell>
          <cell r="B686">
            <v>54</v>
          </cell>
          <cell r="C686">
            <v>5</v>
          </cell>
          <cell r="D686"/>
          <cell r="E686">
            <v>59</v>
          </cell>
          <cell r="F686">
            <v>10</v>
          </cell>
          <cell r="G686">
            <v>1</v>
          </cell>
          <cell r="H686">
            <v>11</v>
          </cell>
          <cell r="I686">
            <v>70</v>
          </cell>
          <cell r="K686"/>
          <cell r="L686"/>
        </row>
        <row r="687">
          <cell r="A687">
            <v>41587</v>
          </cell>
          <cell r="B687">
            <v>62</v>
          </cell>
          <cell r="C687">
            <v>5</v>
          </cell>
          <cell r="D687"/>
          <cell r="E687">
            <v>67</v>
          </cell>
          <cell r="F687">
            <v>9</v>
          </cell>
          <cell r="G687">
            <v>1</v>
          </cell>
          <cell r="H687">
            <v>10</v>
          </cell>
          <cell r="I687">
            <v>77</v>
          </cell>
          <cell r="K687"/>
          <cell r="L687"/>
        </row>
        <row r="688">
          <cell r="A688">
            <v>41588</v>
          </cell>
          <cell r="B688">
            <v>65</v>
          </cell>
          <cell r="C688">
            <v>5</v>
          </cell>
          <cell r="D688"/>
          <cell r="E688">
            <v>70</v>
          </cell>
          <cell r="F688">
            <v>7</v>
          </cell>
          <cell r="G688">
            <v>1</v>
          </cell>
          <cell r="H688">
            <v>8</v>
          </cell>
          <cell r="I688">
            <v>78</v>
          </cell>
          <cell r="K688"/>
          <cell r="L688"/>
        </row>
        <row r="689">
          <cell r="A689">
            <v>41589</v>
          </cell>
          <cell r="B689">
            <v>62</v>
          </cell>
          <cell r="C689">
            <v>5</v>
          </cell>
          <cell r="D689"/>
          <cell r="E689">
            <v>67</v>
          </cell>
          <cell r="F689">
            <v>7</v>
          </cell>
          <cell r="G689">
            <v>2</v>
          </cell>
          <cell r="H689">
            <v>9</v>
          </cell>
          <cell r="I689">
            <v>76</v>
          </cell>
          <cell r="K689"/>
          <cell r="L689"/>
        </row>
        <row r="690">
          <cell r="A690">
            <v>41590</v>
          </cell>
          <cell r="B690">
            <v>61</v>
          </cell>
          <cell r="C690">
            <v>5</v>
          </cell>
          <cell r="D690"/>
          <cell r="E690">
            <v>66</v>
          </cell>
          <cell r="F690">
            <v>7</v>
          </cell>
          <cell r="G690">
            <v>1</v>
          </cell>
          <cell r="H690">
            <v>8</v>
          </cell>
          <cell r="I690">
            <v>74</v>
          </cell>
          <cell r="K690"/>
          <cell r="L690"/>
        </row>
        <row r="691">
          <cell r="A691">
            <v>41591</v>
          </cell>
          <cell r="B691">
            <v>57</v>
          </cell>
          <cell r="C691">
            <v>7</v>
          </cell>
          <cell r="D691"/>
          <cell r="E691">
            <v>64</v>
          </cell>
          <cell r="F691">
            <v>8</v>
          </cell>
          <cell r="G691"/>
          <cell r="H691">
            <v>8</v>
          </cell>
          <cell r="I691">
            <v>72</v>
          </cell>
          <cell r="K691"/>
          <cell r="L691"/>
        </row>
        <row r="692">
          <cell r="A692">
            <v>41592</v>
          </cell>
          <cell r="B692">
            <v>58</v>
          </cell>
          <cell r="C692">
            <v>7</v>
          </cell>
          <cell r="D692"/>
          <cell r="E692">
            <v>65</v>
          </cell>
          <cell r="F692">
            <v>8</v>
          </cell>
          <cell r="G692"/>
          <cell r="H692">
            <v>8</v>
          </cell>
          <cell r="I692">
            <v>73</v>
          </cell>
          <cell r="K692"/>
          <cell r="L692"/>
        </row>
        <row r="693">
          <cell r="A693">
            <v>41593</v>
          </cell>
          <cell r="B693">
            <v>53</v>
          </cell>
          <cell r="C693">
            <v>6</v>
          </cell>
          <cell r="D693"/>
          <cell r="E693">
            <v>59</v>
          </cell>
          <cell r="F693">
            <v>6</v>
          </cell>
          <cell r="G693"/>
          <cell r="H693">
            <v>6</v>
          </cell>
          <cell r="I693">
            <v>65</v>
          </cell>
          <cell r="K693"/>
          <cell r="L693"/>
        </row>
        <row r="694">
          <cell r="A694">
            <v>41594</v>
          </cell>
          <cell r="B694">
            <v>60</v>
          </cell>
          <cell r="C694">
            <v>6</v>
          </cell>
          <cell r="D694"/>
          <cell r="E694">
            <v>66</v>
          </cell>
          <cell r="F694">
            <v>8</v>
          </cell>
          <cell r="G694"/>
          <cell r="H694">
            <v>8</v>
          </cell>
          <cell r="I694">
            <v>74</v>
          </cell>
          <cell r="K694"/>
          <cell r="L694"/>
        </row>
        <row r="695">
          <cell r="A695">
            <v>41595</v>
          </cell>
          <cell r="B695">
            <v>57</v>
          </cell>
          <cell r="C695">
            <v>5</v>
          </cell>
          <cell r="D695"/>
          <cell r="E695">
            <v>62</v>
          </cell>
          <cell r="F695">
            <v>7</v>
          </cell>
          <cell r="G695"/>
          <cell r="H695">
            <v>7</v>
          </cell>
          <cell r="I695">
            <v>69</v>
          </cell>
          <cell r="K695"/>
          <cell r="L695"/>
        </row>
        <row r="696">
          <cell r="A696">
            <v>41596</v>
          </cell>
          <cell r="B696">
            <v>68</v>
          </cell>
          <cell r="C696">
            <v>6</v>
          </cell>
          <cell r="D696"/>
          <cell r="E696">
            <v>74</v>
          </cell>
          <cell r="F696">
            <v>9</v>
          </cell>
          <cell r="G696"/>
          <cell r="H696">
            <v>9</v>
          </cell>
          <cell r="I696">
            <v>83</v>
          </cell>
          <cell r="K696"/>
          <cell r="L696"/>
        </row>
        <row r="697">
          <cell r="A697">
            <v>41597</v>
          </cell>
          <cell r="B697">
            <v>66</v>
          </cell>
          <cell r="C697">
            <v>6</v>
          </cell>
          <cell r="D697"/>
          <cell r="E697">
            <v>72</v>
          </cell>
          <cell r="F697">
            <v>6</v>
          </cell>
          <cell r="G697"/>
          <cell r="H697">
            <v>6</v>
          </cell>
          <cell r="I697">
            <v>78</v>
          </cell>
          <cell r="K697"/>
          <cell r="L697"/>
        </row>
        <row r="698">
          <cell r="A698">
            <v>41598</v>
          </cell>
          <cell r="B698">
            <v>56</v>
          </cell>
          <cell r="C698">
            <v>5</v>
          </cell>
          <cell r="D698"/>
          <cell r="E698">
            <v>61</v>
          </cell>
          <cell r="F698">
            <v>6</v>
          </cell>
          <cell r="G698"/>
          <cell r="H698">
            <v>6</v>
          </cell>
          <cell r="I698">
            <v>67</v>
          </cell>
          <cell r="K698"/>
          <cell r="L698"/>
        </row>
        <row r="699">
          <cell r="A699">
            <v>41599</v>
          </cell>
          <cell r="B699">
            <v>55</v>
          </cell>
          <cell r="C699">
            <v>5</v>
          </cell>
          <cell r="D699"/>
          <cell r="E699">
            <v>60</v>
          </cell>
          <cell r="F699">
            <v>4</v>
          </cell>
          <cell r="G699"/>
          <cell r="H699">
            <v>4</v>
          </cell>
          <cell r="I699">
            <v>64</v>
          </cell>
          <cell r="K699"/>
          <cell r="L699"/>
        </row>
        <row r="700">
          <cell r="A700">
            <v>41600</v>
          </cell>
          <cell r="B700">
            <v>58</v>
          </cell>
          <cell r="C700">
            <v>6</v>
          </cell>
          <cell r="D700"/>
          <cell r="E700">
            <v>64</v>
          </cell>
          <cell r="F700">
            <v>6</v>
          </cell>
          <cell r="G700"/>
          <cell r="H700">
            <v>6</v>
          </cell>
          <cell r="I700">
            <v>70</v>
          </cell>
          <cell r="K700"/>
          <cell r="L700"/>
        </row>
        <row r="701">
          <cell r="A701">
            <v>41601</v>
          </cell>
          <cell r="B701">
            <v>62</v>
          </cell>
          <cell r="C701">
            <v>7</v>
          </cell>
          <cell r="D701"/>
          <cell r="E701">
            <v>69</v>
          </cell>
          <cell r="F701">
            <v>7</v>
          </cell>
          <cell r="G701"/>
          <cell r="H701">
            <v>7</v>
          </cell>
          <cell r="I701">
            <v>76</v>
          </cell>
          <cell r="K701"/>
          <cell r="L701"/>
        </row>
        <row r="702">
          <cell r="A702">
            <v>41602</v>
          </cell>
          <cell r="B702">
            <v>65</v>
          </cell>
          <cell r="C702">
            <v>6</v>
          </cell>
          <cell r="D702"/>
          <cell r="E702">
            <v>71</v>
          </cell>
          <cell r="F702">
            <v>7</v>
          </cell>
          <cell r="G702"/>
          <cell r="H702">
            <v>7</v>
          </cell>
          <cell r="I702">
            <v>78</v>
          </cell>
          <cell r="K702"/>
          <cell r="L702"/>
        </row>
        <row r="703">
          <cell r="A703">
            <v>41603</v>
          </cell>
          <cell r="B703">
            <v>56</v>
          </cell>
          <cell r="C703">
            <v>5</v>
          </cell>
          <cell r="D703"/>
          <cell r="E703">
            <v>61</v>
          </cell>
          <cell r="F703">
            <v>6</v>
          </cell>
          <cell r="G703"/>
          <cell r="H703">
            <v>6</v>
          </cell>
          <cell r="I703">
            <v>67</v>
          </cell>
          <cell r="K703"/>
          <cell r="L703"/>
        </row>
        <row r="704">
          <cell r="A704">
            <v>41604</v>
          </cell>
          <cell r="B704">
            <v>59</v>
          </cell>
          <cell r="C704">
            <v>5</v>
          </cell>
          <cell r="D704"/>
          <cell r="E704">
            <v>64</v>
          </cell>
          <cell r="F704">
            <v>6</v>
          </cell>
          <cell r="G704"/>
          <cell r="H704">
            <v>6</v>
          </cell>
          <cell r="I704">
            <v>70</v>
          </cell>
          <cell r="K704"/>
          <cell r="L704"/>
        </row>
        <row r="705">
          <cell r="A705">
            <v>41605</v>
          </cell>
          <cell r="B705">
            <v>61</v>
          </cell>
          <cell r="C705">
            <v>4</v>
          </cell>
          <cell r="D705"/>
          <cell r="E705">
            <v>65</v>
          </cell>
          <cell r="F705">
            <v>6</v>
          </cell>
          <cell r="G705"/>
          <cell r="H705">
            <v>6</v>
          </cell>
          <cell r="I705">
            <v>71</v>
          </cell>
          <cell r="K705"/>
          <cell r="L705"/>
        </row>
        <row r="706">
          <cell r="A706">
            <v>41606</v>
          </cell>
          <cell r="B706">
            <v>66</v>
          </cell>
          <cell r="C706">
            <v>5</v>
          </cell>
          <cell r="D706"/>
          <cell r="E706">
            <v>71</v>
          </cell>
          <cell r="F706">
            <v>10</v>
          </cell>
          <cell r="G706"/>
          <cell r="H706">
            <v>10</v>
          </cell>
          <cell r="I706">
            <v>81</v>
          </cell>
          <cell r="K706"/>
          <cell r="L706"/>
        </row>
        <row r="707">
          <cell r="A707">
            <v>41607</v>
          </cell>
          <cell r="B707">
            <v>68</v>
          </cell>
          <cell r="C707">
            <v>5</v>
          </cell>
          <cell r="D707"/>
          <cell r="E707">
            <v>73</v>
          </cell>
          <cell r="F707">
            <v>7</v>
          </cell>
          <cell r="G707">
            <v>1</v>
          </cell>
          <cell r="H707">
            <v>8</v>
          </cell>
          <cell r="I707">
            <v>81</v>
          </cell>
          <cell r="K707"/>
          <cell r="L707"/>
        </row>
        <row r="708">
          <cell r="A708">
            <v>41608</v>
          </cell>
          <cell r="B708">
            <v>67</v>
          </cell>
          <cell r="C708">
            <v>4</v>
          </cell>
          <cell r="D708"/>
          <cell r="E708">
            <v>71</v>
          </cell>
          <cell r="F708">
            <v>8</v>
          </cell>
          <cell r="G708"/>
          <cell r="H708">
            <v>8</v>
          </cell>
          <cell r="I708">
            <v>79</v>
          </cell>
          <cell r="K708"/>
          <cell r="L708"/>
        </row>
        <row r="709">
          <cell r="A709">
            <v>41609</v>
          </cell>
          <cell r="B709">
            <v>67</v>
          </cell>
          <cell r="C709">
            <v>6</v>
          </cell>
          <cell r="D709"/>
          <cell r="E709">
            <v>73</v>
          </cell>
          <cell r="F709">
            <v>6</v>
          </cell>
          <cell r="G709"/>
          <cell r="H709">
            <v>6</v>
          </cell>
          <cell r="I709">
            <v>79</v>
          </cell>
          <cell r="K709"/>
          <cell r="L709"/>
        </row>
        <row r="710">
          <cell r="A710">
            <v>41610</v>
          </cell>
          <cell r="B710">
            <v>69</v>
          </cell>
          <cell r="C710">
            <v>6</v>
          </cell>
          <cell r="D710"/>
          <cell r="E710">
            <v>75</v>
          </cell>
          <cell r="F710">
            <v>5</v>
          </cell>
          <cell r="G710"/>
          <cell r="H710">
            <v>5</v>
          </cell>
          <cell r="I710">
            <v>80</v>
          </cell>
          <cell r="K710"/>
          <cell r="L710"/>
        </row>
        <row r="711">
          <cell r="A711">
            <v>41611</v>
          </cell>
          <cell r="B711">
            <v>67</v>
          </cell>
          <cell r="C711">
            <v>6</v>
          </cell>
          <cell r="D711"/>
          <cell r="E711">
            <v>73</v>
          </cell>
          <cell r="F711">
            <v>4</v>
          </cell>
          <cell r="G711"/>
          <cell r="H711">
            <v>4</v>
          </cell>
          <cell r="I711">
            <v>77</v>
          </cell>
          <cell r="K711"/>
          <cell r="L711"/>
        </row>
        <row r="712">
          <cell r="A712">
            <v>41612</v>
          </cell>
          <cell r="B712">
            <v>58</v>
          </cell>
          <cell r="C712">
            <v>5</v>
          </cell>
          <cell r="D712"/>
          <cell r="E712">
            <v>63</v>
          </cell>
          <cell r="F712">
            <v>4</v>
          </cell>
          <cell r="G712">
            <v>1</v>
          </cell>
          <cell r="H712">
            <v>5</v>
          </cell>
          <cell r="I712">
            <v>68</v>
          </cell>
          <cell r="K712"/>
          <cell r="L712"/>
        </row>
        <row r="713">
          <cell r="A713">
            <v>41613</v>
          </cell>
          <cell r="B713">
            <v>67</v>
          </cell>
          <cell r="C713">
            <v>5</v>
          </cell>
          <cell r="D713"/>
          <cell r="E713">
            <v>72</v>
          </cell>
          <cell r="F713">
            <v>4</v>
          </cell>
          <cell r="G713"/>
          <cell r="H713">
            <v>4</v>
          </cell>
          <cell r="I713">
            <v>76</v>
          </cell>
          <cell r="K713"/>
          <cell r="L713"/>
        </row>
        <row r="714">
          <cell r="A714">
            <v>41614</v>
          </cell>
          <cell r="B714">
            <v>70</v>
          </cell>
          <cell r="C714">
            <v>4</v>
          </cell>
          <cell r="D714"/>
          <cell r="E714">
            <v>74</v>
          </cell>
          <cell r="F714">
            <v>2</v>
          </cell>
          <cell r="G714"/>
          <cell r="H714">
            <v>2</v>
          </cell>
          <cell r="I714">
            <v>76</v>
          </cell>
          <cell r="K714"/>
          <cell r="L714"/>
        </row>
        <row r="715">
          <cell r="A715">
            <v>41615</v>
          </cell>
          <cell r="B715">
            <v>80</v>
          </cell>
          <cell r="C715">
            <v>6</v>
          </cell>
          <cell r="D715"/>
          <cell r="E715">
            <v>86</v>
          </cell>
          <cell r="F715">
            <v>7</v>
          </cell>
          <cell r="G715"/>
          <cell r="H715">
            <v>7</v>
          </cell>
          <cell r="I715">
            <v>93</v>
          </cell>
          <cell r="K715"/>
          <cell r="L715"/>
        </row>
        <row r="716">
          <cell r="A716">
            <v>41616</v>
          </cell>
          <cell r="B716">
            <v>83</v>
          </cell>
          <cell r="C716">
            <v>7</v>
          </cell>
          <cell r="D716"/>
          <cell r="E716">
            <v>90</v>
          </cell>
          <cell r="F716">
            <v>6</v>
          </cell>
          <cell r="G716"/>
          <cell r="H716">
            <v>6</v>
          </cell>
          <cell r="I716">
            <v>96</v>
          </cell>
          <cell r="K716"/>
          <cell r="L716"/>
        </row>
        <row r="717">
          <cell r="A717">
            <v>41617</v>
          </cell>
          <cell r="B717">
            <v>86</v>
          </cell>
          <cell r="C717">
            <v>6</v>
          </cell>
          <cell r="D717"/>
          <cell r="E717">
            <v>92</v>
          </cell>
          <cell r="F717">
            <v>7</v>
          </cell>
          <cell r="G717"/>
          <cell r="H717">
            <v>7</v>
          </cell>
          <cell r="I717">
            <v>99</v>
          </cell>
          <cell r="K717"/>
          <cell r="L717"/>
        </row>
        <row r="718">
          <cell r="A718">
            <v>41618</v>
          </cell>
          <cell r="B718">
            <v>79</v>
          </cell>
          <cell r="C718">
            <v>5</v>
          </cell>
          <cell r="D718"/>
          <cell r="E718">
            <v>84</v>
          </cell>
          <cell r="F718">
            <v>6</v>
          </cell>
          <cell r="G718"/>
          <cell r="H718">
            <v>6</v>
          </cell>
          <cell r="I718">
            <v>90</v>
          </cell>
          <cell r="K718"/>
          <cell r="L718"/>
        </row>
        <row r="719">
          <cell r="A719">
            <v>41619</v>
          </cell>
          <cell r="B719">
            <v>85</v>
          </cell>
          <cell r="C719">
            <v>4</v>
          </cell>
          <cell r="D719"/>
          <cell r="E719">
            <v>89</v>
          </cell>
          <cell r="F719">
            <v>7</v>
          </cell>
          <cell r="G719"/>
          <cell r="H719">
            <v>7</v>
          </cell>
          <cell r="I719">
            <v>96</v>
          </cell>
          <cell r="K719"/>
          <cell r="L719"/>
        </row>
        <row r="720">
          <cell r="A720">
            <v>41620</v>
          </cell>
          <cell r="B720">
            <v>88</v>
          </cell>
          <cell r="C720">
            <v>5</v>
          </cell>
          <cell r="D720"/>
          <cell r="E720">
            <v>93</v>
          </cell>
          <cell r="F720">
            <v>6</v>
          </cell>
          <cell r="G720"/>
          <cell r="H720">
            <v>6</v>
          </cell>
          <cell r="I720">
            <v>99</v>
          </cell>
          <cell r="K720"/>
          <cell r="L720"/>
        </row>
        <row r="721">
          <cell r="A721">
            <v>41621</v>
          </cell>
          <cell r="B721">
            <v>85</v>
          </cell>
          <cell r="C721">
            <v>5</v>
          </cell>
          <cell r="D721"/>
          <cell r="E721">
            <v>90</v>
          </cell>
          <cell r="F721">
            <v>8</v>
          </cell>
          <cell r="G721"/>
          <cell r="H721">
            <v>8</v>
          </cell>
          <cell r="I721">
            <v>98</v>
          </cell>
          <cell r="K721"/>
          <cell r="L721"/>
        </row>
        <row r="722">
          <cell r="A722">
            <v>41622</v>
          </cell>
          <cell r="B722">
            <v>84</v>
          </cell>
          <cell r="C722">
            <v>5</v>
          </cell>
          <cell r="D722"/>
          <cell r="E722">
            <v>89</v>
          </cell>
          <cell r="F722">
            <v>9</v>
          </cell>
          <cell r="G722"/>
          <cell r="H722">
            <v>9</v>
          </cell>
          <cell r="I722">
            <v>98</v>
          </cell>
          <cell r="K722"/>
          <cell r="L722"/>
        </row>
        <row r="723">
          <cell r="A723">
            <v>41623</v>
          </cell>
          <cell r="B723">
            <v>84</v>
          </cell>
          <cell r="C723">
            <v>4</v>
          </cell>
          <cell r="D723"/>
          <cell r="E723">
            <v>88</v>
          </cell>
          <cell r="F723">
            <v>10</v>
          </cell>
          <cell r="G723"/>
          <cell r="H723">
            <v>10</v>
          </cell>
          <cell r="I723">
            <v>98</v>
          </cell>
          <cell r="K723"/>
          <cell r="L723"/>
        </row>
        <row r="724">
          <cell r="A724">
            <v>41624</v>
          </cell>
          <cell r="B724">
            <v>81</v>
          </cell>
          <cell r="C724">
            <v>4</v>
          </cell>
          <cell r="D724"/>
          <cell r="E724">
            <v>85</v>
          </cell>
          <cell r="F724">
            <v>9</v>
          </cell>
          <cell r="G724">
            <v>1</v>
          </cell>
          <cell r="H724">
            <v>10</v>
          </cell>
          <cell r="I724">
            <v>95</v>
          </cell>
          <cell r="K724"/>
          <cell r="L724"/>
        </row>
        <row r="725">
          <cell r="A725">
            <v>41625</v>
          </cell>
          <cell r="B725">
            <v>89</v>
          </cell>
          <cell r="C725">
            <v>5</v>
          </cell>
          <cell r="D725"/>
          <cell r="E725">
            <v>94</v>
          </cell>
          <cell r="F725">
            <v>9</v>
          </cell>
          <cell r="G725">
            <v>1</v>
          </cell>
          <cell r="H725">
            <v>10</v>
          </cell>
          <cell r="I725">
            <v>104</v>
          </cell>
          <cell r="K725"/>
          <cell r="L725"/>
        </row>
        <row r="726">
          <cell r="A726">
            <v>41626</v>
          </cell>
          <cell r="B726">
            <v>91</v>
          </cell>
          <cell r="C726">
            <v>5</v>
          </cell>
          <cell r="D726"/>
          <cell r="E726">
            <v>96</v>
          </cell>
          <cell r="F726">
            <v>9</v>
          </cell>
          <cell r="G726"/>
          <cell r="H726">
            <v>9</v>
          </cell>
          <cell r="I726">
            <v>105</v>
          </cell>
          <cell r="K726"/>
          <cell r="L726"/>
        </row>
        <row r="727">
          <cell r="A727">
            <v>41627</v>
          </cell>
          <cell r="B727">
            <v>84</v>
          </cell>
          <cell r="C727">
            <v>4</v>
          </cell>
          <cell r="D727"/>
          <cell r="E727">
            <v>88</v>
          </cell>
          <cell r="F727">
            <v>12</v>
          </cell>
          <cell r="G727"/>
          <cell r="H727">
            <v>12</v>
          </cell>
          <cell r="I727">
            <v>100</v>
          </cell>
          <cell r="K727"/>
          <cell r="L727"/>
        </row>
        <row r="728">
          <cell r="A728">
            <v>41628</v>
          </cell>
          <cell r="B728">
            <v>83</v>
          </cell>
          <cell r="C728">
            <v>5</v>
          </cell>
          <cell r="D728"/>
          <cell r="E728">
            <v>88</v>
          </cell>
          <cell r="F728">
            <v>12</v>
          </cell>
          <cell r="G728"/>
          <cell r="H728">
            <v>12</v>
          </cell>
          <cell r="I728">
            <v>100</v>
          </cell>
          <cell r="K728"/>
          <cell r="L728"/>
        </row>
        <row r="729">
          <cell r="A729">
            <v>41629</v>
          </cell>
          <cell r="B729">
            <v>87</v>
          </cell>
          <cell r="C729">
            <v>4</v>
          </cell>
          <cell r="D729"/>
          <cell r="E729">
            <v>91</v>
          </cell>
          <cell r="F729">
            <v>14</v>
          </cell>
          <cell r="G729"/>
          <cell r="H729">
            <v>14</v>
          </cell>
          <cell r="I729">
            <v>105</v>
          </cell>
          <cell r="K729"/>
          <cell r="L729"/>
        </row>
        <row r="730">
          <cell r="A730">
            <v>41630</v>
          </cell>
          <cell r="B730">
            <v>84</v>
          </cell>
          <cell r="C730">
            <v>4</v>
          </cell>
          <cell r="D730"/>
          <cell r="E730">
            <v>88</v>
          </cell>
          <cell r="F730">
            <v>11</v>
          </cell>
          <cell r="G730"/>
          <cell r="H730">
            <v>11</v>
          </cell>
          <cell r="I730">
            <v>99</v>
          </cell>
          <cell r="K730"/>
          <cell r="L730"/>
        </row>
        <row r="731">
          <cell r="A731">
            <v>41631</v>
          </cell>
          <cell r="B731">
            <v>88</v>
          </cell>
          <cell r="C731">
            <v>5</v>
          </cell>
          <cell r="D731"/>
          <cell r="E731">
            <v>93</v>
          </cell>
          <cell r="F731">
            <v>11</v>
          </cell>
          <cell r="G731"/>
          <cell r="H731">
            <v>11</v>
          </cell>
          <cell r="I731">
            <v>104</v>
          </cell>
          <cell r="K731"/>
          <cell r="L731"/>
        </row>
        <row r="732">
          <cell r="A732">
            <v>41632</v>
          </cell>
          <cell r="B732">
            <v>85</v>
          </cell>
          <cell r="C732">
            <v>6</v>
          </cell>
          <cell r="D732"/>
          <cell r="E732">
            <v>91</v>
          </cell>
          <cell r="F732">
            <v>9</v>
          </cell>
          <cell r="G732"/>
          <cell r="H732">
            <v>9</v>
          </cell>
          <cell r="I732">
            <v>100</v>
          </cell>
          <cell r="K732"/>
          <cell r="L732"/>
        </row>
        <row r="733">
          <cell r="A733">
            <v>41633</v>
          </cell>
          <cell r="B733">
            <v>89</v>
          </cell>
          <cell r="C733">
            <v>7</v>
          </cell>
          <cell r="D733"/>
          <cell r="E733">
            <v>96</v>
          </cell>
          <cell r="F733">
            <v>8</v>
          </cell>
          <cell r="G733"/>
          <cell r="H733">
            <v>8</v>
          </cell>
          <cell r="I733">
            <v>104</v>
          </cell>
          <cell r="K733"/>
          <cell r="L733"/>
        </row>
        <row r="734">
          <cell r="A734">
            <v>41634</v>
          </cell>
          <cell r="B734">
            <v>92</v>
          </cell>
          <cell r="C734">
            <v>6</v>
          </cell>
          <cell r="D734"/>
          <cell r="E734">
            <v>98</v>
          </cell>
          <cell r="F734">
            <v>10</v>
          </cell>
          <cell r="G734"/>
          <cell r="H734">
            <v>10</v>
          </cell>
          <cell r="I734">
            <v>108</v>
          </cell>
          <cell r="K734"/>
          <cell r="L734"/>
        </row>
        <row r="735">
          <cell r="A735">
            <v>41635</v>
          </cell>
          <cell r="B735">
            <v>83</v>
          </cell>
          <cell r="C735">
            <v>6</v>
          </cell>
          <cell r="D735"/>
          <cell r="E735">
            <v>89</v>
          </cell>
          <cell r="F735">
            <v>9</v>
          </cell>
          <cell r="G735"/>
          <cell r="H735">
            <v>9</v>
          </cell>
          <cell r="I735">
            <v>98</v>
          </cell>
          <cell r="K735"/>
          <cell r="L735"/>
        </row>
        <row r="736">
          <cell r="A736">
            <v>41636</v>
          </cell>
          <cell r="B736">
            <v>86</v>
          </cell>
          <cell r="C736">
            <v>7</v>
          </cell>
          <cell r="D736"/>
          <cell r="E736">
            <v>93</v>
          </cell>
          <cell r="F736">
            <v>9</v>
          </cell>
          <cell r="G736">
            <v>1</v>
          </cell>
          <cell r="H736">
            <v>10</v>
          </cell>
          <cell r="I736">
            <v>103</v>
          </cell>
          <cell r="K736"/>
          <cell r="L736"/>
        </row>
        <row r="737">
          <cell r="A737">
            <v>41637</v>
          </cell>
          <cell r="B737">
            <v>93</v>
          </cell>
          <cell r="C737">
            <v>6</v>
          </cell>
          <cell r="D737"/>
          <cell r="E737">
            <v>99</v>
          </cell>
          <cell r="F737">
            <v>7</v>
          </cell>
          <cell r="G737">
            <v>1</v>
          </cell>
          <cell r="H737">
            <v>8</v>
          </cell>
          <cell r="I737">
            <v>107</v>
          </cell>
          <cell r="K737"/>
          <cell r="L737"/>
        </row>
        <row r="738">
          <cell r="A738">
            <v>41638</v>
          </cell>
          <cell r="B738">
            <v>85</v>
          </cell>
          <cell r="C738">
            <v>6</v>
          </cell>
          <cell r="D738"/>
          <cell r="E738">
            <v>91</v>
          </cell>
          <cell r="F738">
            <v>8</v>
          </cell>
          <cell r="G738"/>
          <cell r="H738">
            <v>8</v>
          </cell>
          <cell r="I738">
            <v>99</v>
          </cell>
          <cell r="K738"/>
          <cell r="L738"/>
        </row>
        <row r="739">
          <cell r="A739">
            <v>41639</v>
          </cell>
          <cell r="B739">
            <v>88</v>
          </cell>
          <cell r="C739">
            <v>6</v>
          </cell>
          <cell r="D739"/>
          <cell r="E739">
            <v>94</v>
          </cell>
          <cell r="F739">
            <v>8</v>
          </cell>
          <cell r="G739"/>
          <cell r="H739">
            <v>8</v>
          </cell>
          <cell r="I739">
            <v>102</v>
          </cell>
          <cell r="K739"/>
          <cell r="L739"/>
        </row>
        <row r="740">
          <cell r="A740">
            <v>41640</v>
          </cell>
          <cell r="B740">
            <v>93</v>
          </cell>
          <cell r="C740">
            <v>5</v>
          </cell>
          <cell r="D740"/>
          <cell r="E740">
            <v>98</v>
          </cell>
          <cell r="F740">
            <v>10</v>
          </cell>
          <cell r="G740"/>
          <cell r="H740">
            <v>10</v>
          </cell>
          <cell r="I740">
            <v>108</v>
          </cell>
          <cell r="K740"/>
          <cell r="L740"/>
        </row>
        <row r="741">
          <cell r="A741">
            <v>41641</v>
          </cell>
          <cell r="B741">
            <v>92</v>
          </cell>
          <cell r="C741">
            <v>6</v>
          </cell>
          <cell r="D741"/>
          <cell r="E741">
            <v>98</v>
          </cell>
          <cell r="F741">
            <v>11</v>
          </cell>
          <cell r="G741"/>
          <cell r="H741">
            <v>11</v>
          </cell>
          <cell r="I741">
            <v>109</v>
          </cell>
          <cell r="K741"/>
          <cell r="L741"/>
        </row>
        <row r="742">
          <cell r="A742">
            <v>41642</v>
          </cell>
          <cell r="B742">
            <v>95</v>
          </cell>
          <cell r="C742">
            <v>6</v>
          </cell>
          <cell r="D742"/>
          <cell r="E742">
            <v>101</v>
          </cell>
          <cell r="F742">
            <v>10</v>
          </cell>
          <cell r="G742"/>
          <cell r="H742">
            <v>10</v>
          </cell>
          <cell r="I742">
            <v>111</v>
          </cell>
          <cell r="K742"/>
          <cell r="L742"/>
        </row>
        <row r="743">
          <cell r="A743">
            <v>41643</v>
          </cell>
          <cell r="B743">
            <v>94</v>
          </cell>
          <cell r="C743">
            <v>7</v>
          </cell>
          <cell r="D743"/>
          <cell r="E743">
            <v>101</v>
          </cell>
          <cell r="F743">
            <v>10</v>
          </cell>
          <cell r="G743"/>
          <cell r="H743">
            <v>10</v>
          </cell>
          <cell r="I743">
            <v>111</v>
          </cell>
          <cell r="K743"/>
          <cell r="L743"/>
        </row>
        <row r="744">
          <cell r="A744">
            <v>41644</v>
          </cell>
          <cell r="B744">
            <v>94</v>
          </cell>
          <cell r="C744">
            <v>7</v>
          </cell>
          <cell r="D744"/>
          <cell r="E744">
            <v>101</v>
          </cell>
          <cell r="F744">
            <v>10</v>
          </cell>
          <cell r="G744"/>
          <cell r="H744">
            <v>10</v>
          </cell>
          <cell r="I744">
            <v>111</v>
          </cell>
          <cell r="K744"/>
          <cell r="L744"/>
        </row>
        <row r="745">
          <cell r="A745">
            <v>41645</v>
          </cell>
          <cell r="B745">
            <v>101</v>
          </cell>
          <cell r="C745">
            <v>6</v>
          </cell>
          <cell r="D745"/>
          <cell r="E745">
            <v>107</v>
          </cell>
          <cell r="F745">
            <v>7</v>
          </cell>
          <cell r="G745"/>
          <cell r="H745">
            <v>7</v>
          </cell>
          <cell r="I745">
            <v>114</v>
          </cell>
          <cell r="K745"/>
          <cell r="L745"/>
        </row>
        <row r="746">
          <cell r="A746">
            <v>41646</v>
          </cell>
          <cell r="B746">
            <v>106</v>
          </cell>
          <cell r="C746">
            <v>8</v>
          </cell>
          <cell r="D746"/>
          <cell r="E746">
            <v>114</v>
          </cell>
          <cell r="F746">
            <v>9</v>
          </cell>
          <cell r="G746"/>
          <cell r="H746">
            <v>9</v>
          </cell>
          <cell r="I746">
            <v>123</v>
          </cell>
          <cell r="K746"/>
          <cell r="L746"/>
        </row>
        <row r="747">
          <cell r="A747">
            <v>41647</v>
          </cell>
          <cell r="B747">
            <v>102</v>
          </cell>
          <cell r="C747">
            <v>8</v>
          </cell>
          <cell r="D747"/>
          <cell r="E747">
            <v>110</v>
          </cell>
          <cell r="F747">
            <v>7</v>
          </cell>
          <cell r="G747">
            <v>1</v>
          </cell>
          <cell r="H747">
            <v>8</v>
          </cell>
          <cell r="I747">
            <v>118</v>
          </cell>
          <cell r="K747"/>
          <cell r="L747"/>
        </row>
        <row r="748">
          <cell r="A748">
            <v>41648</v>
          </cell>
          <cell r="B748">
            <v>99</v>
          </cell>
          <cell r="C748">
            <v>8</v>
          </cell>
          <cell r="D748"/>
          <cell r="E748">
            <v>107</v>
          </cell>
          <cell r="F748">
            <v>6</v>
          </cell>
          <cell r="G748"/>
          <cell r="H748">
            <v>6</v>
          </cell>
          <cell r="I748">
            <v>113</v>
          </cell>
          <cell r="K748"/>
          <cell r="L748"/>
        </row>
        <row r="749">
          <cell r="A749">
            <v>41649</v>
          </cell>
          <cell r="B749">
            <v>92</v>
          </cell>
          <cell r="C749">
            <v>6</v>
          </cell>
          <cell r="D749"/>
          <cell r="E749">
            <v>98</v>
          </cell>
          <cell r="F749">
            <v>7</v>
          </cell>
          <cell r="G749"/>
          <cell r="H749">
            <v>7</v>
          </cell>
          <cell r="I749">
            <v>105</v>
          </cell>
          <cell r="K749"/>
          <cell r="L749"/>
        </row>
        <row r="750">
          <cell r="A750">
            <v>41650</v>
          </cell>
          <cell r="B750">
            <v>84</v>
          </cell>
          <cell r="C750">
            <v>6</v>
          </cell>
          <cell r="D750"/>
          <cell r="E750">
            <v>90</v>
          </cell>
          <cell r="F750">
            <v>7</v>
          </cell>
          <cell r="G750"/>
          <cell r="H750">
            <v>7</v>
          </cell>
          <cell r="I750">
            <v>97</v>
          </cell>
          <cell r="K750"/>
          <cell r="L750"/>
        </row>
        <row r="751">
          <cell r="A751">
            <v>41651</v>
          </cell>
          <cell r="B751">
            <v>79</v>
          </cell>
          <cell r="C751">
            <v>7</v>
          </cell>
          <cell r="D751"/>
          <cell r="E751">
            <v>86</v>
          </cell>
          <cell r="F751">
            <v>8</v>
          </cell>
          <cell r="G751"/>
          <cell r="H751">
            <v>8</v>
          </cell>
          <cell r="I751">
            <v>94</v>
          </cell>
          <cell r="K751"/>
          <cell r="L751"/>
        </row>
        <row r="752">
          <cell r="A752">
            <v>41652</v>
          </cell>
          <cell r="B752">
            <v>65</v>
          </cell>
          <cell r="C752">
            <v>6</v>
          </cell>
          <cell r="D752"/>
          <cell r="E752">
            <v>71</v>
          </cell>
          <cell r="F752">
            <v>9</v>
          </cell>
          <cell r="G752"/>
          <cell r="H752">
            <v>9</v>
          </cell>
          <cell r="I752">
            <v>80</v>
          </cell>
          <cell r="K752"/>
          <cell r="L752"/>
        </row>
        <row r="753">
          <cell r="A753">
            <v>41653</v>
          </cell>
          <cell r="B753">
            <v>60</v>
          </cell>
          <cell r="C753">
            <v>6</v>
          </cell>
          <cell r="D753"/>
          <cell r="E753">
            <v>66</v>
          </cell>
          <cell r="F753">
            <v>8</v>
          </cell>
          <cell r="G753"/>
          <cell r="H753">
            <v>8</v>
          </cell>
          <cell r="I753">
            <v>74</v>
          </cell>
          <cell r="K753"/>
          <cell r="L753"/>
        </row>
        <row r="754">
          <cell r="A754">
            <v>41654</v>
          </cell>
          <cell r="B754">
            <v>60</v>
          </cell>
          <cell r="C754">
            <v>6</v>
          </cell>
          <cell r="D754"/>
          <cell r="E754">
            <v>66</v>
          </cell>
          <cell r="F754">
            <v>8</v>
          </cell>
          <cell r="G754"/>
          <cell r="H754">
            <v>8</v>
          </cell>
          <cell r="I754">
            <v>74</v>
          </cell>
          <cell r="K754"/>
          <cell r="L754"/>
        </row>
        <row r="755">
          <cell r="A755">
            <v>41655</v>
          </cell>
          <cell r="B755">
            <v>51</v>
          </cell>
          <cell r="C755">
            <v>5</v>
          </cell>
          <cell r="D755"/>
          <cell r="E755">
            <v>56</v>
          </cell>
          <cell r="F755">
            <v>7</v>
          </cell>
          <cell r="G755"/>
          <cell r="H755">
            <v>7</v>
          </cell>
          <cell r="I755">
            <v>63</v>
          </cell>
          <cell r="K755"/>
          <cell r="L755"/>
        </row>
        <row r="756">
          <cell r="A756">
            <v>41656</v>
          </cell>
          <cell r="B756">
            <v>45</v>
          </cell>
          <cell r="C756">
            <v>5</v>
          </cell>
          <cell r="D756"/>
          <cell r="E756">
            <v>50</v>
          </cell>
          <cell r="F756">
            <v>5</v>
          </cell>
          <cell r="G756"/>
          <cell r="H756">
            <v>5</v>
          </cell>
          <cell r="I756">
            <v>55</v>
          </cell>
          <cell r="K756"/>
          <cell r="L756"/>
        </row>
        <row r="757">
          <cell r="A757">
            <v>41657</v>
          </cell>
          <cell r="B757">
            <v>41</v>
          </cell>
          <cell r="C757">
            <v>5</v>
          </cell>
          <cell r="D757"/>
          <cell r="E757">
            <v>46</v>
          </cell>
          <cell r="F757">
            <v>6</v>
          </cell>
          <cell r="G757"/>
          <cell r="H757">
            <v>6</v>
          </cell>
          <cell r="I757">
            <v>52</v>
          </cell>
          <cell r="K757"/>
          <cell r="L757"/>
        </row>
        <row r="758">
          <cell r="A758">
            <v>41658</v>
          </cell>
          <cell r="B758">
            <v>47</v>
          </cell>
          <cell r="C758">
            <v>6</v>
          </cell>
          <cell r="D758"/>
          <cell r="E758">
            <v>53</v>
          </cell>
          <cell r="F758">
            <v>6</v>
          </cell>
          <cell r="G758">
            <v>2</v>
          </cell>
          <cell r="H758">
            <v>8</v>
          </cell>
          <cell r="I758">
            <v>61</v>
          </cell>
          <cell r="K758"/>
          <cell r="L758"/>
        </row>
        <row r="759">
          <cell r="A759">
            <v>41659</v>
          </cell>
          <cell r="B759">
            <v>44</v>
          </cell>
          <cell r="C759">
            <v>8</v>
          </cell>
          <cell r="D759"/>
          <cell r="E759">
            <v>52</v>
          </cell>
          <cell r="F759">
            <v>7</v>
          </cell>
          <cell r="G759"/>
          <cell r="H759">
            <v>7</v>
          </cell>
          <cell r="I759">
            <v>59</v>
          </cell>
          <cell r="K759"/>
          <cell r="L759"/>
        </row>
        <row r="760">
          <cell r="A760">
            <v>41660</v>
          </cell>
          <cell r="B760">
            <v>49</v>
          </cell>
          <cell r="C760">
            <v>6</v>
          </cell>
          <cell r="D760"/>
          <cell r="E760">
            <v>55</v>
          </cell>
          <cell r="F760">
            <v>4</v>
          </cell>
          <cell r="G760">
            <v>1</v>
          </cell>
          <cell r="H760">
            <v>5</v>
          </cell>
          <cell r="I760">
            <v>60</v>
          </cell>
          <cell r="K760"/>
          <cell r="L760"/>
        </row>
        <row r="761">
          <cell r="A761">
            <v>41661</v>
          </cell>
          <cell r="B761">
            <v>50</v>
          </cell>
          <cell r="C761">
            <v>5</v>
          </cell>
          <cell r="D761"/>
          <cell r="E761">
            <v>55</v>
          </cell>
          <cell r="F761">
            <v>5</v>
          </cell>
          <cell r="G761">
            <v>1</v>
          </cell>
          <cell r="H761">
            <v>6</v>
          </cell>
          <cell r="I761">
            <v>61</v>
          </cell>
          <cell r="K761"/>
          <cell r="L761"/>
        </row>
        <row r="762">
          <cell r="A762">
            <v>41662</v>
          </cell>
          <cell r="B762">
            <v>54</v>
          </cell>
          <cell r="C762">
            <v>7</v>
          </cell>
          <cell r="D762"/>
          <cell r="E762">
            <v>61</v>
          </cell>
          <cell r="F762">
            <v>2</v>
          </cell>
          <cell r="G762"/>
          <cell r="H762">
            <v>2</v>
          </cell>
          <cell r="I762">
            <v>63</v>
          </cell>
          <cell r="K762"/>
          <cell r="L762"/>
        </row>
        <row r="763">
          <cell r="A763">
            <v>41663</v>
          </cell>
          <cell r="B763">
            <v>50</v>
          </cell>
          <cell r="C763">
            <v>5</v>
          </cell>
          <cell r="D763"/>
          <cell r="E763">
            <v>55</v>
          </cell>
          <cell r="F763">
            <v>3</v>
          </cell>
          <cell r="G763"/>
          <cell r="H763">
            <v>3</v>
          </cell>
          <cell r="I763">
            <v>58</v>
          </cell>
          <cell r="K763"/>
          <cell r="L763"/>
        </row>
        <row r="764">
          <cell r="A764">
            <v>41664</v>
          </cell>
          <cell r="B764">
            <v>50</v>
          </cell>
          <cell r="C764">
            <v>7</v>
          </cell>
          <cell r="D764"/>
          <cell r="E764">
            <v>57</v>
          </cell>
          <cell r="F764">
            <v>3</v>
          </cell>
          <cell r="G764"/>
          <cell r="H764">
            <v>3</v>
          </cell>
          <cell r="I764">
            <v>60</v>
          </cell>
          <cell r="K764"/>
          <cell r="L764"/>
        </row>
        <row r="765">
          <cell r="A765">
            <v>41665</v>
          </cell>
          <cell r="B765">
            <v>46</v>
          </cell>
          <cell r="C765">
            <v>6</v>
          </cell>
          <cell r="D765"/>
          <cell r="E765">
            <v>52</v>
          </cell>
          <cell r="F765">
            <v>4</v>
          </cell>
          <cell r="G765"/>
          <cell r="H765">
            <v>4</v>
          </cell>
          <cell r="I765">
            <v>56</v>
          </cell>
          <cell r="K765"/>
          <cell r="L765"/>
        </row>
        <row r="766">
          <cell r="A766">
            <v>41666</v>
          </cell>
          <cell r="B766">
            <v>50</v>
          </cell>
          <cell r="C766">
            <v>6</v>
          </cell>
          <cell r="D766"/>
          <cell r="E766">
            <v>56</v>
          </cell>
          <cell r="F766">
            <v>5</v>
          </cell>
          <cell r="G766"/>
          <cell r="H766">
            <v>5</v>
          </cell>
          <cell r="I766">
            <v>61</v>
          </cell>
          <cell r="K766"/>
          <cell r="L766"/>
        </row>
        <row r="767">
          <cell r="A767">
            <v>41667</v>
          </cell>
          <cell r="B767">
            <v>51</v>
          </cell>
          <cell r="C767">
            <v>7</v>
          </cell>
          <cell r="D767"/>
          <cell r="E767">
            <v>58</v>
          </cell>
          <cell r="F767">
            <v>4</v>
          </cell>
          <cell r="G767"/>
          <cell r="H767">
            <v>4</v>
          </cell>
          <cell r="I767">
            <v>62</v>
          </cell>
          <cell r="K767"/>
          <cell r="L767"/>
        </row>
        <row r="768">
          <cell r="A768">
            <v>41668</v>
          </cell>
          <cell r="B768">
            <v>50</v>
          </cell>
          <cell r="C768">
            <v>4</v>
          </cell>
          <cell r="D768"/>
          <cell r="E768">
            <v>54</v>
          </cell>
          <cell r="F768">
            <v>5</v>
          </cell>
          <cell r="G768"/>
          <cell r="H768">
            <v>5</v>
          </cell>
          <cell r="I768">
            <v>59</v>
          </cell>
          <cell r="K768"/>
          <cell r="L768"/>
        </row>
        <row r="769">
          <cell r="A769">
            <v>41669</v>
          </cell>
          <cell r="B769">
            <v>52</v>
          </cell>
          <cell r="C769">
            <v>3</v>
          </cell>
          <cell r="D769"/>
          <cell r="E769">
            <v>55</v>
          </cell>
          <cell r="F769">
            <v>6</v>
          </cell>
          <cell r="G769"/>
          <cell r="H769">
            <v>6</v>
          </cell>
          <cell r="I769">
            <v>61</v>
          </cell>
          <cell r="K769"/>
          <cell r="L769"/>
        </row>
        <row r="770">
          <cell r="A770">
            <v>41670</v>
          </cell>
          <cell r="B770">
            <v>50</v>
          </cell>
          <cell r="C770">
            <v>2</v>
          </cell>
          <cell r="D770"/>
          <cell r="E770">
            <v>52</v>
          </cell>
          <cell r="F770">
            <v>5</v>
          </cell>
          <cell r="G770"/>
          <cell r="H770">
            <v>5</v>
          </cell>
          <cell r="I770">
            <v>57</v>
          </cell>
          <cell r="K770"/>
          <cell r="L770"/>
        </row>
        <row r="771">
          <cell r="A771">
            <v>41671</v>
          </cell>
          <cell r="B771">
            <v>59</v>
          </cell>
          <cell r="C771">
            <v>2</v>
          </cell>
          <cell r="D771"/>
          <cell r="E771">
            <v>61</v>
          </cell>
          <cell r="F771">
            <v>6</v>
          </cell>
          <cell r="G771"/>
          <cell r="H771">
            <v>6</v>
          </cell>
          <cell r="I771">
            <v>67</v>
          </cell>
          <cell r="K771"/>
          <cell r="L771"/>
        </row>
        <row r="772">
          <cell r="A772">
            <v>41672</v>
          </cell>
          <cell r="B772">
            <v>63</v>
          </cell>
          <cell r="C772">
            <v>2</v>
          </cell>
          <cell r="D772"/>
          <cell r="E772">
            <v>65</v>
          </cell>
          <cell r="F772">
            <v>6</v>
          </cell>
          <cell r="G772"/>
          <cell r="H772">
            <v>6</v>
          </cell>
          <cell r="I772">
            <v>71</v>
          </cell>
          <cell r="K772"/>
          <cell r="L772"/>
        </row>
        <row r="773">
          <cell r="A773">
            <v>41673</v>
          </cell>
          <cell r="B773">
            <v>64</v>
          </cell>
          <cell r="C773">
            <v>2</v>
          </cell>
          <cell r="D773"/>
          <cell r="E773">
            <v>66</v>
          </cell>
          <cell r="F773">
            <v>8</v>
          </cell>
          <cell r="G773"/>
          <cell r="H773">
            <v>8</v>
          </cell>
          <cell r="I773">
            <v>74</v>
          </cell>
          <cell r="K773"/>
          <cell r="L773"/>
        </row>
        <row r="774">
          <cell r="A774">
            <v>41674</v>
          </cell>
          <cell r="B774">
            <v>61</v>
          </cell>
          <cell r="C774">
            <v>3</v>
          </cell>
          <cell r="D774"/>
          <cell r="E774">
            <v>64</v>
          </cell>
          <cell r="F774">
            <v>8</v>
          </cell>
          <cell r="G774"/>
          <cell r="H774">
            <v>8</v>
          </cell>
          <cell r="I774">
            <v>72</v>
          </cell>
          <cell r="K774"/>
          <cell r="L774"/>
        </row>
        <row r="775">
          <cell r="A775">
            <v>41675</v>
          </cell>
          <cell r="B775">
            <v>58</v>
          </cell>
          <cell r="C775">
            <v>5</v>
          </cell>
          <cell r="D775"/>
          <cell r="E775">
            <v>63</v>
          </cell>
          <cell r="F775">
            <v>8</v>
          </cell>
          <cell r="G775"/>
          <cell r="H775">
            <v>8</v>
          </cell>
          <cell r="I775">
            <v>71</v>
          </cell>
          <cell r="K775"/>
          <cell r="L775"/>
        </row>
        <row r="776">
          <cell r="A776">
            <v>41676</v>
          </cell>
          <cell r="B776">
            <v>68</v>
          </cell>
          <cell r="C776">
            <v>6</v>
          </cell>
          <cell r="D776"/>
          <cell r="E776">
            <v>74</v>
          </cell>
          <cell r="F776">
            <v>7</v>
          </cell>
          <cell r="G776"/>
          <cell r="H776">
            <v>7</v>
          </cell>
          <cell r="I776">
            <v>81</v>
          </cell>
          <cell r="K776"/>
          <cell r="L776"/>
        </row>
        <row r="777">
          <cell r="A777">
            <v>41677</v>
          </cell>
          <cell r="B777">
            <v>61</v>
          </cell>
          <cell r="C777">
            <v>8</v>
          </cell>
          <cell r="D777"/>
          <cell r="E777">
            <v>69</v>
          </cell>
          <cell r="F777">
            <v>8</v>
          </cell>
          <cell r="G777"/>
          <cell r="H777">
            <v>8</v>
          </cell>
          <cell r="I777">
            <v>77</v>
          </cell>
          <cell r="K777"/>
          <cell r="L777"/>
        </row>
        <row r="778">
          <cell r="A778">
            <v>41678</v>
          </cell>
          <cell r="B778">
            <v>66</v>
          </cell>
          <cell r="C778">
            <v>6</v>
          </cell>
          <cell r="D778"/>
          <cell r="E778">
            <v>72</v>
          </cell>
          <cell r="F778">
            <v>9</v>
          </cell>
          <cell r="G778"/>
          <cell r="H778">
            <v>9</v>
          </cell>
          <cell r="I778">
            <v>81</v>
          </cell>
          <cell r="K778"/>
          <cell r="L778"/>
        </row>
        <row r="779">
          <cell r="A779">
            <v>41679</v>
          </cell>
          <cell r="B779">
            <v>66</v>
          </cell>
          <cell r="C779">
            <v>5</v>
          </cell>
          <cell r="D779"/>
          <cell r="E779">
            <v>71</v>
          </cell>
          <cell r="F779">
            <v>8</v>
          </cell>
          <cell r="G779"/>
          <cell r="H779">
            <v>8</v>
          </cell>
          <cell r="I779">
            <v>79</v>
          </cell>
          <cell r="K779"/>
          <cell r="L779"/>
        </row>
        <row r="780">
          <cell r="A780">
            <v>41680</v>
          </cell>
          <cell r="B780">
            <v>68</v>
          </cell>
          <cell r="C780">
            <v>5</v>
          </cell>
          <cell r="D780"/>
          <cell r="E780">
            <v>73</v>
          </cell>
          <cell r="F780">
            <v>8</v>
          </cell>
          <cell r="G780"/>
          <cell r="H780">
            <v>8</v>
          </cell>
          <cell r="I780">
            <v>81</v>
          </cell>
          <cell r="K780"/>
          <cell r="L780"/>
        </row>
        <row r="781">
          <cell r="A781">
            <v>41681</v>
          </cell>
          <cell r="B781">
            <v>71</v>
          </cell>
          <cell r="C781">
            <v>7</v>
          </cell>
          <cell r="D781"/>
          <cell r="E781">
            <v>78</v>
          </cell>
          <cell r="F781">
            <v>9</v>
          </cell>
          <cell r="G781"/>
          <cell r="H781">
            <v>9</v>
          </cell>
          <cell r="I781">
            <v>87</v>
          </cell>
          <cell r="K781"/>
          <cell r="L781"/>
        </row>
        <row r="782">
          <cell r="A782">
            <v>41682</v>
          </cell>
          <cell r="B782">
            <v>61</v>
          </cell>
          <cell r="C782">
            <v>6</v>
          </cell>
          <cell r="D782"/>
          <cell r="E782">
            <v>67</v>
          </cell>
          <cell r="F782">
            <v>7</v>
          </cell>
          <cell r="G782"/>
          <cell r="H782">
            <v>7</v>
          </cell>
          <cell r="I782">
            <v>74</v>
          </cell>
          <cell r="K782"/>
          <cell r="L782"/>
        </row>
        <row r="783">
          <cell r="A783">
            <v>41683</v>
          </cell>
          <cell r="B783">
            <v>54</v>
          </cell>
          <cell r="C783">
            <v>5</v>
          </cell>
          <cell r="D783"/>
          <cell r="E783">
            <v>59</v>
          </cell>
          <cell r="F783">
            <v>6</v>
          </cell>
          <cell r="G783"/>
          <cell r="H783">
            <v>6</v>
          </cell>
          <cell r="I783">
            <v>65</v>
          </cell>
          <cell r="K783"/>
          <cell r="L783"/>
        </row>
        <row r="784">
          <cell r="A784">
            <v>41684</v>
          </cell>
          <cell r="B784">
            <v>54</v>
          </cell>
          <cell r="C784">
            <v>5</v>
          </cell>
          <cell r="D784"/>
          <cell r="E784">
            <v>59</v>
          </cell>
          <cell r="F784">
            <v>7</v>
          </cell>
          <cell r="G784"/>
          <cell r="H784">
            <v>7</v>
          </cell>
          <cell r="I784">
            <v>66</v>
          </cell>
          <cell r="K784"/>
          <cell r="L784"/>
        </row>
        <row r="785">
          <cell r="A785">
            <v>41685</v>
          </cell>
          <cell r="B785">
            <v>53</v>
          </cell>
          <cell r="C785">
            <v>5</v>
          </cell>
          <cell r="D785"/>
          <cell r="E785">
            <v>58</v>
          </cell>
          <cell r="F785">
            <v>7</v>
          </cell>
          <cell r="G785"/>
          <cell r="H785">
            <v>7</v>
          </cell>
          <cell r="I785">
            <v>65</v>
          </cell>
          <cell r="K785"/>
          <cell r="L785"/>
        </row>
        <row r="786">
          <cell r="A786">
            <v>41686</v>
          </cell>
          <cell r="B786">
            <v>48</v>
          </cell>
          <cell r="C786">
            <v>6</v>
          </cell>
          <cell r="D786"/>
          <cell r="E786">
            <v>54</v>
          </cell>
          <cell r="F786">
            <v>5</v>
          </cell>
          <cell r="G786"/>
          <cell r="H786">
            <v>5</v>
          </cell>
          <cell r="I786">
            <v>59</v>
          </cell>
          <cell r="K786"/>
          <cell r="L786"/>
        </row>
        <row r="787">
          <cell r="A787">
            <v>41687</v>
          </cell>
          <cell r="B787">
            <v>55</v>
          </cell>
          <cell r="C787">
            <v>4</v>
          </cell>
          <cell r="D787"/>
          <cell r="E787">
            <v>59</v>
          </cell>
          <cell r="F787">
            <v>6</v>
          </cell>
          <cell r="G787"/>
          <cell r="H787">
            <v>6</v>
          </cell>
          <cell r="I787">
            <v>65</v>
          </cell>
          <cell r="K787"/>
          <cell r="L787"/>
        </row>
        <row r="788">
          <cell r="A788">
            <v>41688</v>
          </cell>
          <cell r="B788">
            <v>54</v>
          </cell>
          <cell r="C788">
            <v>6</v>
          </cell>
          <cell r="D788"/>
          <cell r="E788">
            <v>60</v>
          </cell>
          <cell r="F788">
            <v>10</v>
          </cell>
          <cell r="G788"/>
          <cell r="H788">
            <v>10</v>
          </cell>
          <cell r="I788">
            <v>70</v>
          </cell>
          <cell r="K788"/>
          <cell r="L788"/>
        </row>
        <row r="789">
          <cell r="A789">
            <v>41689</v>
          </cell>
          <cell r="B789">
            <v>53</v>
          </cell>
          <cell r="C789">
            <v>6</v>
          </cell>
          <cell r="D789"/>
          <cell r="E789">
            <v>59</v>
          </cell>
          <cell r="F789">
            <v>7</v>
          </cell>
          <cell r="G789"/>
          <cell r="H789">
            <v>7</v>
          </cell>
          <cell r="I789">
            <v>66</v>
          </cell>
          <cell r="K789"/>
          <cell r="L789"/>
        </row>
        <row r="790">
          <cell r="A790">
            <v>41690</v>
          </cell>
          <cell r="B790">
            <v>51</v>
          </cell>
          <cell r="C790">
            <v>5</v>
          </cell>
          <cell r="D790"/>
          <cell r="E790">
            <v>56</v>
          </cell>
          <cell r="F790">
            <v>8</v>
          </cell>
          <cell r="G790"/>
          <cell r="H790">
            <v>8</v>
          </cell>
          <cell r="I790">
            <v>64</v>
          </cell>
          <cell r="K790"/>
          <cell r="L790"/>
        </row>
        <row r="791">
          <cell r="A791">
            <v>41691</v>
          </cell>
          <cell r="B791">
            <v>57</v>
          </cell>
          <cell r="C791">
            <v>7</v>
          </cell>
          <cell r="D791"/>
          <cell r="E791">
            <v>64</v>
          </cell>
          <cell r="F791">
            <v>11</v>
          </cell>
          <cell r="G791"/>
          <cell r="H791">
            <v>11</v>
          </cell>
          <cell r="I791">
            <v>75</v>
          </cell>
          <cell r="K791"/>
          <cell r="L791"/>
        </row>
        <row r="792">
          <cell r="A792">
            <v>41692</v>
          </cell>
          <cell r="B792">
            <v>55</v>
          </cell>
          <cell r="C792">
            <v>5</v>
          </cell>
          <cell r="D792"/>
          <cell r="E792">
            <v>60</v>
          </cell>
          <cell r="F792">
            <v>11</v>
          </cell>
          <cell r="G792"/>
          <cell r="H792">
            <v>11</v>
          </cell>
          <cell r="I792">
            <v>71</v>
          </cell>
          <cell r="K792"/>
          <cell r="L792"/>
        </row>
        <row r="793">
          <cell r="A793">
            <v>41693</v>
          </cell>
          <cell r="B793">
            <v>55</v>
          </cell>
          <cell r="C793">
            <v>7</v>
          </cell>
          <cell r="D793"/>
          <cell r="E793">
            <v>62</v>
          </cell>
          <cell r="F793">
            <v>12</v>
          </cell>
          <cell r="G793"/>
          <cell r="H793">
            <v>12</v>
          </cell>
          <cell r="I793">
            <v>74</v>
          </cell>
          <cell r="K793"/>
          <cell r="L793"/>
        </row>
        <row r="794">
          <cell r="A794">
            <v>41694</v>
          </cell>
          <cell r="B794">
            <v>62</v>
          </cell>
          <cell r="C794">
            <v>4</v>
          </cell>
          <cell r="D794"/>
          <cell r="E794">
            <v>66</v>
          </cell>
          <cell r="F794">
            <v>12</v>
          </cell>
          <cell r="G794"/>
          <cell r="H794">
            <v>12</v>
          </cell>
          <cell r="I794">
            <v>78</v>
          </cell>
          <cell r="K794"/>
          <cell r="L794"/>
        </row>
        <row r="795">
          <cell r="A795">
            <v>41695</v>
          </cell>
          <cell r="B795">
            <v>68</v>
          </cell>
          <cell r="C795">
            <v>5</v>
          </cell>
          <cell r="D795"/>
          <cell r="E795">
            <v>73</v>
          </cell>
          <cell r="F795">
            <v>11</v>
          </cell>
          <cell r="G795"/>
          <cell r="H795">
            <v>11</v>
          </cell>
          <cell r="I795">
            <v>84</v>
          </cell>
          <cell r="K795"/>
          <cell r="L795"/>
        </row>
        <row r="796">
          <cell r="A796">
            <v>41696</v>
          </cell>
          <cell r="B796">
            <v>69</v>
          </cell>
          <cell r="C796">
            <v>4</v>
          </cell>
          <cell r="D796"/>
          <cell r="E796">
            <v>73</v>
          </cell>
          <cell r="F796">
            <v>11</v>
          </cell>
          <cell r="G796"/>
          <cell r="H796">
            <v>11</v>
          </cell>
          <cell r="I796">
            <v>84</v>
          </cell>
          <cell r="K796"/>
          <cell r="L796"/>
        </row>
        <row r="797">
          <cell r="A797">
            <v>41697</v>
          </cell>
          <cell r="B797">
            <v>66</v>
          </cell>
          <cell r="C797">
            <v>5</v>
          </cell>
          <cell r="D797"/>
          <cell r="E797">
            <v>71</v>
          </cell>
          <cell r="F797">
            <v>8</v>
          </cell>
          <cell r="G797"/>
          <cell r="H797">
            <v>8</v>
          </cell>
          <cell r="I797">
            <v>79</v>
          </cell>
          <cell r="K797"/>
          <cell r="L797"/>
        </row>
        <row r="798">
          <cell r="A798">
            <v>41698</v>
          </cell>
          <cell r="B798">
            <v>66</v>
          </cell>
          <cell r="C798">
            <v>3</v>
          </cell>
          <cell r="D798"/>
          <cell r="E798">
            <v>69</v>
          </cell>
          <cell r="F798">
            <v>8</v>
          </cell>
          <cell r="G798"/>
          <cell r="H798">
            <v>8</v>
          </cell>
          <cell r="I798">
            <v>77</v>
          </cell>
          <cell r="K798"/>
          <cell r="L798"/>
        </row>
        <row r="799">
          <cell r="A799">
            <v>41699</v>
          </cell>
          <cell r="B799">
            <v>63</v>
          </cell>
          <cell r="C799">
            <v>4</v>
          </cell>
          <cell r="D799"/>
          <cell r="E799">
            <v>67</v>
          </cell>
          <cell r="F799">
            <v>6</v>
          </cell>
          <cell r="G799"/>
          <cell r="H799">
            <v>6</v>
          </cell>
          <cell r="I799">
            <v>73</v>
          </cell>
          <cell r="K799"/>
          <cell r="L799"/>
        </row>
        <row r="800">
          <cell r="A800">
            <v>41700</v>
          </cell>
          <cell r="B800">
            <v>61</v>
          </cell>
          <cell r="C800">
            <v>6</v>
          </cell>
          <cell r="D800"/>
          <cell r="E800">
            <v>67</v>
          </cell>
          <cell r="F800">
            <v>7</v>
          </cell>
          <cell r="G800"/>
          <cell r="H800">
            <v>7</v>
          </cell>
          <cell r="I800">
            <v>74</v>
          </cell>
          <cell r="K800"/>
          <cell r="L800"/>
        </row>
        <row r="801">
          <cell r="A801">
            <v>41701</v>
          </cell>
          <cell r="B801">
            <v>56</v>
          </cell>
          <cell r="C801">
            <v>6</v>
          </cell>
          <cell r="D801"/>
          <cell r="E801">
            <v>62</v>
          </cell>
          <cell r="F801">
            <v>8</v>
          </cell>
          <cell r="G801"/>
          <cell r="H801">
            <v>8</v>
          </cell>
          <cell r="I801">
            <v>70</v>
          </cell>
          <cell r="K801"/>
          <cell r="L801"/>
        </row>
        <row r="802">
          <cell r="A802">
            <v>41702</v>
          </cell>
          <cell r="B802">
            <v>58</v>
          </cell>
          <cell r="C802">
            <v>5</v>
          </cell>
          <cell r="D802"/>
          <cell r="E802">
            <v>63</v>
          </cell>
          <cell r="F802">
            <v>7</v>
          </cell>
          <cell r="G802"/>
          <cell r="H802">
            <v>7</v>
          </cell>
          <cell r="I802">
            <v>70</v>
          </cell>
          <cell r="K802"/>
          <cell r="L802"/>
        </row>
        <row r="803">
          <cell r="A803">
            <v>41703</v>
          </cell>
          <cell r="B803">
            <v>58</v>
          </cell>
          <cell r="C803">
            <v>7</v>
          </cell>
          <cell r="D803"/>
          <cell r="E803">
            <v>65</v>
          </cell>
          <cell r="F803">
            <v>8</v>
          </cell>
          <cell r="G803"/>
          <cell r="H803">
            <v>8</v>
          </cell>
          <cell r="I803">
            <v>73</v>
          </cell>
          <cell r="K803"/>
          <cell r="L803"/>
        </row>
        <row r="804">
          <cell r="A804">
            <v>41704</v>
          </cell>
          <cell r="B804">
            <v>55</v>
          </cell>
          <cell r="C804">
            <v>7</v>
          </cell>
          <cell r="D804"/>
          <cell r="E804">
            <v>62</v>
          </cell>
          <cell r="F804">
            <v>9</v>
          </cell>
          <cell r="G804">
            <v>1</v>
          </cell>
          <cell r="H804">
            <v>10</v>
          </cell>
          <cell r="I804">
            <v>72</v>
          </cell>
          <cell r="K804"/>
          <cell r="L804"/>
        </row>
        <row r="805">
          <cell r="A805">
            <v>41705</v>
          </cell>
          <cell r="B805">
            <v>54</v>
          </cell>
          <cell r="C805">
            <v>10</v>
          </cell>
          <cell r="D805"/>
          <cell r="E805">
            <v>64</v>
          </cell>
          <cell r="F805">
            <v>8</v>
          </cell>
          <cell r="G805">
            <v>1</v>
          </cell>
          <cell r="H805">
            <v>9</v>
          </cell>
          <cell r="I805">
            <v>73</v>
          </cell>
          <cell r="K805"/>
          <cell r="L805"/>
        </row>
        <row r="806">
          <cell r="A806">
            <v>41706</v>
          </cell>
          <cell r="B806">
            <v>46</v>
          </cell>
          <cell r="C806">
            <v>9</v>
          </cell>
          <cell r="D806"/>
          <cell r="E806">
            <v>55</v>
          </cell>
          <cell r="F806">
            <v>8</v>
          </cell>
          <cell r="G806">
            <v>1</v>
          </cell>
          <cell r="H806">
            <v>9</v>
          </cell>
          <cell r="I806">
            <v>64</v>
          </cell>
          <cell r="K806"/>
          <cell r="L806"/>
        </row>
        <row r="807">
          <cell r="A807">
            <v>41707</v>
          </cell>
          <cell r="B807">
            <v>53</v>
          </cell>
          <cell r="C807">
            <v>7</v>
          </cell>
          <cell r="D807"/>
          <cell r="E807">
            <v>60</v>
          </cell>
          <cell r="F807">
            <v>8</v>
          </cell>
          <cell r="G807">
            <v>1</v>
          </cell>
          <cell r="H807">
            <v>9</v>
          </cell>
          <cell r="I807">
            <v>69</v>
          </cell>
          <cell r="K807"/>
          <cell r="L807"/>
        </row>
        <row r="808">
          <cell r="A808">
            <v>41708</v>
          </cell>
          <cell r="B808">
            <v>52</v>
          </cell>
          <cell r="C808">
            <v>9</v>
          </cell>
          <cell r="D808"/>
          <cell r="E808">
            <v>61</v>
          </cell>
          <cell r="F808">
            <v>9</v>
          </cell>
          <cell r="G808">
            <v>1</v>
          </cell>
          <cell r="H808">
            <v>10</v>
          </cell>
          <cell r="I808">
            <v>71</v>
          </cell>
          <cell r="K808"/>
          <cell r="L808"/>
        </row>
        <row r="809">
          <cell r="A809">
            <v>41709</v>
          </cell>
          <cell r="B809">
            <v>49</v>
          </cell>
          <cell r="C809">
            <v>8</v>
          </cell>
          <cell r="D809"/>
          <cell r="E809">
            <v>57</v>
          </cell>
          <cell r="F809">
            <v>8</v>
          </cell>
          <cell r="G809">
            <v>1</v>
          </cell>
          <cell r="H809">
            <v>9</v>
          </cell>
          <cell r="I809">
            <v>66</v>
          </cell>
          <cell r="K809"/>
          <cell r="L809"/>
        </row>
        <row r="810">
          <cell r="A810">
            <v>41710</v>
          </cell>
          <cell r="B810">
            <v>43</v>
          </cell>
          <cell r="C810">
            <v>9</v>
          </cell>
          <cell r="D810"/>
          <cell r="E810">
            <v>52</v>
          </cell>
          <cell r="F810">
            <v>7</v>
          </cell>
          <cell r="G810">
            <v>1</v>
          </cell>
          <cell r="H810">
            <v>8</v>
          </cell>
          <cell r="I810">
            <v>60</v>
          </cell>
          <cell r="K810"/>
          <cell r="L810"/>
        </row>
        <row r="811">
          <cell r="A811">
            <v>41711</v>
          </cell>
          <cell r="B811">
            <v>47</v>
          </cell>
          <cell r="C811">
            <v>7</v>
          </cell>
          <cell r="D811"/>
          <cell r="E811">
            <v>54</v>
          </cell>
          <cell r="F811">
            <v>7</v>
          </cell>
          <cell r="G811">
            <v>1</v>
          </cell>
          <cell r="H811">
            <v>8</v>
          </cell>
          <cell r="I811">
            <v>62</v>
          </cell>
          <cell r="K811"/>
          <cell r="L811"/>
        </row>
        <row r="812">
          <cell r="A812">
            <v>41712</v>
          </cell>
          <cell r="B812">
            <v>45</v>
          </cell>
          <cell r="C812">
            <v>9</v>
          </cell>
          <cell r="D812"/>
          <cell r="E812">
            <v>54</v>
          </cell>
          <cell r="F812">
            <v>6</v>
          </cell>
          <cell r="G812">
            <v>1</v>
          </cell>
          <cell r="H812">
            <v>7</v>
          </cell>
          <cell r="I812">
            <v>61</v>
          </cell>
          <cell r="K812"/>
          <cell r="L812"/>
        </row>
        <row r="813">
          <cell r="A813">
            <v>41713</v>
          </cell>
          <cell r="B813">
            <v>49</v>
          </cell>
          <cell r="C813">
            <v>7</v>
          </cell>
          <cell r="D813"/>
          <cell r="E813">
            <v>56</v>
          </cell>
          <cell r="F813">
            <v>10</v>
          </cell>
          <cell r="G813"/>
          <cell r="H813">
            <v>10</v>
          </cell>
          <cell r="I813">
            <v>66</v>
          </cell>
          <cell r="K813"/>
          <cell r="L813"/>
        </row>
        <row r="814">
          <cell r="A814">
            <v>41714</v>
          </cell>
          <cell r="B814">
            <v>42</v>
          </cell>
          <cell r="C814">
            <v>8</v>
          </cell>
          <cell r="D814"/>
          <cell r="E814">
            <v>50</v>
          </cell>
          <cell r="F814">
            <v>7</v>
          </cell>
          <cell r="G814">
            <v>1</v>
          </cell>
          <cell r="H814">
            <v>8</v>
          </cell>
          <cell r="I814">
            <v>58</v>
          </cell>
          <cell r="K814"/>
          <cell r="L814"/>
        </row>
        <row r="815">
          <cell r="A815">
            <v>41715</v>
          </cell>
          <cell r="B815">
            <v>43</v>
          </cell>
          <cell r="C815">
            <v>7</v>
          </cell>
          <cell r="D815"/>
          <cell r="E815">
            <v>50</v>
          </cell>
          <cell r="F815">
            <v>11</v>
          </cell>
          <cell r="G815">
            <v>1</v>
          </cell>
          <cell r="H815">
            <v>12</v>
          </cell>
          <cell r="I815">
            <v>62</v>
          </cell>
          <cell r="K815"/>
          <cell r="L815"/>
        </row>
        <row r="816">
          <cell r="A816">
            <v>41716</v>
          </cell>
          <cell r="B816">
            <v>40</v>
          </cell>
          <cell r="C816">
            <v>8</v>
          </cell>
          <cell r="D816"/>
          <cell r="E816">
            <v>48</v>
          </cell>
          <cell r="F816">
            <v>10</v>
          </cell>
          <cell r="G816">
            <v>1</v>
          </cell>
          <cell r="H816">
            <v>11</v>
          </cell>
          <cell r="I816">
            <v>59</v>
          </cell>
          <cell r="K816"/>
          <cell r="L816"/>
        </row>
        <row r="817">
          <cell r="A817">
            <v>41717</v>
          </cell>
          <cell r="B817">
            <v>44</v>
          </cell>
          <cell r="C817">
            <v>10</v>
          </cell>
          <cell r="D817"/>
          <cell r="E817">
            <v>54</v>
          </cell>
          <cell r="F817">
            <v>9</v>
          </cell>
          <cell r="G817">
            <v>1</v>
          </cell>
          <cell r="H817">
            <v>10</v>
          </cell>
          <cell r="I817">
            <v>64</v>
          </cell>
          <cell r="K817"/>
          <cell r="L817"/>
        </row>
        <row r="818">
          <cell r="A818">
            <v>41718</v>
          </cell>
          <cell r="B818">
            <v>43</v>
          </cell>
          <cell r="C818">
            <v>11</v>
          </cell>
          <cell r="D818"/>
          <cell r="E818">
            <v>54</v>
          </cell>
          <cell r="F818">
            <v>8</v>
          </cell>
          <cell r="G818">
            <v>1</v>
          </cell>
          <cell r="H818">
            <v>9</v>
          </cell>
          <cell r="I818">
            <v>63</v>
          </cell>
          <cell r="K818"/>
          <cell r="L818"/>
        </row>
        <row r="819">
          <cell r="A819">
            <v>41719</v>
          </cell>
          <cell r="B819">
            <v>38</v>
          </cell>
          <cell r="C819">
            <v>10</v>
          </cell>
          <cell r="D819"/>
          <cell r="E819">
            <v>48</v>
          </cell>
          <cell r="F819">
            <v>9</v>
          </cell>
          <cell r="G819">
            <v>1</v>
          </cell>
          <cell r="H819">
            <v>10</v>
          </cell>
          <cell r="I819">
            <v>58</v>
          </cell>
          <cell r="K819"/>
          <cell r="L819"/>
        </row>
        <row r="820">
          <cell r="A820">
            <v>41720</v>
          </cell>
          <cell r="B820">
            <v>37</v>
          </cell>
          <cell r="C820">
            <v>11</v>
          </cell>
          <cell r="D820"/>
          <cell r="E820">
            <v>48</v>
          </cell>
          <cell r="F820">
            <v>6</v>
          </cell>
          <cell r="G820">
            <v>1</v>
          </cell>
          <cell r="H820">
            <v>7</v>
          </cell>
          <cell r="I820">
            <v>55</v>
          </cell>
          <cell r="K820"/>
          <cell r="L820"/>
        </row>
        <row r="821">
          <cell r="A821">
            <v>41721</v>
          </cell>
          <cell r="B821">
            <v>39</v>
          </cell>
          <cell r="C821">
            <v>11</v>
          </cell>
          <cell r="D821"/>
          <cell r="E821">
            <v>50</v>
          </cell>
          <cell r="F821">
            <v>6</v>
          </cell>
          <cell r="G821">
            <v>1</v>
          </cell>
          <cell r="H821">
            <v>7</v>
          </cell>
          <cell r="I821">
            <v>57</v>
          </cell>
          <cell r="K821"/>
          <cell r="L821"/>
        </row>
        <row r="822">
          <cell r="A822">
            <v>41722</v>
          </cell>
          <cell r="B822">
            <v>37</v>
          </cell>
          <cell r="C822">
            <v>12</v>
          </cell>
          <cell r="D822"/>
          <cell r="E822">
            <v>49</v>
          </cell>
          <cell r="F822">
            <v>6</v>
          </cell>
          <cell r="G822">
            <v>2</v>
          </cell>
          <cell r="H822">
            <v>8</v>
          </cell>
          <cell r="I822">
            <v>57</v>
          </cell>
          <cell r="K822"/>
          <cell r="L822"/>
        </row>
        <row r="823">
          <cell r="A823">
            <v>41723</v>
          </cell>
          <cell r="B823">
            <v>41</v>
          </cell>
          <cell r="C823">
            <v>9</v>
          </cell>
          <cell r="D823"/>
          <cell r="E823">
            <v>50</v>
          </cell>
          <cell r="F823">
            <v>6</v>
          </cell>
          <cell r="G823">
            <v>1</v>
          </cell>
          <cell r="H823">
            <v>7</v>
          </cell>
          <cell r="I823">
            <v>57</v>
          </cell>
          <cell r="K823"/>
          <cell r="L823"/>
        </row>
        <row r="824">
          <cell r="A824">
            <v>41724</v>
          </cell>
          <cell r="B824">
            <v>56</v>
          </cell>
          <cell r="C824">
            <v>6</v>
          </cell>
          <cell r="D824"/>
          <cell r="E824">
            <v>62</v>
          </cell>
          <cell r="F824">
            <v>6</v>
          </cell>
          <cell r="G824">
            <v>2</v>
          </cell>
          <cell r="H824">
            <v>8</v>
          </cell>
          <cell r="I824">
            <v>70</v>
          </cell>
          <cell r="K824"/>
          <cell r="L824"/>
        </row>
        <row r="825">
          <cell r="A825">
            <v>41725</v>
          </cell>
          <cell r="B825">
            <v>55</v>
          </cell>
          <cell r="C825">
            <v>8</v>
          </cell>
          <cell r="D825"/>
          <cell r="E825">
            <v>63</v>
          </cell>
          <cell r="F825">
            <v>5</v>
          </cell>
          <cell r="G825">
            <v>2</v>
          </cell>
          <cell r="H825">
            <v>7</v>
          </cell>
          <cell r="I825">
            <v>70</v>
          </cell>
          <cell r="K825"/>
          <cell r="L825"/>
        </row>
        <row r="826">
          <cell r="A826">
            <v>41726</v>
          </cell>
          <cell r="B826">
            <v>61</v>
          </cell>
          <cell r="C826">
            <v>9</v>
          </cell>
          <cell r="D826"/>
          <cell r="E826">
            <v>70</v>
          </cell>
          <cell r="F826">
            <v>4</v>
          </cell>
          <cell r="G826">
            <v>2</v>
          </cell>
          <cell r="H826">
            <v>6</v>
          </cell>
          <cell r="I826">
            <v>76</v>
          </cell>
          <cell r="K826"/>
          <cell r="L826"/>
        </row>
        <row r="827">
          <cell r="A827">
            <v>41727</v>
          </cell>
          <cell r="B827">
            <v>65</v>
          </cell>
          <cell r="C827">
            <v>7</v>
          </cell>
          <cell r="D827"/>
          <cell r="E827">
            <v>72</v>
          </cell>
          <cell r="F827">
            <v>5</v>
          </cell>
          <cell r="G827">
            <v>2</v>
          </cell>
          <cell r="H827">
            <v>7</v>
          </cell>
          <cell r="I827">
            <v>79</v>
          </cell>
          <cell r="K827"/>
          <cell r="L827"/>
        </row>
        <row r="828">
          <cell r="A828">
            <v>41728</v>
          </cell>
          <cell r="B828">
            <v>55</v>
          </cell>
          <cell r="C828">
            <v>8</v>
          </cell>
          <cell r="D828"/>
          <cell r="E828">
            <v>63</v>
          </cell>
          <cell r="F828">
            <v>4</v>
          </cell>
          <cell r="G828">
            <v>2</v>
          </cell>
          <cell r="H828">
            <v>6</v>
          </cell>
          <cell r="I828">
            <v>69</v>
          </cell>
          <cell r="K828"/>
          <cell r="L828"/>
        </row>
        <row r="829">
          <cell r="A829">
            <v>41729</v>
          </cell>
          <cell r="B829">
            <v>55</v>
          </cell>
          <cell r="C829">
            <v>8</v>
          </cell>
          <cell r="D829"/>
          <cell r="E829">
            <v>63</v>
          </cell>
          <cell r="F829">
            <v>4</v>
          </cell>
          <cell r="G829">
            <v>2</v>
          </cell>
          <cell r="H829">
            <v>6</v>
          </cell>
          <cell r="I829">
            <v>69</v>
          </cell>
          <cell r="K829"/>
          <cell r="L829"/>
        </row>
        <row r="830">
          <cell r="A830">
            <v>41730</v>
          </cell>
          <cell r="B830">
            <v>61</v>
          </cell>
          <cell r="C830">
            <v>7</v>
          </cell>
          <cell r="D830"/>
          <cell r="E830">
            <v>68</v>
          </cell>
          <cell r="F830">
            <v>3</v>
          </cell>
          <cell r="G830">
            <v>2</v>
          </cell>
          <cell r="H830">
            <v>5</v>
          </cell>
          <cell r="I830">
            <v>73</v>
          </cell>
          <cell r="K830"/>
          <cell r="L830"/>
        </row>
        <row r="831">
          <cell r="A831">
            <v>41731</v>
          </cell>
          <cell r="B831">
            <v>59</v>
          </cell>
          <cell r="C831">
            <v>6</v>
          </cell>
          <cell r="D831"/>
          <cell r="E831">
            <v>65</v>
          </cell>
          <cell r="F831">
            <v>2</v>
          </cell>
          <cell r="G831">
            <v>2</v>
          </cell>
          <cell r="H831">
            <v>4</v>
          </cell>
          <cell r="I831">
            <v>69</v>
          </cell>
          <cell r="K831"/>
          <cell r="L831"/>
        </row>
        <row r="832">
          <cell r="A832">
            <v>41732</v>
          </cell>
          <cell r="B832">
            <v>60</v>
          </cell>
          <cell r="C832">
            <v>7</v>
          </cell>
          <cell r="D832"/>
          <cell r="E832">
            <v>67</v>
          </cell>
          <cell r="F832">
            <v>1</v>
          </cell>
          <cell r="G832">
            <v>2</v>
          </cell>
          <cell r="H832">
            <v>3</v>
          </cell>
          <cell r="I832">
            <v>70</v>
          </cell>
          <cell r="K832"/>
          <cell r="L832"/>
        </row>
        <row r="833">
          <cell r="A833">
            <v>41733</v>
          </cell>
          <cell r="B833">
            <v>51</v>
          </cell>
          <cell r="C833">
            <v>6</v>
          </cell>
          <cell r="D833"/>
          <cell r="E833">
            <v>57</v>
          </cell>
          <cell r="F833">
            <v>6</v>
          </cell>
          <cell r="G833">
            <v>2</v>
          </cell>
          <cell r="H833">
            <v>8</v>
          </cell>
          <cell r="I833">
            <v>65</v>
          </cell>
          <cell r="K833"/>
          <cell r="L833"/>
        </row>
        <row r="834">
          <cell r="A834">
            <v>41734</v>
          </cell>
          <cell r="B834">
            <v>58</v>
          </cell>
          <cell r="C834">
            <v>5</v>
          </cell>
          <cell r="D834"/>
          <cell r="E834">
            <v>63</v>
          </cell>
          <cell r="F834">
            <v>8</v>
          </cell>
          <cell r="G834">
            <v>2</v>
          </cell>
          <cell r="H834">
            <v>10</v>
          </cell>
          <cell r="I834">
            <v>73</v>
          </cell>
          <cell r="K834"/>
          <cell r="L834"/>
        </row>
        <row r="835">
          <cell r="A835">
            <v>41735</v>
          </cell>
          <cell r="B835">
            <v>50</v>
          </cell>
          <cell r="C835">
            <v>5</v>
          </cell>
          <cell r="D835"/>
          <cell r="E835">
            <v>55</v>
          </cell>
          <cell r="F835">
            <v>6</v>
          </cell>
          <cell r="G835">
            <v>2</v>
          </cell>
          <cell r="H835">
            <v>8</v>
          </cell>
          <cell r="I835">
            <v>63</v>
          </cell>
          <cell r="K835"/>
          <cell r="L835"/>
        </row>
        <row r="836">
          <cell r="A836">
            <v>41736</v>
          </cell>
          <cell r="B836">
            <v>46</v>
          </cell>
          <cell r="C836">
            <v>7</v>
          </cell>
          <cell r="D836"/>
          <cell r="E836">
            <v>53</v>
          </cell>
          <cell r="F836">
            <v>7</v>
          </cell>
          <cell r="G836">
            <v>2</v>
          </cell>
          <cell r="H836">
            <v>9</v>
          </cell>
          <cell r="I836">
            <v>62</v>
          </cell>
          <cell r="K836"/>
          <cell r="L836"/>
        </row>
        <row r="837">
          <cell r="A837">
            <v>41737</v>
          </cell>
          <cell r="B837">
            <v>59</v>
          </cell>
          <cell r="C837">
            <v>5</v>
          </cell>
          <cell r="D837"/>
          <cell r="E837">
            <v>64</v>
          </cell>
          <cell r="F837">
            <v>9</v>
          </cell>
          <cell r="G837">
            <v>2</v>
          </cell>
          <cell r="H837">
            <v>11</v>
          </cell>
          <cell r="I837">
            <v>75</v>
          </cell>
          <cell r="K837"/>
          <cell r="L837"/>
        </row>
        <row r="838">
          <cell r="A838">
            <v>41738</v>
          </cell>
          <cell r="B838">
            <v>62</v>
          </cell>
          <cell r="C838">
            <v>7</v>
          </cell>
          <cell r="D838"/>
          <cell r="E838">
            <v>69</v>
          </cell>
          <cell r="F838">
            <v>9</v>
          </cell>
          <cell r="G838">
            <v>2</v>
          </cell>
          <cell r="H838">
            <v>11</v>
          </cell>
          <cell r="I838">
            <v>80</v>
          </cell>
          <cell r="K838"/>
          <cell r="L838"/>
        </row>
        <row r="839">
          <cell r="A839">
            <v>41739</v>
          </cell>
          <cell r="B839">
            <v>58</v>
          </cell>
          <cell r="C839">
            <v>6</v>
          </cell>
          <cell r="D839"/>
          <cell r="E839">
            <v>64</v>
          </cell>
          <cell r="F839">
            <v>10</v>
          </cell>
          <cell r="G839">
            <v>1</v>
          </cell>
          <cell r="H839">
            <v>11</v>
          </cell>
          <cell r="I839">
            <v>75</v>
          </cell>
          <cell r="K839"/>
          <cell r="L839"/>
        </row>
        <row r="840">
          <cell r="A840">
            <v>41740</v>
          </cell>
          <cell r="B840">
            <v>50</v>
          </cell>
          <cell r="C840">
            <v>6</v>
          </cell>
          <cell r="D840"/>
          <cell r="E840">
            <v>56</v>
          </cell>
          <cell r="F840">
            <v>10</v>
          </cell>
          <cell r="G840">
            <v>1</v>
          </cell>
          <cell r="H840">
            <v>11</v>
          </cell>
          <cell r="I840">
            <v>67</v>
          </cell>
          <cell r="K840"/>
          <cell r="L840"/>
        </row>
        <row r="841">
          <cell r="A841">
            <v>41741</v>
          </cell>
          <cell r="B841">
            <v>53</v>
          </cell>
          <cell r="C841">
            <v>7</v>
          </cell>
          <cell r="D841"/>
          <cell r="E841">
            <v>60</v>
          </cell>
          <cell r="F841">
            <v>6</v>
          </cell>
          <cell r="G841">
            <v>1</v>
          </cell>
          <cell r="H841">
            <v>7</v>
          </cell>
          <cell r="I841">
            <v>67</v>
          </cell>
          <cell r="K841"/>
          <cell r="L841"/>
        </row>
        <row r="842">
          <cell r="A842">
            <v>41742</v>
          </cell>
          <cell r="B842">
            <v>57</v>
          </cell>
          <cell r="C842">
            <v>7</v>
          </cell>
          <cell r="D842"/>
          <cell r="E842">
            <v>64</v>
          </cell>
          <cell r="F842">
            <v>6</v>
          </cell>
          <cell r="G842">
            <v>1</v>
          </cell>
          <cell r="H842">
            <v>7</v>
          </cell>
          <cell r="I842">
            <v>71</v>
          </cell>
          <cell r="K842"/>
          <cell r="L842"/>
        </row>
        <row r="843">
          <cell r="A843">
            <v>41743</v>
          </cell>
          <cell r="B843">
            <v>53</v>
          </cell>
          <cell r="C843">
            <v>8</v>
          </cell>
          <cell r="D843"/>
          <cell r="E843">
            <v>61</v>
          </cell>
          <cell r="F843">
            <v>7</v>
          </cell>
          <cell r="G843">
            <v>1</v>
          </cell>
          <cell r="H843">
            <v>8</v>
          </cell>
          <cell r="I843">
            <v>69</v>
          </cell>
          <cell r="K843"/>
          <cell r="L843"/>
        </row>
        <row r="844">
          <cell r="A844">
            <v>41744</v>
          </cell>
          <cell r="B844">
            <v>50</v>
          </cell>
          <cell r="C844">
            <v>5</v>
          </cell>
          <cell r="D844"/>
          <cell r="E844">
            <v>55</v>
          </cell>
          <cell r="F844">
            <v>9</v>
          </cell>
          <cell r="G844">
            <v>1</v>
          </cell>
          <cell r="H844">
            <v>10</v>
          </cell>
          <cell r="I844">
            <v>65</v>
          </cell>
          <cell r="K844"/>
          <cell r="L844"/>
        </row>
        <row r="845">
          <cell r="A845">
            <v>41745</v>
          </cell>
          <cell r="B845">
            <v>50</v>
          </cell>
          <cell r="C845">
            <v>5</v>
          </cell>
          <cell r="D845"/>
          <cell r="E845">
            <v>55</v>
          </cell>
          <cell r="F845">
            <v>7</v>
          </cell>
          <cell r="G845">
            <v>1</v>
          </cell>
          <cell r="H845">
            <v>8</v>
          </cell>
          <cell r="I845">
            <v>63</v>
          </cell>
          <cell r="K845"/>
          <cell r="L845"/>
        </row>
        <row r="846">
          <cell r="A846">
            <v>41746</v>
          </cell>
          <cell r="B846">
            <v>62</v>
          </cell>
          <cell r="C846">
            <v>6</v>
          </cell>
          <cell r="D846"/>
          <cell r="E846">
            <v>68</v>
          </cell>
          <cell r="F846">
            <v>8</v>
          </cell>
          <cell r="G846">
            <v>1</v>
          </cell>
          <cell r="H846">
            <v>9</v>
          </cell>
          <cell r="I846">
            <v>77</v>
          </cell>
          <cell r="K846"/>
          <cell r="L846"/>
        </row>
        <row r="847">
          <cell r="A847">
            <v>41747</v>
          </cell>
          <cell r="B847">
            <v>60</v>
          </cell>
          <cell r="C847">
            <v>8</v>
          </cell>
          <cell r="D847"/>
          <cell r="E847">
            <v>68</v>
          </cell>
          <cell r="F847">
            <v>9</v>
          </cell>
          <cell r="G847">
            <v>3</v>
          </cell>
          <cell r="H847">
            <v>12</v>
          </cell>
          <cell r="I847">
            <v>80</v>
          </cell>
          <cell r="K847"/>
          <cell r="L847"/>
        </row>
        <row r="848">
          <cell r="A848">
            <v>41748</v>
          </cell>
          <cell r="B848">
            <v>60</v>
          </cell>
          <cell r="C848">
            <v>7</v>
          </cell>
          <cell r="D848"/>
          <cell r="E848">
            <v>67</v>
          </cell>
          <cell r="F848">
            <v>7</v>
          </cell>
          <cell r="G848">
            <v>1</v>
          </cell>
          <cell r="H848">
            <v>8</v>
          </cell>
          <cell r="I848">
            <v>75</v>
          </cell>
          <cell r="K848"/>
          <cell r="L848"/>
        </row>
        <row r="849">
          <cell r="A849">
            <v>41749</v>
          </cell>
          <cell r="B849">
            <v>51</v>
          </cell>
          <cell r="C849">
            <v>7</v>
          </cell>
          <cell r="D849"/>
          <cell r="E849">
            <v>58</v>
          </cell>
          <cell r="F849">
            <v>7</v>
          </cell>
          <cell r="G849">
            <v>2</v>
          </cell>
          <cell r="H849">
            <v>9</v>
          </cell>
          <cell r="I849">
            <v>67</v>
          </cell>
          <cell r="K849"/>
          <cell r="L849"/>
        </row>
        <row r="850">
          <cell r="A850">
            <v>41750</v>
          </cell>
          <cell r="B850">
            <v>56</v>
          </cell>
          <cell r="C850">
            <v>6</v>
          </cell>
          <cell r="D850"/>
          <cell r="E850">
            <v>62</v>
          </cell>
          <cell r="F850">
            <v>7</v>
          </cell>
          <cell r="G850">
            <v>2</v>
          </cell>
          <cell r="H850">
            <v>9</v>
          </cell>
          <cell r="I850">
            <v>71</v>
          </cell>
          <cell r="K850"/>
          <cell r="L850"/>
        </row>
        <row r="851">
          <cell r="A851">
            <v>41751</v>
          </cell>
          <cell r="B851">
            <v>60</v>
          </cell>
          <cell r="C851">
            <v>5</v>
          </cell>
          <cell r="D851"/>
          <cell r="E851">
            <v>65</v>
          </cell>
          <cell r="F851">
            <v>10</v>
          </cell>
          <cell r="G851">
            <v>1</v>
          </cell>
          <cell r="H851">
            <v>11</v>
          </cell>
          <cell r="I851">
            <v>76</v>
          </cell>
          <cell r="K851"/>
          <cell r="L851"/>
        </row>
        <row r="852">
          <cell r="A852">
            <v>41752</v>
          </cell>
          <cell r="B852">
            <v>67</v>
          </cell>
          <cell r="C852">
            <v>8</v>
          </cell>
          <cell r="D852"/>
          <cell r="E852">
            <v>75</v>
          </cell>
          <cell r="F852">
            <v>7</v>
          </cell>
          <cell r="G852">
            <v>1</v>
          </cell>
          <cell r="H852">
            <v>8</v>
          </cell>
          <cell r="I852">
            <v>83</v>
          </cell>
          <cell r="K852"/>
          <cell r="L852"/>
        </row>
        <row r="853">
          <cell r="A853">
            <v>41753</v>
          </cell>
          <cell r="B853">
            <v>62</v>
          </cell>
          <cell r="C853">
            <v>4</v>
          </cell>
          <cell r="D853"/>
          <cell r="E853">
            <v>66</v>
          </cell>
          <cell r="F853">
            <v>7</v>
          </cell>
          <cell r="G853">
            <v>1</v>
          </cell>
          <cell r="H853">
            <v>8</v>
          </cell>
          <cell r="I853">
            <v>74</v>
          </cell>
          <cell r="K853"/>
          <cell r="L853"/>
        </row>
        <row r="854">
          <cell r="A854">
            <v>41754</v>
          </cell>
          <cell r="B854">
            <v>62</v>
          </cell>
          <cell r="C854">
            <v>5</v>
          </cell>
          <cell r="D854"/>
          <cell r="E854">
            <v>67</v>
          </cell>
          <cell r="F854">
            <v>4</v>
          </cell>
          <cell r="G854">
            <v>1</v>
          </cell>
          <cell r="H854">
            <v>5</v>
          </cell>
          <cell r="I854">
            <v>72</v>
          </cell>
          <cell r="K854"/>
          <cell r="L854"/>
        </row>
        <row r="855">
          <cell r="A855">
            <v>41755</v>
          </cell>
          <cell r="B855">
            <v>66</v>
          </cell>
          <cell r="C855">
            <v>7</v>
          </cell>
          <cell r="D855"/>
          <cell r="E855">
            <v>73</v>
          </cell>
          <cell r="F855">
            <v>7</v>
          </cell>
          <cell r="G855">
            <v>2</v>
          </cell>
          <cell r="H855">
            <v>9</v>
          </cell>
          <cell r="I855">
            <v>82</v>
          </cell>
          <cell r="K855"/>
          <cell r="L855"/>
        </row>
        <row r="856">
          <cell r="A856">
            <v>41756</v>
          </cell>
          <cell r="B856">
            <v>60</v>
          </cell>
          <cell r="C856">
            <v>8</v>
          </cell>
          <cell r="D856"/>
          <cell r="E856">
            <v>68</v>
          </cell>
          <cell r="F856">
            <v>6</v>
          </cell>
          <cell r="G856">
            <v>1</v>
          </cell>
          <cell r="H856">
            <v>7</v>
          </cell>
          <cell r="I856">
            <v>75</v>
          </cell>
          <cell r="K856"/>
          <cell r="L856"/>
        </row>
        <row r="857">
          <cell r="A857">
            <v>41757</v>
          </cell>
          <cell r="B857">
            <v>55</v>
          </cell>
          <cell r="C857">
            <v>5</v>
          </cell>
          <cell r="D857"/>
          <cell r="E857">
            <v>60</v>
          </cell>
          <cell r="F857">
            <v>6</v>
          </cell>
          <cell r="G857">
            <v>1</v>
          </cell>
          <cell r="H857">
            <v>7</v>
          </cell>
          <cell r="I857">
            <v>67</v>
          </cell>
          <cell r="K857"/>
          <cell r="L857"/>
        </row>
        <row r="858">
          <cell r="A858">
            <v>41758</v>
          </cell>
          <cell r="B858">
            <v>51</v>
          </cell>
          <cell r="C858">
            <v>5</v>
          </cell>
          <cell r="D858"/>
          <cell r="E858">
            <v>56</v>
          </cell>
          <cell r="F858">
            <v>7</v>
          </cell>
          <cell r="G858">
            <v>1</v>
          </cell>
          <cell r="H858">
            <v>8</v>
          </cell>
          <cell r="I858">
            <v>64</v>
          </cell>
          <cell r="K858"/>
          <cell r="L858"/>
        </row>
        <row r="859">
          <cell r="A859">
            <v>41759</v>
          </cell>
          <cell r="B859">
            <v>48</v>
          </cell>
          <cell r="C859">
            <v>5</v>
          </cell>
          <cell r="D859"/>
          <cell r="E859">
            <v>53</v>
          </cell>
          <cell r="F859">
            <v>5</v>
          </cell>
          <cell r="G859">
            <v>1</v>
          </cell>
          <cell r="H859">
            <v>6</v>
          </cell>
          <cell r="I859">
            <v>59</v>
          </cell>
          <cell r="K859"/>
          <cell r="L859"/>
        </row>
        <row r="860">
          <cell r="A860">
            <v>41760</v>
          </cell>
          <cell r="B860">
            <v>50</v>
          </cell>
          <cell r="C860">
            <v>5</v>
          </cell>
          <cell r="D860"/>
          <cell r="E860">
            <v>55</v>
          </cell>
          <cell r="F860">
            <v>5</v>
          </cell>
          <cell r="G860">
            <v>1</v>
          </cell>
          <cell r="H860">
            <v>6</v>
          </cell>
          <cell r="I860">
            <v>61</v>
          </cell>
          <cell r="K860"/>
          <cell r="L860"/>
        </row>
        <row r="861">
          <cell r="A861">
            <v>41761</v>
          </cell>
          <cell r="B861">
            <v>53</v>
          </cell>
          <cell r="C861">
            <v>5</v>
          </cell>
          <cell r="D861"/>
          <cell r="E861">
            <v>58</v>
          </cell>
          <cell r="F861">
            <v>7</v>
          </cell>
          <cell r="G861">
            <v>2</v>
          </cell>
          <cell r="H861">
            <v>9</v>
          </cell>
          <cell r="I861">
            <v>67</v>
          </cell>
          <cell r="K861"/>
          <cell r="L861"/>
        </row>
        <row r="862">
          <cell r="A862">
            <v>41762</v>
          </cell>
          <cell r="B862">
            <v>41</v>
          </cell>
          <cell r="C862">
            <v>7</v>
          </cell>
          <cell r="D862"/>
          <cell r="E862">
            <v>48</v>
          </cell>
          <cell r="F862">
            <v>10</v>
          </cell>
          <cell r="G862">
            <v>1</v>
          </cell>
          <cell r="H862">
            <v>11</v>
          </cell>
          <cell r="I862">
            <v>59</v>
          </cell>
          <cell r="K862"/>
          <cell r="L862"/>
        </row>
        <row r="863">
          <cell r="A863">
            <v>41763</v>
          </cell>
          <cell r="B863">
            <v>49</v>
          </cell>
          <cell r="C863">
            <v>4</v>
          </cell>
          <cell r="D863"/>
          <cell r="E863">
            <v>53</v>
          </cell>
          <cell r="F863">
            <v>8</v>
          </cell>
          <cell r="G863">
            <v>1</v>
          </cell>
          <cell r="H863">
            <v>9</v>
          </cell>
          <cell r="I863">
            <v>62</v>
          </cell>
          <cell r="K863"/>
          <cell r="L863"/>
        </row>
        <row r="864">
          <cell r="A864">
            <v>41764</v>
          </cell>
          <cell r="B864">
            <v>48</v>
          </cell>
          <cell r="C864">
            <v>4</v>
          </cell>
          <cell r="D864"/>
          <cell r="E864">
            <v>52</v>
          </cell>
          <cell r="F864">
            <v>8</v>
          </cell>
          <cell r="G864">
            <v>1</v>
          </cell>
          <cell r="H864">
            <v>9</v>
          </cell>
          <cell r="I864">
            <v>61</v>
          </cell>
          <cell r="K864"/>
          <cell r="L864"/>
        </row>
        <row r="865">
          <cell r="A865">
            <v>41765</v>
          </cell>
          <cell r="B865">
            <v>43</v>
          </cell>
          <cell r="C865">
            <v>5</v>
          </cell>
          <cell r="D865"/>
          <cell r="E865">
            <v>48</v>
          </cell>
          <cell r="F865">
            <v>8</v>
          </cell>
          <cell r="G865">
            <v>1</v>
          </cell>
          <cell r="H865">
            <v>9</v>
          </cell>
          <cell r="I865">
            <v>57</v>
          </cell>
          <cell r="K865"/>
          <cell r="L865"/>
        </row>
        <row r="866">
          <cell r="A866">
            <v>41766</v>
          </cell>
          <cell r="B866">
            <v>47</v>
          </cell>
          <cell r="C866">
            <v>4</v>
          </cell>
          <cell r="D866"/>
          <cell r="E866">
            <v>51</v>
          </cell>
          <cell r="F866">
            <v>9</v>
          </cell>
          <cell r="G866">
            <v>1</v>
          </cell>
          <cell r="H866">
            <v>10</v>
          </cell>
          <cell r="I866">
            <v>61</v>
          </cell>
          <cell r="K866"/>
          <cell r="L866"/>
        </row>
        <row r="867">
          <cell r="A867">
            <v>41767</v>
          </cell>
          <cell r="B867">
            <v>44</v>
          </cell>
          <cell r="C867">
            <v>8</v>
          </cell>
          <cell r="D867"/>
          <cell r="E867">
            <v>52</v>
          </cell>
          <cell r="F867">
            <v>7</v>
          </cell>
          <cell r="G867">
            <v>1</v>
          </cell>
          <cell r="H867">
            <v>8</v>
          </cell>
          <cell r="I867">
            <v>60</v>
          </cell>
          <cell r="K867"/>
          <cell r="L867"/>
        </row>
        <row r="868">
          <cell r="A868">
            <v>41768</v>
          </cell>
          <cell r="B868">
            <v>48</v>
          </cell>
          <cell r="C868">
            <v>5</v>
          </cell>
          <cell r="D868"/>
          <cell r="E868">
            <v>53</v>
          </cell>
          <cell r="F868">
            <v>6</v>
          </cell>
          <cell r="G868">
            <v>1</v>
          </cell>
          <cell r="H868">
            <v>7</v>
          </cell>
          <cell r="I868">
            <v>60</v>
          </cell>
          <cell r="K868"/>
          <cell r="L868"/>
        </row>
        <row r="869">
          <cell r="A869">
            <v>41769</v>
          </cell>
          <cell r="B869">
            <v>41</v>
          </cell>
          <cell r="C869">
            <v>3</v>
          </cell>
          <cell r="D869"/>
          <cell r="E869">
            <v>44</v>
          </cell>
          <cell r="F869">
            <v>5</v>
          </cell>
          <cell r="G869">
            <v>1</v>
          </cell>
          <cell r="H869">
            <v>6</v>
          </cell>
          <cell r="I869">
            <v>50</v>
          </cell>
          <cell r="K869"/>
          <cell r="L869"/>
        </row>
        <row r="870">
          <cell r="A870">
            <v>41770</v>
          </cell>
          <cell r="B870">
            <v>54</v>
          </cell>
          <cell r="C870">
            <v>3</v>
          </cell>
          <cell r="D870"/>
          <cell r="E870">
            <v>57</v>
          </cell>
          <cell r="F870">
            <v>6</v>
          </cell>
          <cell r="G870">
            <v>1</v>
          </cell>
          <cell r="H870">
            <v>7</v>
          </cell>
          <cell r="I870">
            <v>64</v>
          </cell>
          <cell r="K870"/>
          <cell r="L870"/>
        </row>
        <row r="871">
          <cell r="A871">
            <v>41771</v>
          </cell>
          <cell r="B871">
            <v>54</v>
          </cell>
          <cell r="C871">
            <v>6</v>
          </cell>
          <cell r="D871"/>
          <cell r="E871">
            <v>60</v>
          </cell>
          <cell r="F871">
            <v>6</v>
          </cell>
          <cell r="G871">
            <v>1</v>
          </cell>
          <cell r="H871">
            <v>7</v>
          </cell>
          <cell r="I871">
            <v>67</v>
          </cell>
          <cell r="K871"/>
          <cell r="L871"/>
        </row>
        <row r="872">
          <cell r="A872">
            <v>41772</v>
          </cell>
          <cell r="B872">
            <v>47</v>
          </cell>
          <cell r="C872">
            <v>6</v>
          </cell>
          <cell r="D872"/>
          <cell r="E872">
            <v>53</v>
          </cell>
          <cell r="F872">
            <v>7</v>
          </cell>
          <cell r="G872">
            <v>1</v>
          </cell>
          <cell r="H872">
            <v>8</v>
          </cell>
          <cell r="I872">
            <v>61</v>
          </cell>
          <cell r="K872"/>
          <cell r="L872"/>
        </row>
        <row r="873">
          <cell r="A873">
            <v>41773</v>
          </cell>
          <cell r="B873">
            <v>53</v>
          </cell>
          <cell r="C873">
            <v>5</v>
          </cell>
          <cell r="D873"/>
          <cell r="E873">
            <v>58</v>
          </cell>
          <cell r="F873">
            <v>7</v>
          </cell>
          <cell r="G873">
            <v>1</v>
          </cell>
          <cell r="H873">
            <v>8</v>
          </cell>
          <cell r="I873">
            <v>66</v>
          </cell>
          <cell r="K873"/>
          <cell r="L873"/>
        </row>
        <row r="874">
          <cell r="A874">
            <v>41774</v>
          </cell>
          <cell r="B874">
            <v>57</v>
          </cell>
          <cell r="C874">
            <v>6</v>
          </cell>
          <cell r="D874"/>
          <cell r="E874">
            <v>63</v>
          </cell>
          <cell r="F874">
            <v>8</v>
          </cell>
          <cell r="G874">
            <v>1</v>
          </cell>
          <cell r="H874">
            <v>9</v>
          </cell>
          <cell r="I874">
            <v>72</v>
          </cell>
          <cell r="K874"/>
          <cell r="L874"/>
        </row>
        <row r="875">
          <cell r="A875">
            <v>41775</v>
          </cell>
          <cell r="B875">
            <v>53</v>
          </cell>
          <cell r="C875">
            <v>9</v>
          </cell>
          <cell r="D875"/>
          <cell r="E875">
            <v>62</v>
          </cell>
          <cell r="F875">
            <v>8</v>
          </cell>
          <cell r="G875">
            <v>1</v>
          </cell>
          <cell r="H875">
            <v>9</v>
          </cell>
          <cell r="I875">
            <v>71</v>
          </cell>
          <cell r="K875"/>
          <cell r="L875"/>
        </row>
        <row r="876">
          <cell r="A876">
            <v>41776</v>
          </cell>
          <cell r="B876">
            <v>55</v>
          </cell>
          <cell r="C876">
            <v>6</v>
          </cell>
          <cell r="D876"/>
          <cell r="E876">
            <v>61</v>
          </cell>
          <cell r="F876">
            <v>7</v>
          </cell>
          <cell r="G876">
            <v>1</v>
          </cell>
          <cell r="H876">
            <v>8</v>
          </cell>
          <cell r="I876">
            <v>69</v>
          </cell>
          <cell r="K876"/>
          <cell r="L876"/>
        </row>
        <row r="877">
          <cell r="A877">
            <v>41777</v>
          </cell>
          <cell r="B877">
            <v>56</v>
          </cell>
          <cell r="C877">
            <v>9</v>
          </cell>
          <cell r="D877"/>
          <cell r="E877">
            <v>65</v>
          </cell>
          <cell r="F877">
            <v>7</v>
          </cell>
          <cell r="G877">
            <v>1</v>
          </cell>
          <cell r="H877">
            <v>8</v>
          </cell>
          <cell r="I877">
            <v>73</v>
          </cell>
          <cell r="K877"/>
          <cell r="L877"/>
        </row>
        <row r="878">
          <cell r="A878">
            <v>41778</v>
          </cell>
          <cell r="B878">
            <v>54</v>
          </cell>
          <cell r="C878">
            <v>4</v>
          </cell>
          <cell r="D878"/>
          <cell r="E878">
            <v>58</v>
          </cell>
          <cell r="F878">
            <v>8</v>
          </cell>
          <cell r="G878">
            <v>1</v>
          </cell>
          <cell r="H878">
            <v>9</v>
          </cell>
          <cell r="I878">
            <v>67</v>
          </cell>
          <cell r="K878"/>
          <cell r="L878"/>
        </row>
        <row r="879">
          <cell r="A879">
            <v>41779</v>
          </cell>
          <cell r="B879">
            <v>64</v>
          </cell>
          <cell r="C879">
            <v>6</v>
          </cell>
          <cell r="D879"/>
          <cell r="E879">
            <v>70</v>
          </cell>
          <cell r="F879">
            <v>5</v>
          </cell>
          <cell r="G879">
            <v>2</v>
          </cell>
          <cell r="H879">
            <v>7</v>
          </cell>
          <cell r="I879">
            <v>77</v>
          </cell>
          <cell r="K879"/>
          <cell r="L879"/>
        </row>
        <row r="880">
          <cell r="A880">
            <v>41780</v>
          </cell>
          <cell r="B880">
            <v>65</v>
          </cell>
          <cell r="C880">
            <v>3</v>
          </cell>
          <cell r="D880"/>
          <cell r="E880">
            <v>68</v>
          </cell>
          <cell r="F880">
            <v>8</v>
          </cell>
          <cell r="G880">
            <v>1</v>
          </cell>
          <cell r="H880">
            <v>9</v>
          </cell>
          <cell r="I880">
            <v>77</v>
          </cell>
          <cell r="K880"/>
          <cell r="L880"/>
        </row>
        <row r="881">
          <cell r="A881">
            <v>41781</v>
          </cell>
          <cell r="B881">
            <v>62</v>
          </cell>
          <cell r="C881">
            <v>7</v>
          </cell>
          <cell r="D881"/>
          <cell r="E881">
            <v>69</v>
          </cell>
          <cell r="F881">
            <v>6</v>
          </cell>
          <cell r="G881">
            <v>2</v>
          </cell>
          <cell r="H881">
            <v>8</v>
          </cell>
          <cell r="I881">
            <v>77</v>
          </cell>
          <cell r="K881"/>
          <cell r="L881"/>
        </row>
        <row r="882">
          <cell r="A882">
            <v>41782</v>
          </cell>
          <cell r="B882">
            <v>66</v>
          </cell>
          <cell r="C882">
            <v>10</v>
          </cell>
          <cell r="D882"/>
          <cell r="E882">
            <v>76</v>
          </cell>
          <cell r="F882">
            <v>4</v>
          </cell>
          <cell r="G882">
            <v>1</v>
          </cell>
          <cell r="H882">
            <v>5</v>
          </cell>
          <cell r="I882">
            <v>81</v>
          </cell>
          <cell r="K882"/>
          <cell r="L882"/>
        </row>
        <row r="883">
          <cell r="A883">
            <v>41783</v>
          </cell>
          <cell r="B883">
            <v>55</v>
          </cell>
          <cell r="C883">
            <v>9</v>
          </cell>
          <cell r="D883"/>
          <cell r="E883">
            <v>64</v>
          </cell>
          <cell r="F883">
            <v>5</v>
          </cell>
          <cell r="G883">
            <v>1</v>
          </cell>
          <cell r="H883">
            <v>6</v>
          </cell>
          <cell r="I883">
            <v>70</v>
          </cell>
          <cell r="K883"/>
          <cell r="L883"/>
        </row>
        <row r="884">
          <cell r="A884">
            <v>41784</v>
          </cell>
          <cell r="B884">
            <v>65</v>
          </cell>
          <cell r="C884">
            <v>9</v>
          </cell>
          <cell r="D884"/>
          <cell r="E884">
            <v>74</v>
          </cell>
          <cell r="F884">
            <v>5</v>
          </cell>
          <cell r="G884">
            <v>2</v>
          </cell>
          <cell r="H884">
            <v>7</v>
          </cell>
          <cell r="I884">
            <v>81</v>
          </cell>
          <cell r="K884"/>
          <cell r="L884"/>
        </row>
        <row r="885">
          <cell r="A885">
            <v>41785</v>
          </cell>
          <cell r="B885">
            <v>58</v>
          </cell>
          <cell r="C885">
            <v>7</v>
          </cell>
          <cell r="D885"/>
          <cell r="E885">
            <v>65</v>
          </cell>
          <cell r="F885">
            <v>4</v>
          </cell>
          <cell r="G885">
            <v>2</v>
          </cell>
          <cell r="H885">
            <v>6</v>
          </cell>
          <cell r="I885">
            <v>71</v>
          </cell>
          <cell r="K885"/>
          <cell r="L885"/>
        </row>
        <row r="886">
          <cell r="A886">
            <v>41786</v>
          </cell>
          <cell r="B886">
            <v>57</v>
          </cell>
          <cell r="C886">
            <v>6</v>
          </cell>
          <cell r="D886"/>
          <cell r="E886">
            <v>63</v>
          </cell>
          <cell r="F886">
            <v>3</v>
          </cell>
          <cell r="G886">
            <v>2</v>
          </cell>
          <cell r="H886">
            <v>5</v>
          </cell>
          <cell r="I886">
            <v>68</v>
          </cell>
          <cell r="K886"/>
          <cell r="L886"/>
        </row>
        <row r="887">
          <cell r="A887">
            <v>41787</v>
          </cell>
          <cell r="B887">
            <v>57</v>
          </cell>
          <cell r="C887">
            <v>8</v>
          </cell>
          <cell r="D887"/>
          <cell r="E887">
            <v>65</v>
          </cell>
          <cell r="F887">
            <v>4</v>
          </cell>
          <cell r="G887">
            <v>1</v>
          </cell>
          <cell r="H887">
            <v>5</v>
          </cell>
          <cell r="I887">
            <v>70</v>
          </cell>
          <cell r="K887"/>
          <cell r="L887"/>
        </row>
        <row r="888">
          <cell r="A888">
            <v>41788</v>
          </cell>
          <cell r="B888">
            <v>54</v>
          </cell>
          <cell r="C888">
            <v>6</v>
          </cell>
          <cell r="D888"/>
          <cell r="E888">
            <v>60</v>
          </cell>
          <cell r="F888">
            <v>4</v>
          </cell>
          <cell r="G888">
            <v>1</v>
          </cell>
          <cell r="H888">
            <v>5</v>
          </cell>
          <cell r="I888">
            <v>65</v>
          </cell>
          <cell r="K888"/>
          <cell r="L888"/>
        </row>
        <row r="889">
          <cell r="A889">
            <v>41789</v>
          </cell>
          <cell r="B889">
            <v>58</v>
          </cell>
          <cell r="C889">
            <v>6</v>
          </cell>
          <cell r="D889"/>
          <cell r="E889">
            <v>64</v>
          </cell>
          <cell r="F889">
            <v>5</v>
          </cell>
          <cell r="G889">
            <v>1</v>
          </cell>
          <cell r="H889">
            <v>6</v>
          </cell>
          <cell r="I889">
            <v>70</v>
          </cell>
          <cell r="K889"/>
          <cell r="L889"/>
        </row>
        <row r="890">
          <cell r="A890">
            <v>41790</v>
          </cell>
          <cell r="B890">
            <v>52</v>
          </cell>
          <cell r="C890">
            <v>6</v>
          </cell>
          <cell r="D890"/>
          <cell r="E890">
            <v>58</v>
          </cell>
          <cell r="F890">
            <v>6</v>
          </cell>
          <cell r="G890">
            <v>1</v>
          </cell>
          <cell r="H890">
            <v>7</v>
          </cell>
          <cell r="I890">
            <v>65</v>
          </cell>
          <cell r="K890"/>
          <cell r="L890"/>
        </row>
        <row r="891">
          <cell r="A891">
            <v>41791</v>
          </cell>
          <cell r="B891">
            <v>43</v>
          </cell>
          <cell r="C891">
            <v>4</v>
          </cell>
          <cell r="D891"/>
          <cell r="E891">
            <v>47</v>
          </cell>
          <cell r="F891">
            <v>6</v>
          </cell>
          <cell r="G891">
            <v>1</v>
          </cell>
          <cell r="H891">
            <v>7</v>
          </cell>
          <cell r="I891">
            <v>54</v>
          </cell>
          <cell r="K891"/>
          <cell r="L891"/>
        </row>
        <row r="892">
          <cell r="A892">
            <v>41792</v>
          </cell>
          <cell r="B892">
            <v>45</v>
          </cell>
          <cell r="C892">
            <v>6</v>
          </cell>
          <cell r="D892"/>
          <cell r="E892">
            <v>51</v>
          </cell>
          <cell r="F892">
            <v>6</v>
          </cell>
          <cell r="G892">
            <v>1</v>
          </cell>
          <cell r="H892">
            <v>7</v>
          </cell>
          <cell r="I892">
            <v>58</v>
          </cell>
          <cell r="K892"/>
          <cell r="L892"/>
        </row>
        <row r="893">
          <cell r="A893">
            <v>41793</v>
          </cell>
          <cell r="B893">
            <v>48</v>
          </cell>
          <cell r="C893">
            <v>6</v>
          </cell>
          <cell r="D893"/>
          <cell r="E893">
            <v>54</v>
          </cell>
          <cell r="F893">
            <v>5</v>
          </cell>
          <cell r="G893">
            <v>1</v>
          </cell>
          <cell r="H893">
            <v>6</v>
          </cell>
          <cell r="I893">
            <v>60</v>
          </cell>
          <cell r="K893"/>
          <cell r="L893"/>
        </row>
        <row r="894">
          <cell r="A894">
            <v>41794</v>
          </cell>
          <cell r="B894">
            <v>41</v>
          </cell>
          <cell r="C894">
            <v>6</v>
          </cell>
          <cell r="D894"/>
          <cell r="E894">
            <v>47</v>
          </cell>
          <cell r="F894">
            <v>6</v>
          </cell>
          <cell r="G894">
            <v>1</v>
          </cell>
          <cell r="H894">
            <v>7</v>
          </cell>
          <cell r="I894">
            <v>54</v>
          </cell>
          <cell r="K894"/>
          <cell r="L894"/>
        </row>
        <row r="895">
          <cell r="A895">
            <v>41795</v>
          </cell>
          <cell r="B895">
            <v>49</v>
          </cell>
          <cell r="C895">
            <v>5</v>
          </cell>
          <cell r="D895"/>
          <cell r="E895">
            <v>54</v>
          </cell>
          <cell r="F895">
            <v>8</v>
          </cell>
          <cell r="G895">
            <v>1</v>
          </cell>
          <cell r="H895">
            <v>9</v>
          </cell>
          <cell r="I895">
            <v>63</v>
          </cell>
          <cell r="K895"/>
          <cell r="L895"/>
        </row>
        <row r="896">
          <cell r="A896">
            <v>41796</v>
          </cell>
          <cell r="B896">
            <v>52</v>
          </cell>
          <cell r="C896">
            <v>4</v>
          </cell>
          <cell r="D896"/>
          <cell r="E896">
            <v>56</v>
          </cell>
          <cell r="F896">
            <v>11</v>
          </cell>
          <cell r="G896">
            <v>1</v>
          </cell>
          <cell r="H896">
            <v>12</v>
          </cell>
          <cell r="I896">
            <v>68</v>
          </cell>
          <cell r="K896"/>
          <cell r="L896"/>
        </row>
        <row r="897">
          <cell r="A897">
            <v>41797</v>
          </cell>
          <cell r="B897">
            <v>55</v>
          </cell>
          <cell r="C897">
            <v>4</v>
          </cell>
          <cell r="D897"/>
          <cell r="E897">
            <v>59</v>
          </cell>
          <cell r="F897">
            <v>11</v>
          </cell>
          <cell r="G897">
            <v>1</v>
          </cell>
          <cell r="H897">
            <v>12</v>
          </cell>
          <cell r="I897">
            <v>71</v>
          </cell>
          <cell r="K897"/>
          <cell r="L897"/>
        </row>
        <row r="898">
          <cell r="A898">
            <v>41798</v>
          </cell>
          <cell r="B898">
            <v>55</v>
          </cell>
          <cell r="C898">
            <v>8</v>
          </cell>
          <cell r="D898"/>
          <cell r="E898">
            <v>63</v>
          </cell>
          <cell r="F898">
            <v>7</v>
          </cell>
          <cell r="G898">
            <v>1</v>
          </cell>
          <cell r="H898">
            <v>8</v>
          </cell>
          <cell r="I898">
            <v>71</v>
          </cell>
          <cell r="K898"/>
          <cell r="L898"/>
        </row>
        <row r="899">
          <cell r="A899">
            <v>41799</v>
          </cell>
          <cell r="B899">
            <v>56</v>
          </cell>
          <cell r="C899">
            <v>7</v>
          </cell>
          <cell r="D899"/>
          <cell r="E899">
            <v>63</v>
          </cell>
          <cell r="F899">
            <v>5</v>
          </cell>
          <cell r="G899">
            <v>1</v>
          </cell>
          <cell r="H899">
            <v>6</v>
          </cell>
          <cell r="I899">
            <v>69</v>
          </cell>
          <cell r="K899"/>
          <cell r="L899"/>
        </row>
        <row r="900">
          <cell r="A900">
            <v>41800</v>
          </cell>
          <cell r="B900">
            <v>54</v>
          </cell>
          <cell r="C900">
            <v>10</v>
          </cell>
          <cell r="D900"/>
          <cell r="E900">
            <v>64</v>
          </cell>
          <cell r="F900">
            <v>6</v>
          </cell>
          <cell r="G900">
            <v>1</v>
          </cell>
          <cell r="H900">
            <v>7</v>
          </cell>
          <cell r="I900">
            <v>71</v>
          </cell>
          <cell r="K900"/>
          <cell r="L900"/>
        </row>
        <row r="901">
          <cell r="A901">
            <v>41801</v>
          </cell>
          <cell r="B901">
            <v>54</v>
          </cell>
          <cell r="C901">
            <v>8</v>
          </cell>
          <cell r="D901"/>
          <cell r="E901">
            <v>62</v>
          </cell>
          <cell r="F901">
            <v>4</v>
          </cell>
          <cell r="G901">
            <v>1</v>
          </cell>
          <cell r="H901">
            <v>5</v>
          </cell>
          <cell r="I901">
            <v>67</v>
          </cell>
          <cell r="K901"/>
          <cell r="L901"/>
        </row>
        <row r="902">
          <cell r="A902">
            <v>41802</v>
          </cell>
          <cell r="B902">
            <v>56</v>
          </cell>
          <cell r="C902">
            <v>10</v>
          </cell>
          <cell r="D902"/>
          <cell r="E902">
            <v>66</v>
          </cell>
          <cell r="F902">
            <v>5</v>
          </cell>
          <cell r="G902">
            <v>1</v>
          </cell>
          <cell r="H902">
            <v>6</v>
          </cell>
          <cell r="I902">
            <v>72</v>
          </cell>
          <cell r="K902"/>
          <cell r="L902"/>
        </row>
        <row r="903">
          <cell r="A903">
            <v>41803</v>
          </cell>
          <cell r="B903">
            <v>57</v>
          </cell>
          <cell r="C903">
            <v>9</v>
          </cell>
          <cell r="D903"/>
          <cell r="E903">
            <v>66</v>
          </cell>
          <cell r="F903">
            <v>5</v>
          </cell>
          <cell r="G903">
            <v>1</v>
          </cell>
          <cell r="H903">
            <v>6</v>
          </cell>
          <cell r="I903">
            <v>72</v>
          </cell>
          <cell r="K903"/>
          <cell r="L903"/>
        </row>
        <row r="904">
          <cell r="A904">
            <v>41804</v>
          </cell>
          <cell r="B904">
            <v>61</v>
          </cell>
          <cell r="C904">
            <v>10</v>
          </cell>
          <cell r="D904"/>
          <cell r="E904">
            <v>71</v>
          </cell>
          <cell r="F904">
            <v>5</v>
          </cell>
          <cell r="G904">
            <v>1</v>
          </cell>
          <cell r="H904">
            <v>6</v>
          </cell>
          <cell r="I904">
            <v>77</v>
          </cell>
          <cell r="K904"/>
          <cell r="L904"/>
        </row>
        <row r="905">
          <cell r="A905">
            <v>41805</v>
          </cell>
          <cell r="B905">
            <v>65</v>
          </cell>
          <cell r="C905">
            <v>7</v>
          </cell>
          <cell r="D905"/>
          <cell r="E905">
            <v>72</v>
          </cell>
          <cell r="F905">
            <v>7</v>
          </cell>
          <cell r="G905">
            <v>2</v>
          </cell>
          <cell r="H905">
            <v>9</v>
          </cell>
          <cell r="I905">
            <v>81</v>
          </cell>
          <cell r="K905"/>
          <cell r="L905"/>
        </row>
        <row r="906">
          <cell r="A906">
            <v>41806</v>
          </cell>
          <cell r="B906">
            <v>62</v>
          </cell>
          <cell r="C906">
            <v>10</v>
          </cell>
          <cell r="D906"/>
          <cell r="E906">
            <v>72</v>
          </cell>
          <cell r="F906">
            <v>9</v>
          </cell>
          <cell r="G906">
            <v>1</v>
          </cell>
          <cell r="H906">
            <v>10</v>
          </cell>
          <cell r="I906">
            <v>82</v>
          </cell>
          <cell r="K906"/>
          <cell r="L906"/>
        </row>
        <row r="907">
          <cell r="A907">
            <v>41807</v>
          </cell>
          <cell r="B907">
            <v>60</v>
          </cell>
          <cell r="C907">
            <v>8</v>
          </cell>
          <cell r="D907"/>
          <cell r="E907">
            <v>68</v>
          </cell>
          <cell r="F907">
            <v>10</v>
          </cell>
          <cell r="G907"/>
          <cell r="H907">
            <v>10</v>
          </cell>
          <cell r="I907">
            <v>78</v>
          </cell>
          <cell r="K907"/>
          <cell r="L907"/>
        </row>
        <row r="908">
          <cell r="A908">
            <v>41808</v>
          </cell>
          <cell r="B908">
            <v>59</v>
          </cell>
          <cell r="C908">
            <v>7</v>
          </cell>
          <cell r="D908"/>
          <cell r="E908">
            <v>66</v>
          </cell>
          <cell r="F908">
            <v>10</v>
          </cell>
          <cell r="G908"/>
          <cell r="H908">
            <v>10</v>
          </cell>
          <cell r="I908">
            <v>76</v>
          </cell>
          <cell r="K908"/>
          <cell r="L908"/>
        </row>
        <row r="909">
          <cell r="A909">
            <v>41809</v>
          </cell>
          <cell r="B909">
            <v>62</v>
          </cell>
          <cell r="C909">
            <v>7</v>
          </cell>
          <cell r="D909"/>
          <cell r="E909">
            <v>69</v>
          </cell>
          <cell r="F909">
            <v>12</v>
          </cell>
          <cell r="G909"/>
          <cell r="H909">
            <v>12</v>
          </cell>
          <cell r="I909">
            <v>81</v>
          </cell>
          <cell r="K909"/>
          <cell r="L909"/>
        </row>
        <row r="910">
          <cell r="A910">
            <v>41810</v>
          </cell>
          <cell r="B910">
            <v>62</v>
          </cell>
          <cell r="C910">
            <v>8</v>
          </cell>
          <cell r="D910"/>
          <cell r="E910">
            <v>70</v>
          </cell>
          <cell r="F910">
            <v>7</v>
          </cell>
          <cell r="G910"/>
          <cell r="H910">
            <v>7</v>
          </cell>
          <cell r="I910">
            <v>77</v>
          </cell>
          <cell r="K910"/>
          <cell r="L910"/>
        </row>
        <row r="911">
          <cell r="A911">
            <v>41811</v>
          </cell>
          <cell r="B911">
            <v>70</v>
          </cell>
          <cell r="C911">
            <v>7</v>
          </cell>
          <cell r="D911"/>
          <cell r="E911">
            <v>77</v>
          </cell>
          <cell r="F911">
            <v>7</v>
          </cell>
          <cell r="G911"/>
          <cell r="H911">
            <v>7</v>
          </cell>
          <cell r="I911">
            <v>84</v>
          </cell>
          <cell r="K911"/>
          <cell r="L911"/>
        </row>
        <row r="912">
          <cell r="A912">
            <v>41812</v>
          </cell>
          <cell r="B912">
            <v>76</v>
          </cell>
          <cell r="C912">
            <v>6</v>
          </cell>
          <cell r="D912"/>
          <cell r="E912">
            <v>82</v>
          </cell>
          <cell r="F912">
            <v>9</v>
          </cell>
          <cell r="G912"/>
          <cell r="H912">
            <v>9</v>
          </cell>
          <cell r="I912">
            <v>91</v>
          </cell>
          <cell r="K912"/>
          <cell r="L912"/>
        </row>
        <row r="913">
          <cell r="A913">
            <v>41813</v>
          </cell>
          <cell r="B913">
            <v>69</v>
          </cell>
          <cell r="C913">
            <v>7</v>
          </cell>
          <cell r="D913"/>
          <cell r="E913">
            <v>76</v>
          </cell>
          <cell r="F913">
            <v>9</v>
          </cell>
          <cell r="G913"/>
          <cell r="H913">
            <v>9</v>
          </cell>
          <cell r="I913">
            <v>85</v>
          </cell>
          <cell r="K913"/>
          <cell r="L913"/>
        </row>
        <row r="914">
          <cell r="A914">
            <v>41814</v>
          </cell>
          <cell r="B914">
            <v>66</v>
          </cell>
          <cell r="C914">
            <v>8</v>
          </cell>
          <cell r="D914"/>
          <cell r="E914">
            <v>74</v>
          </cell>
          <cell r="F914">
            <v>11</v>
          </cell>
          <cell r="G914"/>
          <cell r="H914">
            <v>11</v>
          </cell>
          <cell r="I914">
            <v>85</v>
          </cell>
          <cell r="K914"/>
          <cell r="L914"/>
        </row>
        <row r="915">
          <cell r="A915">
            <v>41815</v>
          </cell>
          <cell r="B915">
            <v>65</v>
          </cell>
          <cell r="C915">
            <v>7</v>
          </cell>
          <cell r="D915"/>
          <cell r="E915">
            <v>72</v>
          </cell>
          <cell r="F915">
            <v>10</v>
          </cell>
          <cell r="G915"/>
          <cell r="H915">
            <v>10</v>
          </cell>
          <cell r="I915">
            <v>82</v>
          </cell>
          <cell r="K915"/>
          <cell r="L915"/>
        </row>
        <row r="916">
          <cell r="A916">
            <v>41816</v>
          </cell>
          <cell r="B916">
            <v>62</v>
          </cell>
          <cell r="C916">
            <v>7</v>
          </cell>
          <cell r="D916"/>
          <cell r="E916">
            <v>69</v>
          </cell>
          <cell r="F916">
            <v>8</v>
          </cell>
          <cell r="G916"/>
          <cell r="H916">
            <v>8</v>
          </cell>
          <cell r="I916">
            <v>77</v>
          </cell>
          <cell r="K916"/>
          <cell r="L916"/>
        </row>
        <row r="917">
          <cell r="A917">
            <v>41817</v>
          </cell>
          <cell r="B917">
            <v>55</v>
          </cell>
          <cell r="C917">
            <v>5</v>
          </cell>
          <cell r="D917"/>
          <cell r="E917">
            <v>60</v>
          </cell>
          <cell r="F917">
            <v>7</v>
          </cell>
          <cell r="G917"/>
          <cell r="H917">
            <v>7</v>
          </cell>
          <cell r="I917">
            <v>67</v>
          </cell>
          <cell r="K917"/>
          <cell r="L917"/>
        </row>
        <row r="918">
          <cell r="A918">
            <v>41818</v>
          </cell>
          <cell r="B918">
            <v>55</v>
          </cell>
          <cell r="C918">
            <v>7</v>
          </cell>
          <cell r="D918"/>
          <cell r="E918">
            <v>62</v>
          </cell>
          <cell r="F918">
            <v>9</v>
          </cell>
          <cell r="G918"/>
          <cell r="H918">
            <v>9</v>
          </cell>
          <cell r="I918">
            <v>71</v>
          </cell>
          <cell r="K918"/>
          <cell r="L918"/>
        </row>
        <row r="919">
          <cell r="A919">
            <v>41819</v>
          </cell>
          <cell r="B919">
            <v>53</v>
          </cell>
          <cell r="C919">
            <v>7</v>
          </cell>
          <cell r="D919"/>
          <cell r="E919">
            <v>60</v>
          </cell>
          <cell r="F919">
            <v>10</v>
          </cell>
          <cell r="G919"/>
          <cell r="H919">
            <v>10</v>
          </cell>
          <cell r="I919">
            <v>70</v>
          </cell>
          <cell r="K919"/>
          <cell r="L919"/>
        </row>
        <row r="920">
          <cell r="A920">
            <v>41820</v>
          </cell>
          <cell r="B920">
            <v>55</v>
          </cell>
          <cell r="C920">
            <v>6</v>
          </cell>
          <cell r="D920"/>
          <cell r="E920">
            <v>61</v>
          </cell>
          <cell r="F920">
            <v>6</v>
          </cell>
          <cell r="G920"/>
          <cell r="H920">
            <v>6</v>
          </cell>
          <cell r="I920">
            <v>67</v>
          </cell>
          <cell r="K920"/>
          <cell r="L920"/>
        </row>
        <row r="921">
          <cell r="A921">
            <v>41821</v>
          </cell>
          <cell r="B921">
            <v>59</v>
          </cell>
          <cell r="C921">
            <v>6</v>
          </cell>
          <cell r="D921"/>
          <cell r="E921">
            <v>65</v>
          </cell>
          <cell r="F921">
            <v>6</v>
          </cell>
          <cell r="G921"/>
          <cell r="H921">
            <v>6</v>
          </cell>
          <cell r="I921">
            <v>71</v>
          </cell>
          <cell r="K921"/>
          <cell r="L921"/>
        </row>
        <row r="922">
          <cell r="A922">
            <v>41822</v>
          </cell>
          <cell r="B922">
            <v>51</v>
          </cell>
          <cell r="C922">
            <v>6</v>
          </cell>
          <cell r="D922"/>
          <cell r="E922">
            <v>57</v>
          </cell>
          <cell r="F922">
            <v>6</v>
          </cell>
          <cell r="G922"/>
          <cell r="H922">
            <v>6</v>
          </cell>
          <cell r="I922">
            <v>63</v>
          </cell>
          <cell r="K922"/>
          <cell r="L922"/>
        </row>
        <row r="923">
          <cell r="A923">
            <v>41823</v>
          </cell>
          <cell r="B923">
            <v>53</v>
          </cell>
          <cell r="C923">
            <v>6</v>
          </cell>
          <cell r="D923"/>
          <cell r="E923">
            <v>59</v>
          </cell>
          <cell r="F923">
            <v>7</v>
          </cell>
          <cell r="G923"/>
          <cell r="H923">
            <v>7</v>
          </cell>
          <cell r="I923">
            <v>66</v>
          </cell>
          <cell r="K923"/>
          <cell r="L923"/>
        </row>
        <row r="924">
          <cell r="A924">
            <v>41824</v>
          </cell>
          <cell r="B924">
            <v>49</v>
          </cell>
          <cell r="C924">
            <v>4</v>
          </cell>
          <cell r="D924"/>
          <cell r="E924">
            <v>53</v>
          </cell>
          <cell r="F924">
            <v>7</v>
          </cell>
          <cell r="G924"/>
          <cell r="H924">
            <v>7</v>
          </cell>
          <cell r="I924">
            <v>60</v>
          </cell>
          <cell r="K924"/>
          <cell r="L924"/>
        </row>
        <row r="925">
          <cell r="A925">
            <v>41825</v>
          </cell>
          <cell r="B925">
            <v>56</v>
          </cell>
          <cell r="C925">
            <v>5</v>
          </cell>
          <cell r="D925"/>
          <cell r="E925">
            <v>61</v>
          </cell>
          <cell r="F925">
            <v>9</v>
          </cell>
          <cell r="G925"/>
          <cell r="H925">
            <v>9</v>
          </cell>
          <cell r="I925">
            <v>70</v>
          </cell>
          <cell r="K925"/>
          <cell r="L925"/>
        </row>
        <row r="926">
          <cell r="A926">
            <v>41826</v>
          </cell>
          <cell r="B926">
            <v>54</v>
          </cell>
          <cell r="C926">
            <v>7</v>
          </cell>
          <cell r="D926"/>
          <cell r="E926">
            <v>61</v>
          </cell>
          <cell r="F926">
            <v>5</v>
          </cell>
          <cell r="G926"/>
          <cell r="H926">
            <v>5</v>
          </cell>
          <cell r="I926">
            <v>66</v>
          </cell>
          <cell r="K926"/>
          <cell r="L926"/>
        </row>
        <row r="927">
          <cell r="A927">
            <v>41827</v>
          </cell>
          <cell r="B927">
            <v>53</v>
          </cell>
          <cell r="C927">
            <v>5</v>
          </cell>
          <cell r="D927"/>
          <cell r="E927">
            <v>58</v>
          </cell>
          <cell r="F927">
            <v>8</v>
          </cell>
          <cell r="G927"/>
          <cell r="H927">
            <v>8</v>
          </cell>
          <cell r="I927">
            <v>66</v>
          </cell>
          <cell r="K927"/>
          <cell r="L927"/>
        </row>
        <row r="928">
          <cell r="A928">
            <v>41828</v>
          </cell>
          <cell r="B928">
            <v>53</v>
          </cell>
          <cell r="C928">
            <v>4</v>
          </cell>
          <cell r="D928"/>
          <cell r="E928">
            <v>57</v>
          </cell>
          <cell r="F928">
            <v>7</v>
          </cell>
          <cell r="G928"/>
          <cell r="H928">
            <v>7</v>
          </cell>
          <cell r="I928">
            <v>64</v>
          </cell>
          <cell r="K928"/>
          <cell r="L928"/>
        </row>
        <row r="929">
          <cell r="A929">
            <v>41829</v>
          </cell>
          <cell r="B929">
            <v>53</v>
          </cell>
          <cell r="C929">
            <v>7</v>
          </cell>
          <cell r="D929"/>
          <cell r="E929">
            <v>60</v>
          </cell>
          <cell r="F929">
            <v>10</v>
          </cell>
          <cell r="G929"/>
          <cell r="H929">
            <v>10</v>
          </cell>
          <cell r="I929">
            <v>70</v>
          </cell>
          <cell r="K929"/>
          <cell r="L929"/>
        </row>
        <row r="930">
          <cell r="A930">
            <v>41830</v>
          </cell>
          <cell r="B930">
            <v>49</v>
          </cell>
          <cell r="C930">
            <v>8</v>
          </cell>
          <cell r="D930"/>
          <cell r="E930">
            <v>57</v>
          </cell>
          <cell r="F930">
            <v>8</v>
          </cell>
          <cell r="G930"/>
          <cell r="H930">
            <v>8</v>
          </cell>
          <cell r="I930">
            <v>65</v>
          </cell>
          <cell r="K930"/>
          <cell r="L930"/>
        </row>
        <row r="931">
          <cell r="A931">
            <v>41831</v>
          </cell>
          <cell r="B931">
            <v>53</v>
          </cell>
          <cell r="C931">
            <v>5</v>
          </cell>
          <cell r="D931"/>
          <cell r="E931">
            <v>58</v>
          </cell>
          <cell r="F931">
            <v>8</v>
          </cell>
          <cell r="G931"/>
          <cell r="H931">
            <v>8</v>
          </cell>
          <cell r="I931">
            <v>66</v>
          </cell>
          <cell r="K931"/>
          <cell r="L931"/>
        </row>
        <row r="932">
          <cell r="A932">
            <v>41832</v>
          </cell>
          <cell r="B932">
            <v>55</v>
          </cell>
          <cell r="C932">
            <v>8</v>
          </cell>
          <cell r="D932"/>
          <cell r="E932">
            <v>63</v>
          </cell>
          <cell r="F932">
            <v>7</v>
          </cell>
          <cell r="G932"/>
          <cell r="H932">
            <v>7</v>
          </cell>
          <cell r="I932">
            <v>70</v>
          </cell>
          <cell r="K932"/>
          <cell r="L932"/>
        </row>
        <row r="933">
          <cell r="A933">
            <v>41833</v>
          </cell>
          <cell r="B933">
            <v>54</v>
          </cell>
          <cell r="C933">
            <v>8</v>
          </cell>
          <cell r="D933"/>
          <cell r="E933">
            <v>62</v>
          </cell>
          <cell r="F933">
            <v>7</v>
          </cell>
          <cell r="G933"/>
          <cell r="H933">
            <v>7</v>
          </cell>
          <cell r="I933">
            <v>69</v>
          </cell>
          <cell r="K933"/>
          <cell r="L933"/>
        </row>
        <row r="934">
          <cell r="A934">
            <v>41834</v>
          </cell>
          <cell r="B934">
            <v>48</v>
          </cell>
          <cell r="C934">
            <v>7</v>
          </cell>
          <cell r="D934"/>
          <cell r="E934">
            <v>55</v>
          </cell>
          <cell r="F934">
            <v>5</v>
          </cell>
          <cell r="G934"/>
          <cell r="H934">
            <v>5</v>
          </cell>
          <cell r="I934">
            <v>60</v>
          </cell>
          <cell r="K934"/>
          <cell r="L934"/>
        </row>
        <row r="935">
          <cell r="A935">
            <v>41835</v>
          </cell>
          <cell r="B935">
            <v>56</v>
          </cell>
          <cell r="C935">
            <v>3</v>
          </cell>
          <cell r="D935"/>
          <cell r="E935">
            <v>59</v>
          </cell>
          <cell r="F935">
            <v>8</v>
          </cell>
          <cell r="G935"/>
          <cell r="H935">
            <v>8</v>
          </cell>
          <cell r="I935">
            <v>67</v>
          </cell>
          <cell r="K935"/>
          <cell r="L935"/>
        </row>
        <row r="936">
          <cell r="A936">
            <v>41836</v>
          </cell>
          <cell r="B936">
            <v>57</v>
          </cell>
          <cell r="C936">
            <v>4</v>
          </cell>
          <cell r="D936"/>
          <cell r="E936">
            <v>61</v>
          </cell>
          <cell r="F936">
            <v>10</v>
          </cell>
          <cell r="G936"/>
          <cell r="H936">
            <v>10</v>
          </cell>
          <cell r="I936">
            <v>71</v>
          </cell>
          <cell r="K936"/>
          <cell r="L936"/>
        </row>
        <row r="937">
          <cell r="A937">
            <v>41837</v>
          </cell>
          <cell r="B937">
            <v>61</v>
          </cell>
          <cell r="C937">
            <v>5</v>
          </cell>
          <cell r="D937"/>
          <cell r="E937">
            <v>66</v>
          </cell>
          <cell r="F937">
            <v>11</v>
          </cell>
          <cell r="G937"/>
          <cell r="H937">
            <v>11</v>
          </cell>
          <cell r="I937">
            <v>77</v>
          </cell>
          <cell r="K937"/>
          <cell r="L937"/>
        </row>
        <row r="938">
          <cell r="A938">
            <v>41838</v>
          </cell>
          <cell r="B938">
            <v>61</v>
          </cell>
          <cell r="C938">
            <v>5</v>
          </cell>
          <cell r="D938"/>
          <cell r="E938">
            <v>66</v>
          </cell>
          <cell r="F938">
            <v>11</v>
          </cell>
          <cell r="G938"/>
          <cell r="H938">
            <v>11</v>
          </cell>
          <cell r="I938">
            <v>77</v>
          </cell>
          <cell r="K938"/>
          <cell r="L938"/>
        </row>
        <row r="939">
          <cell r="A939">
            <v>41839</v>
          </cell>
          <cell r="B939">
            <v>61</v>
          </cell>
          <cell r="C939">
            <v>6</v>
          </cell>
          <cell r="D939"/>
          <cell r="E939">
            <v>67</v>
          </cell>
          <cell r="F939">
            <v>8</v>
          </cell>
          <cell r="G939"/>
          <cell r="H939">
            <v>8</v>
          </cell>
          <cell r="I939">
            <v>75</v>
          </cell>
          <cell r="K939"/>
          <cell r="L939"/>
        </row>
        <row r="940">
          <cell r="A940">
            <v>41840</v>
          </cell>
          <cell r="B940">
            <v>66</v>
          </cell>
          <cell r="C940">
            <v>5</v>
          </cell>
          <cell r="D940"/>
          <cell r="E940">
            <v>71</v>
          </cell>
          <cell r="F940">
            <v>8</v>
          </cell>
          <cell r="G940"/>
          <cell r="H940">
            <v>8</v>
          </cell>
          <cell r="I940">
            <v>79</v>
          </cell>
          <cell r="K940"/>
          <cell r="L940"/>
        </row>
        <row r="941">
          <cell r="A941">
            <v>41841</v>
          </cell>
          <cell r="B941">
            <v>60</v>
          </cell>
          <cell r="C941">
            <v>4</v>
          </cell>
          <cell r="D941"/>
          <cell r="E941">
            <v>64</v>
          </cell>
          <cell r="F941">
            <v>7</v>
          </cell>
          <cell r="G941"/>
          <cell r="H941">
            <v>7</v>
          </cell>
          <cell r="I941">
            <v>71</v>
          </cell>
          <cell r="K941"/>
          <cell r="L941"/>
        </row>
        <row r="942">
          <cell r="A942">
            <v>41842</v>
          </cell>
          <cell r="B942">
            <v>60</v>
          </cell>
          <cell r="C942">
            <v>4</v>
          </cell>
          <cell r="D942"/>
          <cell r="E942">
            <v>64</v>
          </cell>
          <cell r="F942">
            <v>4</v>
          </cell>
          <cell r="G942">
            <v>1</v>
          </cell>
          <cell r="H942">
            <v>5</v>
          </cell>
          <cell r="I942">
            <v>69</v>
          </cell>
          <cell r="K942"/>
          <cell r="L942"/>
        </row>
        <row r="943">
          <cell r="A943">
            <v>41843</v>
          </cell>
          <cell r="B943">
            <v>60</v>
          </cell>
          <cell r="C943">
            <v>4</v>
          </cell>
          <cell r="D943"/>
          <cell r="E943">
            <v>64</v>
          </cell>
          <cell r="F943">
            <v>4</v>
          </cell>
          <cell r="G943"/>
          <cell r="H943">
            <v>4</v>
          </cell>
          <cell r="I943">
            <v>68</v>
          </cell>
          <cell r="K943"/>
          <cell r="L943"/>
        </row>
        <row r="944">
          <cell r="A944">
            <v>41844</v>
          </cell>
          <cell r="B944">
            <v>54</v>
          </cell>
          <cell r="C944">
            <v>4</v>
          </cell>
          <cell r="D944"/>
          <cell r="E944">
            <v>58</v>
          </cell>
          <cell r="F944">
            <v>6</v>
          </cell>
          <cell r="G944"/>
          <cell r="H944">
            <v>6</v>
          </cell>
          <cell r="I944">
            <v>64</v>
          </cell>
          <cell r="K944"/>
          <cell r="L944"/>
        </row>
        <row r="945">
          <cell r="A945">
            <v>41845</v>
          </cell>
          <cell r="B945">
            <v>60</v>
          </cell>
          <cell r="C945">
            <v>6</v>
          </cell>
          <cell r="D945"/>
          <cell r="E945">
            <v>66</v>
          </cell>
          <cell r="F945">
            <v>5</v>
          </cell>
          <cell r="G945"/>
          <cell r="H945">
            <v>5</v>
          </cell>
          <cell r="I945">
            <v>71</v>
          </cell>
          <cell r="K945"/>
          <cell r="L945"/>
        </row>
        <row r="946">
          <cell r="A946">
            <v>41846</v>
          </cell>
          <cell r="B946">
            <v>55</v>
          </cell>
          <cell r="C946">
            <v>8</v>
          </cell>
          <cell r="D946"/>
          <cell r="E946">
            <v>63</v>
          </cell>
          <cell r="F946">
            <v>3</v>
          </cell>
          <cell r="G946"/>
          <cell r="H946">
            <v>3</v>
          </cell>
          <cell r="I946">
            <v>66</v>
          </cell>
          <cell r="K946"/>
          <cell r="L946"/>
        </row>
        <row r="947">
          <cell r="A947">
            <v>41847</v>
          </cell>
          <cell r="B947">
            <v>66</v>
          </cell>
          <cell r="C947">
            <v>6</v>
          </cell>
          <cell r="D947"/>
          <cell r="E947">
            <v>72</v>
          </cell>
          <cell r="F947">
            <v>3</v>
          </cell>
          <cell r="G947"/>
          <cell r="H947">
            <v>3</v>
          </cell>
          <cell r="I947">
            <v>75</v>
          </cell>
          <cell r="K947"/>
          <cell r="L947"/>
        </row>
        <row r="948">
          <cell r="A948">
            <v>41848</v>
          </cell>
          <cell r="B948">
            <v>64</v>
          </cell>
          <cell r="C948">
            <v>8</v>
          </cell>
          <cell r="D948"/>
          <cell r="E948">
            <v>72</v>
          </cell>
          <cell r="F948">
            <v>5</v>
          </cell>
          <cell r="G948">
            <v>1</v>
          </cell>
          <cell r="H948">
            <v>6</v>
          </cell>
          <cell r="I948">
            <v>78</v>
          </cell>
          <cell r="K948"/>
          <cell r="L948"/>
        </row>
        <row r="949">
          <cell r="A949">
            <v>41849</v>
          </cell>
          <cell r="B949">
            <v>64</v>
          </cell>
          <cell r="C949">
            <v>6</v>
          </cell>
          <cell r="D949"/>
          <cell r="E949">
            <v>70</v>
          </cell>
          <cell r="F949">
            <v>3</v>
          </cell>
          <cell r="G949"/>
          <cell r="H949">
            <v>3</v>
          </cell>
          <cell r="I949">
            <v>73</v>
          </cell>
          <cell r="K949"/>
          <cell r="L949"/>
        </row>
        <row r="950">
          <cell r="A950">
            <v>41850</v>
          </cell>
          <cell r="B950">
            <v>56</v>
          </cell>
          <cell r="C950">
            <v>6</v>
          </cell>
          <cell r="D950"/>
          <cell r="E950">
            <v>62</v>
          </cell>
          <cell r="F950">
            <v>10</v>
          </cell>
          <cell r="G950"/>
          <cell r="H950">
            <v>10</v>
          </cell>
          <cell r="I950">
            <v>72</v>
          </cell>
          <cell r="K950"/>
          <cell r="L950"/>
        </row>
        <row r="951">
          <cell r="A951">
            <v>41851</v>
          </cell>
          <cell r="B951">
            <v>53</v>
          </cell>
          <cell r="C951">
            <v>7</v>
          </cell>
          <cell r="D951"/>
          <cell r="E951">
            <v>60</v>
          </cell>
          <cell r="F951">
            <v>9</v>
          </cell>
          <cell r="G951"/>
          <cell r="H951">
            <v>9</v>
          </cell>
          <cell r="I951">
            <v>69</v>
          </cell>
          <cell r="K951"/>
          <cell r="L951"/>
        </row>
        <row r="952">
          <cell r="A952">
            <v>41852</v>
          </cell>
          <cell r="B952">
            <v>55</v>
          </cell>
          <cell r="C952">
            <v>7</v>
          </cell>
          <cell r="D952"/>
          <cell r="E952">
            <v>62</v>
          </cell>
          <cell r="F952">
            <v>10</v>
          </cell>
          <cell r="G952"/>
          <cell r="H952">
            <v>10</v>
          </cell>
          <cell r="I952">
            <v>72</v>
          </cell>
          <cell r="K952"/>
          <cell r="L952"/>
        </row>
        <row r="953">
          <cell r="A953">
            <v>41853</v>
          </cell>
          <cell r="B953">
            <v>58</v>
          </cell>
          <cell r="C953">
            <v>6</v>
          </cell>
          <cell r="D953"/>
          <cell r="E953">
            <v>64</v>
          </cell>
          <cell r="F953">
            <v>10</v>
          </cell>
          <cell r="G953"/>
          <cell r="H953">
            <v>10</v>
          </cell>
          <cell r="I953">
            <v>74</v>
          </cell>
          <cell r="K953"/>
          <cell r="L953"/>
        </row>
        <row r="954">
          <cell r="A954">
            <v>41854</v>
          </cell>
          <cell r="B954">
            <v>54</v>
          </cell>
          <cell r="C954">
            <v>6</v>
          </cell>
          <cell r="D954"/>
          <cell r="E954">
            <v>60</v>
          </cell>
          <cell r="F954">
            <v>8</v>
          </cell>
          <cell r="G954"/>
          <cell r="H954">
            <v>8</v>
          </cell>
          <cell r="I954">
            <v>68</v>
          </cell>
          <cell r="K954"/>
          <cell r="L954"/>
        </row>
        <row r="955">
          <cell r="A955">
            <v>41855</v>
          </cell>
          <cell r="B955">
            <v>51</v>
          </cell>
          <cell r="C955">
            <v>7</v>
          </cell>
          <cell r="D955"/>
          <cell r="E955">
            <v>58</v>
          </cell>
          <cell r="F955">
            <v>6</v>
          </cell>
          <cell r="G955">
            <v>1</v>
          </cell>
          <cell r="H955">
            <v>7</v>
          </cell>
          <cell r="I955">
            <v>65</v>
          </cell>
          <cell r="K955"/>
          <cell r="L955"/>
        </row>
        <row r="956">
          <cell r="A956">
            <v>41856</v>
          </cell>
          <cell r="B956">
            <v>62</v>
          </cell>
          <cell r="C956">
            <v>6</v>
          </cell>
          <cell r="D956"/>
          <cell r="E956">
            <v>68</v>
          </cell>
          <cell r="F956">
            <v>5</v>
          </cell>
          <cell r="G956">
            <v>1</v>
          </cell>
          <cell r="H956">
            <v>6</v>
          </cell>
          <cell r="I956">
            <v>74</v>
          </cell>
          <cell r="K956"/>
          <cell r="L956"/>
        </row>
        <row r="957">
          <cell r="A957">
            <v>41857</v>
          </cell>
          <cell r="B957">
            <v>59</v>
          </cell>
          <cell r="C957">
            <v>6</v>
          </cell>
          <cell r="D957"/>
          <cell r="E957">
            <v>65</v>
          </cell>
          <cell r="F957">
            <v>4</v>
          </cell>
          <cell r="G957">
            <v>1</v>
          </cell>
          <cell r="H957">
            <v>5</v>
          </cell>
          <cell r="I957">
            <v>70</v>
          </cell>
          <cell r="K957"/>
          <cell r="L957"/>
        </row>
        <row r="958">
          <cell r="A958">
            <v>41858</v>
          </cell>
          <cell r="B958">
            <v>53</v>
          </cell>
          <cell r="C958">
            <v>4</v>
          </cell>
          <cell r="D958"/>
          <cell r="E958">
            <v>57</v>
          </cell>
          <cell r="F958">
            <v>3</v>
          </cell>
          <cell r="G958"/>
          <cell r="H958">
            <v>3</v>
          </cell>
          <cell r="I958">
            <v>60</v>
          </cell>
          <cell r="K958"/>
          <cell r="L958"/>
        </row>
        <row r="959">
          <cell r="A959">
            <v>41859</v>
          </cell>
          <cell r="B959">
            <v>51</v>
          </cell>
          <cell r="C959">
            <v>5</v>
          </cell>
          <cell r="D959"/>
          <cell r="E959">
            <v>56</v>
          </cell>
          <cell r="F959">
            <v>4</v>
          </cell>
          <cell r="G959">
            <v>1</v>
          </cell>
          <cell r="H959">
            <v>5</v>
          </cell>
          <cell r="I959">
            <v>61</v>
          </cell>
          <cell r="K959"/>
          <cell r="L959"/>
        </row>
        <row r="960">
          <cell r="A960">
            <v>41860</v>
          </cell>
          <cell r="B960">
            <v>47</v>
          </cell>
          <cell r="C960">
            <v>2</v>
          </cell>
          <cell r="D960"/>
          <cell r="E960">
            <v>49</v>
          </cell>
          <cell r="F960">
            <v>3</v>
          </cell>
          <cell r="G960"/>
          <cell r="H960">
            <v>3</v>
          </cell>
          <cell r="I960">
            <v>52</v>
          </cell>
          <cell r="K960"/>
          <cell r="L960"/>
        </row>
        <row r="961">
          <cell r="A961">
            <v>41861</v>
          </cell>
          <cell r="B961">
            <v>46</v>
          </cell>
          <cell r="C961">
            <v>3</v>
          </cell>
          <cell r="D961"/>
          <cell r="E961">
            <v>49</v>
          </cell>
          <cell r="F961">
            <v>4</v>
          </cell>
          <cell r="G961"/>
          <cell r="H961">
            <v>4</v>
          </cell>
          <cell r="I961">
            <v>53</v>
          </cell>
          <cell r="K961"/>
          <cell r="L961"/>
        </row>
        <row r="962">
          <cell r="A962">
            <v>41862</v>
          </cell>
          <cell r="B962">
            <v>49</v>
          </cell>
          <cell r="C962">
            <v>7</v>
          </cell>
          <cell r="D962"/>
          <cell r="E962">
            <v>56</v>
          </cell>
          <cell r="F962">
            <v>5</v>
          </cell>
          <cell r="G962"/>
          <cell r="H962">
            <v>5</v>
          </cell>
          <cell r="I962">
            <v>61</v>
          </cell>
          <cell r="K962"/>
          <cell r="L962"/>
        </row>
        <row r="963">
          <cell r="A963">
            <v>41863</v>
          </cell>
          <cell r="B963">
            <v>56</v>
          </cell>
          <cell r="C963">
            <v>6</v>
          </cell>
          <cell r="D963"/>
          <cell r="E963">
            <v>62</v>
          </cell>
          <cell r="F963">
            <v>4</v>
          </cell>
          <cell r="G963"/>
          <cell r="H963">
            <v>4</v>
          </cell>
          <cell r="I963">
            <v>66</v>
          </cell>
          <cell r="K963"/>
          <cell r="L963"/>
        </row>
        <row r="964">
          <cell r="A964">
            <v>41864</v>
          </cell>
          <cell r="B964">
            <v>49</v>
          </cell>
          <cell r="C964">
            <v>7</v>
          </cell>
          <cell r="D964"/>
          <cell r="E964">
            <v>56</v>
          </cell>
          <cell r="F964">
            <v>6</v>
          </cell>
          <cell r="G964"/>
          <cell r="H964">
            <v>6</v>
          </cell>
          <cell r="I964">
            <v>62</v>
          </cell>
          <cell r="K964"/>
          <cell r="L964"/>
        </row>
        <row r="965">
          <cell r="A965">
            <v>41865</v>
          </cell>
          <cell r="B965">
            <v>48</v>
          </cell>
          <cell r="C965">
            <v>6</v>
          </cell>
          <cell r="D965"/>
          <cell r="E965">
            <v>54</v>
          </cell>
          <cell r="F965">
            <v>8</v>
          </cell>
          <cell r="G965"/>
          <cell r="H965">
            <v>8</v>
          </cell>
          <cell r="I965">
            <v>62</v>
          </cell>
          <cell r="K965"/>
          <cell r="L965"/>
        </row>
        <row r="966">
          <cell r="A966">
            <v>41866</v>
          </cell>
          <cell r="B966">
            <v>50</v>
          </cell>
          <cell r="C966">
            <v>6</v>
          </cell>
          <cell r="D966"/>
          <cell r="E966">
            <v>56</v>
          </cell>
          <cell r="F966">
            <v>5</v>
          </cell>
          <cell r="G966"/>
          <cell r="H966">
            <v>5</v>
          </cell>
          <cell r="I966">
            <v>61</v>
          </cell>
          <cell r="K966"/>
          <cell r="L966"/>
        </row>
        <row r="967">
          <cell r="A967">
            <v>41867</v>
          </cell>
          <cell r="B967">
            <v>55</v>
          </cell>
          <cell r="C967">
            <v>5</v>
          </cell>
          <cell r="D967"/>
          <cell r="E967">
            <v>60</v>
          </cell>
          <cell r="F967">
            <v>5</v>
          </cell>
          <cell r="G967">
            <v>1</v>
          </cell>
          <cell r="H967">
            <v>6</v>
          </cell>
          <cell r="I967">
            <v>66</v>
          </cell>
          <cell r="K967"/>
          <cell r="L967"/>
        </row>
        <row r="968">
          <cell r="A968">
            <v>41868</v>
          </cell>
          <cell r="B968">
            <v>45</v>
          </cell>
          <cell r="C968">
            <v>6</v>
          </cell>
          <cell r="D968"/>
          <cell r="E968">
            <v>51</v>
          </cell>
          <cell r="F968">
            <v>7</v>
          </cell>
          <cell r="G968">
            <v>1</v>
          </cell>
          <cell r="H968">
            <v>8</v>
          </cell>
          <cell r="I968">
            <v>59</v>
          </cell>
          <cell r="K968"/>
          <cell r="L968"/>
        </row>
        <row r="969">
          <cell r="A969">
            <v>41869</v>
          </cell>
          <cell r="B969">
            <v>47</v>
          </cell>
          <cell r="C969">
            <v>5</v>
          </cell>
          <cell r="D969"/>
          <cell r="E969">
            <v>52</v>
          </cell>
          <cell r="F969">
            <v>10</v>
          </cell>
          <cell r="G969"/>
          <cell r="H969">
            <v>10</v>
          </cell>
          <cell r="I969">
            <v>62</v>
          </cell>
          <cell r="K969"/>
          <cell r="L969"/>
        </row>
        <row r="970">
          <cell r="A970">
            <v>41870</v>
          </cell>
          <cell r="B970">
            <v>57</v>
          </cell>
          <cell r="C970">
            <v>5</v>
          </cell>
          <cell r="D970"/>
          <cell r="E970">
            <v>62</v>
          </cell>
          <cell r="F970">
            <v>11</v>
          </cell>
          <cell r="G970"/>
          <cell r="H970">
            <v>11</v>
          </cell>
          <cell r="I970">
            <v>73</v>
          </cell>
          <cell r="K970"/>
          <cell r="L970"/>
        </row>
        <row r="971">
          <cell r="A971">
            <v>41871</v>
          </cell>
          <cell r="B971">
            <v>54</v>
          </cell>
          <cell r="C971">
            <v>4</v>
          </cell>
          <cell r="D971"/>
          <cell r="E971">
            <v>58</v>
          </cell>
          <cell r="F971">
            <v>10</v>
          </cell>
          <cell r="G971"/>
          <cell r="H971">
            <v>10</v>
          </cell>
          <cell r="I971">
            <v>68</v>
          </cell>
          <cell r="K971"/>
          <cell r="L971"/>
        </row>
        <row r="972">
          <cell r="A972">
            <v>41872</v>
          </cell>
          <cell r="B972">
            <v>65</v>
          </cell>
          <cell r="C972">
            <v>3</v>
          </cell>
          <cell r="D972"/>
          <cell r="E972">
            <v>68</v>
          </cell>
          <cell r="F972">
            <v>10</v>
          </cell>
          <cell r="G972"/>
          <cell r="H972">
            <v>10</v>
          </cell>
          <cell r="I972">
            <v>78</v>
          </cell>
          <cell r="K972"/>
          <cell r="L972"/>
        </row>
        <row r="973">
          <cell r="A973">
            <v>41873</v>
          </cell>
          <cell r="B973">
            <v>71</v>
          </cell>
          <cell r="C973">
            <v>5</v>
          </cell>
          <cell r="D973"/>
          <cell r="E973">
            <v>76</v>
          </cell>
          <cell r="F973">
            <v>10</v>
          </cell>
          <cell r="G973"/>
          <cell r="H973">
            <v>10</v>
          </cell>
          <cell r="I973">
            <v>86</v>
          </cell>
          <cell r="K973"/>
          <cell r="L973"/>
        </row>
        <row r="974">
          <cell r="A974">
            <v>41874</v>
          </cell>
          <cell r="B974">
            <v>65</v>
          </cell>
          <cell r="C974">
            <v>8</v>
          </cell>
          <cell r="D974"/>
          <cell r="E974">
            <v>73</v>
          </cell>
          <cell r="F974">
            <v>10</v>
          </cell>
          <cell r="G974"/>
          <cell r="H974">
            <v>10</v>
          </cell>
          <cell r="I974">
            <v>83</v>
          </cell>
          <cell r="K974"/>
          <cell r="L974"/>
        </row>
        <row r="975">
          <cell r="A975">
            <v>41875</v>
          </cell>
          <cell r="B975">
            <v>66</v>
          </cell>
          <cell r="C975">
            <v>7</v>
          </cell>
          <cell r="D975"/>
          <cell r="E975">
            <v>73</v>
          </cell>
          <cell r="F975">
            <v>9</v>
          </cell>
          <cell r="G975"/>
          <cell r="H975">
            <v>9</v>
          </cell>
          <cell r="I975">
            <v>82</v>
          </cell>
          <cell r="K975"/>
          <cell r="L975"/>
        </row>
        <row r="976">
          <cell r="A976">
            <v>41876</v>
          </cell>
          <cell r="B976">
            <v>75</v>
          </cell>
          <cell r="C976">
            <v>6</v>
          </cell>
          <cell r="D976"/>
          <cell r="E976">
            <v>81</v>
          </cell>
          <cell r="F976">
            <v>10</v>
          </cell>
          <cell r="G976"/>
          <cell r="H976">
            <v>10</v>
          </cell>
          <cell r="I976">
            <v>91</v>
          </cell>
          <cell r="K976"/>
          <cell r="L976"/>
        </row>
        <row r="977">
          <cell r="A977">
            <v>41877</v>
          </cell>
          <cell r="B977">
            <v>66</v>
          </cell>
          <cell r="C977">
            <v>4</v>
          </cell>
          <cell r="D977"/>
          <cell r="E977">
            <v>70</v>
          </cell>
          <cell r="F977">
            <v>8</v>
          </cell>
          <cell r="G977"/>
          <cell r="H977">
            <v>8</v>
          </cell>
          <cell r="I977">
            <v>78</v>
          </cell>
          <cell r="K977"/>
          <cell r="L977"/>
        </row>
        <row r="978">
          <cell r="A978">
            <v>41878</v>
          </cell>
          <cell r="B978">
            <v>64</v>
          </cell>
          <cell r="C978">
            <v>4</v>
          </cell>
          <cell r="D978"/>
          <cell r="E978">
            <v>68</v>
          </cell>
          <cell r="F978">
            <v>6</v>
          </cell>
          <cell r="G978"/>
          <cell r="H978">
            <v>6</v>
          </cell>
          <cell r="I978">
            <v>74</v>
          </cell>
          <cell r="K978"/>
          <cell r="L978"/>
        </row>
        <row r="979">
          <cell r="A979">
            <v>41879</v>
          </cell>
          <cell r="B979">
            <v>68</v>
          </cell>
          <cell r="C979">
            <v>4</v>
          </cell>
          <cell r="D979"/>
          <cell r="E979">
            <v>72</v>
          </cell>
          <cell r="F979">
            <v>4</v>
          </cell>
          <cell r="G979"/>
          <cell r="H979">
            <v>4</v>
          </cell>
          <cell r="I979">
            <v>76</v>
          </cell>
          <cell r="K979"/>
          <cell r="L979"/>
        </row>
        <row r="980">
          <cell r="A980">
            <v>41880</v>
          </cell>
          <cell r="B980">
            <v>68</v>
          </cell>
          <cell r="C980">
            <v>6</v>
          </cell>
          <cell r="D980"/>
          <cell r="E980">
            <v>74</v>
          </cell>
          <cell r="F980">
            <v>6</v>
          </cell>
          <cell r="G980">
            <v>1</v>
          </cell>
          <cell r="H980">
            <v>7</v>
          </cell>
          <cell r="I980">
            <v>81</v>
          </cell>
          <cell r="K980"/>
          <cell r="L980"/>
        </row>
        <row r="981">
          <cell r="A981">
            <v>41881</v>
          </cell>
          <cell r="B981">
            <v>65</v>
          </cell>
          <cell r="C981">
            <v>5</v>
          </cell>
          <cell r="D981"/>
          <cell r="E981">
            <v>70</v>
          </cell>
          <cell r="F981">
            <v>4</v>
          </cell>
          <cell r="G981"/>
          <cell r="H981">
            <v>4</v>
          </cell>
          <cell r="I981">
            <v>74</v>
          </cell>
          <cell r="K981"/>
          <cell r="L981"/>
        </row>
        <row r="982">
          <cell r="A982">
            <v>41882</v>
          </cell>
          <cell r="B982">
            <v>69</v>
          </cell>
          <cell r="C982">
            <v>5</v>
          </cell>
          <cell r="D982"/>
          <cell r="E982">
            <v>74</v>
          </cell>
          <cell r="F982">
            <v>4</v>
          </cell>
          <cell r="G982"/>
          <cell r="H982">
            <v>4</v>
          </cell>
          <cell r="I982">
            <v>78</v>
          </cell>
          <cell r="K982"/>
          <cell r="L982"/>
        </row>
        <row r="983">
          <cell r="A983">
            <v>41883</v>
          </cell>
          <cell r="B983">
            <v>65</v>
          </cell>
          <cell r="C983">
            <v>4</v>
          </cell>
          <cell r="D983"/>
          <cell r="E983">
            <v>69</v>
          </cell>
          <cell r="F983">
            <v>4</v>
          </cell>
          <cell r="G983"/>
          <cell r="H983">
            <v>4</v>
          </cell>
          <cell r="I983">
            <v>73</v>
          </cell>
          <cell r="K983"/>
          <cell r="L983"/>
        </row>
        <row r="984">
          <cell r="A984">
            <v>41884</v>
          </cell>
          <cell r="B984">
            <v>66</v>
          </cell>
          <cell r="C984">
            <v>4</v>
          </cell>
          <cell r="D984"/>
          <cell r="E984">
            <v>70</v>
          </cell>
          <cell r="F984">
            <v>2</v>
          </cell>
          <cell r="G984"/>
          <cell r="H984">
            <v>2</v>
          </cell>
          <cell r="I984">
            <v>72</v>
          </cell>
          <cell r="K984"/>
          <cell r="L984"/>
        </row>
        <row r="985">
          <cell r="A985">
            <v>41885</v>
          </cell>
          <cell r="B985">
            <v>64</v>
          </cell>
          <cell r="C985">
            <v>6</v>
          </cell>
          <cell r="D985"/>
          <cell r="E985">
            <v>70</v>
          </cell>
          <cell r="F985">
            <v>1</v>
          </cell>
          <cell r="G985"/>
          <cell r="H985">
            <v>1</v>
          </cell>
          <cell r="I985">
            <v>71</v>
          </cell>
          <cell r="K985"/>
          <cell r="L985"/>
        </row>
        <row r="986">
          <cell r="A986">
            <v>41886</v>
          </cell>
          <cell r="B986">
            <v>69</v>
          </cell>
          <cell r="C986">
            <v>4</v>
          </cell>
          <cell r="D986"/>
          <cell r="E986">
            <v>73</v>
          </cell>
          <cell r="F986">
            <v>2</v>
          </cell>
          <cell r="G986">
            <v>1</v>
          </cell>
          <cell r="H986">
            <v>3</v>
          </cell>
          <cell r="I986">
            <v>76</v>
          </cell>
          <cell r="K986"/>
          <cell r="L986"/>
        </row>
        <row r="987">
          <cell r="A987">
            <v>41887</v>
          </cell>
          <cell r="B987">
            <v>60</v>
          </cell>
          <cell r="C987">
            <v>4</v>
          </cell>
          <cell r="D987"/>
          <cell r="E987">
            <v>64</v>
          </cell>
          <cell r="F987">
            <v>4</v>
          </cell>
          <cell r="G987">
            <v>1</v>
          </cell>
          <cell r="H987">
            <v>5</v>
          </cell>
          <cell r="I987">
            <v>69</v>
          </cell>
          <cell r="K987"/>
          <cell r="L987"/>
        </row>
        <row r="988">
          <cell r="A988">
            <v>41888</v>
          </cell>
          <cell r="B988">
            <v>60</v>
          </cell>
          <cell r="C988">
            <v>4</v>
          </cell>
          <cell r="D988"/>
          <cell r="E988">
            <v>64</v>
          </cell>
          <cell r="F988">
            <v>3</v>
          </cell>
          <cell r="G988"/>
          <cell r="H988">
            <v>3</v>
          </cell>
          <cell r="I988">
            <v>67</v>
          </cell>
          <cell r="K988"/>
          <cell r="L988"/>
        </row>
        <row r="989">
          <cell r="A989">
            <v>41889</v>
          </cell>
          <cell r="B989">
            <v>59</v>
          </cell>
          <cell r="C989">
            <v>6</v>
          </cell>
          <cell r="D989"/>
          <cell r="E989">
            <v>65</v>
          </cell>
          <cell r="F989">
            <v>2</v>
          </cell>
          <cell r="G989"/>
          <cell r="H989">
            <v>2</v>
          </cell>
          <cell r="I989">
            <v>67</v>
          </cell>
          <cell r="K989"/>
          <cell r="L989"/>
        </row>
        <row r="990">
          <cell r="A990">
            <v>41890</v>
          </cell>
          <cell r="B990">
            <v>58</v>
          </cell>
          <cell r="C990">
            <v>4</v>
          </cell>
          <cell r="D990"/>
          <cell r="E990">
            <v>62</v>
          </cell>
          <cell r="F990">
            <v>1</v>
          </cell>
          <cell r="G990"/>
          <cell r="H990">
            <v>1</v>
          </cell>
          <cell r="I990">
            <v>63</v>
          </cell>
          <cell r="K990"/>
          <cell r="L990"/>
        </row>
        <row r="991">
          <cell r="A991">
            <v>41891</v>
          </cell>
          <cell r="B991">
            <v>58</v>
          </cell>
          <cell r="C991">
            <v>4</v>
          </cell>
          <cell r="D991"/>
          <cell r="E991">
            <v>62</v>
          </cell>
          <cell r="F991">
            <v>3</v>
          </cell>
          <cell r="G991"/>
          <cell r="H991">
            <v>3</v>
          </cell>
          <cell r="I991">
            <v>65</v>
          </cell>
          <cell r="K991"/>
          <cell r="L991"/>
        </row>
        <row r="992">
          <cell r="A992">
            <v>41892</v>
          </cell>
          <cell r="B992">
            <v>57</v>
          </cell>
          <cell r="C992">
            <v>3</v>
          </cell>
          <cell r="D992"/>
          <cell r="E992">
            <v>60</v>
          </cell>
          <cell r="F992">
            <v>3</v>
          </cell>
          <cell r="G992"/>
          <cell r="H992">
            <v>3</v>
          </cell>
          <cell r="I992">
            <v>63</v>
          </cell>
          <cell r="K992"/>
          <cell r="L992"/>
        </row>
        <row r="993">
          <cell r="A993">
            <v>41893</v>
          </cell>
          <cell r="B993">
            <v>58</v>
          </cell>
          <cell r="C993">
            <v>4</v>
          </cell>
          <cell r="D993"/>
          <cell r="E993">
            <v>62</v>
          </cell>
          <cell r="F993">
            <v>1</v>
          </cell>
          <cell r="G993"/>
          <cell r="H993">
            <v>1</v>
          </cell>
          <cell r="I993">
            <v>63</v>
          </cell>
          <cell r="K993"/>
          <cell r="L993"/>
        </row>
        <row r="994">
          <cell r="A994">
            <v>41894</v>
          </cell>
          <cell r="B994">
            <v>59</v>
          </cell>
          <cell r="C994">
            <v>3</v>
          </cell>
          <cell r="D994"/>
          <cell r="E994">
            <v>62</v>
          </cell>
          <cell r="F994">
            <v>2</v>
          </cell>
          <cell r="G994"/>
          <cell r="H994">
            <v>2</v>
          </cell>
          <cell r="I994">
            <v>64</v>
          </cell>
          <cell r="K994"/>
          <cell r="L994"/>
        </row>
        <row r="995">
          <cell r="A995">
            <v>41895</v>
          </cell>
          <cell r="B995">
            <v>55</v>
          </cell>
          <cell r="C995">
            <v>3</v>
          </cell>
          <cell r="D995"/>
          <cell r="E995">
            <v>58</v>
          </cell>
          <cell r="F995">
            <v>2</v>
          </cell>
          <cell r="G995"/>
          <cell r="H995">
            <v>2</v>
          </cell>
          <cell r="I995">
            <v>60</v>
          </cell>
          <cell r="K995"/>
          <cell r="L995"/>
        </row>
        <row r="996">
          <cell r="A996">
            <v>41896</v>
          </cell>
          <cell r="B996">
            <v>60</v>
          </cell>
          <cell r="C996">
            <v>3</v>
          </cell>
          <cell r="D996"/>
          <cell r="E996">
            <v>63</v>
          </cell>
          <cell r="F996">
            <v>2</v>
          </cell>
          <cell r="G996"/>
          <cell r="H996">
            <v>2</v>
          </cell>
          <cell r="I996">
            <v>65</v>
          </cell>
          <cell r="K996"/>
          <cell r="L996"/>
        </row>
        <row r="997">
          <cell r="A997">
            <v>41897</v>
          </cell>
          <cell r="B997">
            <v>56</v>
          </cell>
          <cell r="C997">
            <v>4</v>
          </cell>
          <cell r="D997"/>
          <cell r="E997">
            <v>60</v>
          </cell>
          <cell r="F997">
            <v>2</v>
          </cell>
          <cell r="G997"/>
          <cell r="H997">
            <v>2</v>
          </cell>
          <cell r="I997">
            <v>62</v>
          </cell>
          <cell r="K997"/>
          <cell r="L997"/>
        </row>
        <row r="998">
          <cell r="A998">
            <v>41898</v>
          </cell>
          <cell r="B998">
            <v>54</v>
          </cell>
          <cell r="C998">
            <v>5</v>
          </cell>
          <cell r="D998"/>
          <cell r="E998">
            <v>59</v>
          </cell>
          <cell r="F998">
            <v>2</v>
          </cell>
          <cell r="G998"/>
          <cell r="H998">
            <v>2</v>
          </cell>
          <cell r="I998">
            <v>61</v>
          </cell>
          <cell r="K998"/>
          <cell r="L998"/>
        </row>
        <row r="999">
          <cell r="A999">
            <v>41899</v>
          </cell>
          <cell r="B999">
            <v>51</v>
          </cell>
          <cell r="C999">
            <v>4</v>
          </cell>
          <cell r="D999"/>
          <cell r="E999">
            <v>55</v>
          </cell>
          <cell r="F999">
            <v>2</v>
          </cell>
          <cell r="G999"/>
          <cell r="H999">
            <v>2</v>
          </cell>
          <cell r="I999">
            <v>57</v>
          </cell>
          <cell r="K999"/>
          <cell r="L999"/>
        </row>
        <row r="1000">
          <cell r="A1000">
            <v>41900</v>
          </cell>
          <cell r="B1000">
            <v>49</v>
          </cell>
          <cell r="C1000">
            <v>3</v>
          </cell>
          <cell r="D1000"/>
          <cell r="E1000">
            <v>52</v>
          </cell>
          <cell r="F1000">
            <v>2</v>
          </cell>
          <cell r="G1000"/>
          <cell r="H1000">
            <v>2</v>
          </cell>
          <cell r="I1000">
            <v>54</v>
          </cell>
          <cell r="K1000"/>
          <cell r="L1000"/>
        </row>
        <row r="1001">
          <cell r="A1001">
            <v>41901</v>
          </cell>
          <cell r="B1001">
            <v>48</v>
          </cell>
          <cell r="C1001">
            <v>4</v>
          </cell>
          <cell r="D1001"/>
          <cell r="E1001">
            <v>52</v>
          </cell>
          <cell r="F1001">
            <v>4</v>
          </cell>
          <cell r="G1001"/>
          <cell r="H1001">
            <v>4</v>
          </cell>
          <cell r="I1001">
            <v>56</v>
          </cell>
          <cell r="K1001"/>
          <cell r="L1001"/>
        </row>
        <row r="1002">
          <cell r="A1002">
            <v>41902</v>
          </cell>
          <cell r="B1002">
            <v>45</v>
          </cell>
          <cell r="C1002">
            <v>3</v>
          </cell>
          <cell r="D1002"/>
          <cell r="E1002">
            <v>48</v>
          </cell>
          <cell r="F1002">
            <v>3</v>
          </cell>
          <cell r="G1002"/>
          <cell r="H1002">
            <v>3</v>
          </cell>
          <cell r="I1002">
            <v>51</v>
          </cell>
          <cell r="K1002"/>
          <cell r="L1002"/>
        </row>
        <row r="1003">
          <cell r="A1003">
            <v>41903</v>
          </cell>
          <cell r="B1003">
            <v>46</v>
          </cell>
          <cell r="C1003">
            <v>3</v>
          </cell>
          <cell r="D1003"/>
          <cell r="E1003">
            <v>49</v>
          </cell>
          <cell r="F1003">
            <v>5</v>
          </cell>
          <cell r="G1003"/>
          <cell r="H1003">
            <v>5</v>
          </cell>
          <cell r="I1003">
            <v>54</v>
          </cell>
          <cell r="K1003"/>
          <cell r="L1003"/>
        </row>
        <row r="1004">
          <cell r="A1004">
            <v>41904</v>
          </cell>
          <cell r="B1004">
            <v>46</v>
          </cell>
          <cell r="C1004">
            <v>3</v>
          </cell>
          <cell r="D1004"/>
          <cell r="E1004">
            <v>49</v>
          </cell>
          <cell r="F1004">
            <v>3</v>
          </cell>
          <cell r="G1004"/>
          <cell r="H1004">
            <v>3</v>
          </cell>
          <cell r="I1004">
            <v>52</v>
          </cell>
          <cell r="K1004"/>
          <cell r="L1004"/>
        </row>
        <row r="1005">
          <cell r="A1005">
            <v>41905</v>
          </cell>
          <cell r="B1005">
            <v>51</v>
          </cell>
          <cell r="C1005">
            <v>5</v>
          </cell>
          <cell r="D1005"/>
          <cell r="E1005">
            <v>56</v>
          </cell>
          <cell r="F1005">
            <v>2</v>
          </cell>
          <cell r="G1005"/>
          <cell r="H1005">
            <v>2</v>
          </cell>
          <cell r="I1005">
            <v>58</v>
          </cell>
          <cell r="K1005"/>
          <cell r="L1005"/>
        </row>
        <row r="1006">
          <cell r="A1006">
            <v>41906</v>
          </cell>
          <cell r="B1006">
            <v>41</v>
          </cell>
          <cell r="C1006">
            <v>5</v>
          </cell>
          <cell r="D1006"/>
          <cell r="E1006">
            <v>46</v>
          </cell>
          <cell r="F1006">
            <v>4</v>
          </cell>
          <cell r="G1006"/>
          <cell r="H1006">
            <v>4</v>
          </cell>
          <cell r="I1006">
            <v>50</v>
          </cell>
          <cell r="K1006"/>
          <cell r="L1006"/>
        </row>
        <row r="1007">
          <cell r="A1007">
            <v>41907</v>
          </cell>
          <cell r="B1007">
            <v>45</v>
          </cell>
          <cell r="C1007">
            <v>4</v>
          </cell>
          <cell r="D1007"/>
          <cell r="E1007">
            <v>49</v>
          </cell>
          <cell r="F1007">
            <v>3</v>
          </cell>
          <cell r="G1007">
            <v>1</v>
          </cell>
          <cell r="H1007">
            <v>4</v>
          </cell>
          <cell r="I1007">
            <v>53</v>
          </cell>
          <cell r="K1007"/>
          <cell r="L1007"/>
        </row>
        <row r="1008">
          <cell r="A1008">
            <v>41908</v>
          </cell>
          <cell r="B1008">
            <v>44</v>
          </cell>
          <cell r="C1008">
            <v>4</v>
          </cell>
          <cell r="D1008"/>
          <cell r="E1008">
            <v>48</v>
          </cell>
          <cell r="F1008">
            <v>3</v>
          </cell>
          <cell r="G1008"/>
          <cell r="H1008">
            <v>3</v>
          </cell>
          <cell r="I1008">
            <v>51</v>
          </cell>
          <cell r="K1008"/>
          <cell r="L1008"/>
        </row>
        <row r="1009">
          <cell r="A1009">
            <v>41909</v>
          </cell>
          <cell r="B1009">
            <v>58</v>
          </cell>
          <cell r="C1009">
            <v>3</v>
          </cell>
          <cell r="D1009"/>
          <cell r="E1009">
            <v>61</v>
          </cell>
          <cell r="F1009">
            <v>6</v>
          </cell>
          <cell r="G1009"/>
          <cell r="H1009">
            <v>6</v>
          </cell>
          <cell r="I1009">
            <v>67</v>
          </cell>
          <cell r="K1009"/>
          <cell r="L1009"/>
        </row>
        <row r="1010">
          <cell r="A1010">
            <v>41910</v>
          </cell>
          <cell r="B1010">
            <v>47</v>
          </cell>
          <cell r="C1010">
            <v>6</v>
          </cell>
          <cell r="D1010"/>
          <cell r="E1010">
            <v>53</v>
          </cell>
          <cell r="F1010">
            <v>5</v>
          </cell>
          <cell r="G1010"/>
          <cell r="H1010">
            <v>5</v>
          </cell>
          <cell r="I1010">
            <v>58</v>
          </cell>
          <cell r="K1010"/>
          <cell r="L1010"/>
        </row>
        <row r="1011">
          <cell r="A1011">
            <v>41911</v>
          </cell>
          <cell r="B1011">
            <v>50</v>
          </cell>
          <cell r="C1011">
            <v>5</v>
          </cell>
          <cell r="D1011"/>
          <cell r="E1011">
            <v>55</v>
          </cell>
          <cell r="F1011">
            <v>3</v>
          </cell>
          <cell r="G1011"/>
          <cell r="H1011">
            <v>3</v>
          </cell>
          <cell r="I1011">
            <v>58</v>
          </cell>
          <cell r="K1011"/>
          <cell r="L1011"/>
        </row>
        <row r="1012">
          <cell r="A1012">
            <v>41912</v>
          </cell>
          <cell r="B1012">
            <v>50</v>
          </cell>
          <cell r="C1012">
            <v>7</v>
          </cell>
          <cell r="D1012"/>
          <cell r="E1012">
            <v>57</v>
          </cell>
          <cell r="F1012">
            <v>5</v>
          </cell>
          <cell r="G1012"/>
          <cell r="H1012">
            <v>5</v>
          </cell>
          <cell r="I1012">
            <v>62</v>
          </cell>
          <cell r="K1012"/>
          <cell r="L1012"/>
        </row>
        <row r="1013">
          <cell r="A1013">
            <v>41913</v>
          </cell>
          <cell r="B1013">
            <v>51</v>
          </cell>
          <cell r="C1013">
            <v>5</v>
          </cell>
          <cell r="D1013"/>
          <cell r="E1013">
            <v>56</v>
          </cell>
          <cell r="F1013">
            <v>6</v>
          </cell>
          <cell r="G1013"/>
          <cell r="H1013">
            <v>6</v>
          </cell>
          <cell r="I1013">
            <v>62</v>
          </cell>
          <cell r="K1013"/>
          <cell r="L1013"/>
        </row>
        <row r="1014">
          <cell r="A1014">
            <v>41914</v>
          </cell>
          <cell r="B1014">
            <v>51</v>
          </cell>
          <cell r="C1014">
            <v>7</v>
          </cell>
          <cell r="D1014"/>
          <cell r="E1014">
            <v>58</v>
          </cell>
          <cell r="F1014">
            <v>7</v>
          </cell>
          <cell r="G1014"/>
          <cell r="H1014">
            <v>7</v>
          </cell>
          <cell r="I1014">
            <v>65</v>
          </cell>
          <cell r="K1014"/>
          <cell r="L1014"/>
        </row>
        <row r="1015">
          <cell r="A1015">
            <v>41915</v>
          </cell>
          <cell r="B1015">
            <v>51</v>
          </cell>
          <cell r="C1015">
            <v>6</v>
          </cell>
          <cell r="D1015"/>
          <cell r="E1015">
            <v>57</v>
          </cell>
          <cell r="F1015">
            <v>6</v>
          </cell>
          <cell r="G1015"/>
          <cell r="H1015">
            <v>6</v>
          </cell>
          <cell r="I1015">
            <v>63</v>
          </cell>
          <cell r="K1015"/>
          <cell r="L1015"/>
        </row>
        <row r="1016">
          <cell r="A1016">
            <v>41916</v>
          </cell>
          <cell r="B1016">
            <v>53</v>
          </cell>
          <cell r="C1016">
            <v>6</v>
          </cell>
          <cell r="D1016"/>
          <cell r="E1016">
            <v>59</v>
          </cell>
          <cell r="F1016">
            <v>8</v>
          </cell>
          <cell r="G1016"/>
          <cell r="H1016">
            <v>8</v>
          </cell>
          <cell r="I1016">
            <v>67</v>
          </cell>
          <cell r="K1016"/>
          <cell r="L1016"/>
        </row>
        <row r="1017">
          <cell r="A1017">
            <v>41917</v>
          </cell>
          <cell r="B1017">
            <v>60</v>
          </cell>
          <cell r="C1017">
            <v>5</v>
          </cell>
          <cell r="D1017"/>
          <cell r="E1017">
            <v>65</v>
          </cell>
          <cell r="F1017">
            <v>5</v>
          </cell>
          <cell r="G1017"/>
          <cell r="H1017">
            <v>5</v>
          </cell>
          <cell r="I1017">
            <v>70</v>
          </cell>
          <cell r="K1017"/>
          <cell r="L1017"/>
        </row>
        <row r="1018">
          <cell r="A1018">
            <v>41918</v>
          </cell>
          <cell r="B1018">
            <v>56</v>
          </cell>
          <cell r="C1018">
            <v>5</v>
          </cell>
          <cell r="D1018"/>
          <cell r="E1018">
            <v>61</v>
          </cell>
          <cell r="F1018">
            <v>8</v>
          </cell>
          <cell r="G1018"/>
          <cell r="H1018">
            <v>8</v>
          </cell>
          <cell r="I1018">
            <v>69</v>
          </cell>
          <cell r="K1018"/>
          <cell r="L1018"/>
        </row>
        <row r="1019">
          <cell r="A1019">
            <v>41919</v>
          </cell>
          <cell r="B1019">
            <v>48</v>
          </cell>
          <cell r="C1019">
            <v>4</v>
          </cell>
          <cell r="D1019"/>
          <cell r="E1019">
            <v>52</v>
          </cell>
          <cell r="F1019">
            <v>6</v>
          </cell>
          <cell r="G1019"/>
          <cell r="H1019">
            <v>6</v>
          </cell>
          <cell r="I1019">
            <v>58</v>
          </cell>
          <cell r="K1019"/>
          <cell r="L1019"/>
        </row>
        <row r="1020">
          <cell r="A1020">
            <v>41920</v>
          </cell>
          <cell r="B1020">
            <v>52</v>
          </cell>
          <cell r="C1020">
            <v>7</v>
          </cell>
          <cell r="D1020"/>
          <cell r="E1020">
            <v>59</v>
          </cell>
          <cell r="F1020">
            <v>6</v>
          </cell>
          <cell r="G1020"/>
          <cell r="H1020">
            <v>6</v>
          </cell>
          <cell r="I1020">
            <v>65</v>
          </cell>
          <cell r="K1020"/>
          <cell r="L1020"/>
        </row>
        <row r="1021">
          <cell r="A1021">
            <v>41921</v>
          </cell>
          <cell r="B1021">
            <v>48</v>
          </cell>
          <cell r="C1021">
            <v>7</v>
          </cell>
          <cell r="D1021"/>
          <cell r="E1021">
            <v>55</v>
          </cell>
          <cell r="F1021">
            <v>5</v>
          </cell>
          <cell r="G1021"/>
          <cell r="H1021">
            <v>5</v>
          </cell>
          <cell r="I1021">
            <v>60</v>
          </cell>
          <cell r="K1021"/>
          <cell r="L1021"/>
        </row>
        <row r="1022">
          <cell r="A1022">
            <v>41922</v>
          </cell>
          <cell r="B1022">
            <v>48</v>
          </cell>
          <cell r="C1022">
            <v>7</v>
          </cell>
          <cell r="D1022"/>
          <cell r="E1022">
            <v>55</v>
          </cell>
          <cell r="F1022">
            <v>5</v>
          </cell>
          <cell r="G1022"/>
          <cell r="H1022">
            <v>5</v>
          </cell>
          <cell r="I1022">
            <v>60</v>
          </cell>
          <cell r="K1022"/>
          <cell r="L1022"/>
        </row>
        <row r="1023">
          <cell r="A1023">
            <v>41923</v>
          </cell>
          <cell r="B1023">
            <v>54</v>
          </cell>
          <cell r="C1023">
            <v>6</v>
          </cell>
          <cell r="D1023"/>
          <cell r="E1023">
            <v>60</v>
          </cell>
          <cell r="F1023">
            <v>5</v>
          </cell>
          <cell r="G1023"/>
          <cell r="H1023">
            <v>5</v>
          </cell>
          <cell r="I1023">
            <v>65</v>
          </cell>
          <cell r="K1023"/>
          <cell r="L1023"/>
        </row>
        <row r="1024">
          <cell r="A1024">
            <v>41924</v>
          </cell>
          <cell r="B1024">
            <v>56</v>
          </cell>
          <cell r="C1024">
            <v>7</v>
          </cell>
          <cell r="D1024"/>
          <cell r="E1024">
            <v>63</v>
          </cell>
          <cell r="F1024">
            <v>4</v>
          </cell>
          <cell r="G1024"/>
          <cell r="H1024">
            <v>4</v>
          </cell>
          <cell r="I1024">
            <v>67</v>
          </cell>
          <cell r="K1024"/>
          <cell r="L1024"/>
        </row>
        <row r="1025">
          <cell r="A1025">
            <v>41925</v>
          </cell>
          <cell r="B1025">
            <v>63</v>
          </cell>
          <cell r="C1025">
            <v>7</v>
          </cell>
          <cell r="D1025"/>
          <cell r="E1025">
            <v>70</v>
          </cell>
          <cell r="F1025">
            <v>5</v>
          </cell>
          <cell r="G1025"/>
          <cell r="H1025">
            <v>5</v>
          </cell>
          <cell r="I1025">
            <v>75</v>
          </cell>
          <cell r="K1025"/>
          <cell r="L1025"/>
        </row>
        <row r="1026">
          <cell r="A1026">
            <v>41926</v>
          </cell>
          <cell r="B1026">
            <v>56</v>
          </cell>
          <cell r="C1026">
            <v>5</v>
          </cell>
          <cell r="D1026"/>
          <cell r="E1026">
            <v>61</v>
          </cell>
          <cell r="F1026">
            <v>8</v>
          </cell>
          <cell r="G1026">
            <v>1</v>
          </cell>
          <cell r="H1026">
            <v>9</v>
          </cell>
          <cell r="I1026">
            <v>70</v>
          </cell>
          <cell r="K1026"/>
          <cell r="L1026"/>
        </row>
        <row r="1027">
          <cell r="A1027">
            <v>41927</v>
          </cell>
          <cell r="B1027">
            <v>54</v>
          </cell>
          <cell r="C1027">
            <v>4</v>
          </cell>
          <cell r="D1027"/>
          <cell r="E1027">
            <v>58</v>
          </cell>
          <cell r="F1027">
            <v>8</v>
          </cell>
          <cell r="G1027">
            <v>1</v>
          </cell>
          <cell r="H1027">
            <v>9</v>
          </cell>
          <cell r="I1027">
            <v>67</v>
          </cell>
          <cell r="K1027"/>
          <cell r="L1027"/>
        </row>
        <row r="1028">
          <cell r="A1028">
            <v>41928</v>
          </cell>
          <cell r="B1028">
            <v>57</v>
          </cell>
          <cell r="C1028">
            <v>5</v>
          </cell>
          <cell r="D1028"/>
          <cell r="E1028">
            <v>62</v>
          </cell>
          <cell r="F1028">
            <v>12</v>
          </cell>
          <cell r="G1028">
            <v>1</v>
          </cell>
          <cell r="H1028">
            <v>13</v>
          </cell>
          <cell r="I1028">
            <v>75</v>
          </cell>
          <cell r="K1028"/>
          <cell r="L1028"/>
        </row>
        <row r="1029">
          <cell r="A1029">
            <v>41929</v>
          </cell>
          <cell r="B1029">
            <v>68</v>
          </cell>
          <cell r="C1029">
            <v>5</v>
          </cell>
          <cell r="D1029"/>
          <cell r="E1029">
            <v>73</v>
          </cell>
          <cell r="F1029">
            <v>10</v>
          </cell>
          <cell r="G1029">
            <v>1</v>
          </cell>
          <cell r="H1029">
            <v>11</v>
          </cell>
          <cell r="I1029">
            <v>84</v>
          </cell>
          <cell r="K1029"/>
          <cell r="L1029"/>
        </row>
        <row r="1030">
          <cell r="A1030">
            <v>41930</v>
          </cell>
          <cell r="B1030">
            <v>79</v>
          </cell>
          <cell r="C1030">
            <v>3</v>
          </cell>
          <cell r="D1030"/>
          <cell r="E1030">
            <v>82</v>
          </cell>
          <cell r="F1030">
            <v>7</v>
          </cell>
          <cell r="G1030"/>
          <cell r="H1030">
            <v>7</v>
          </cell>
          <cell r="I1030">
            <v>89</v>
          </cell>
          <cell r="K1030"/>
          <cell r="L1030"/>
        </row>
        <row r="1031">
          <cell r="A1031">
            <v>41931</v>
          </cell>
          <cell r="B1031">
            <v>78</v>
          </cell>
          <cell r="C1031">
            <v>2</v>
          </cell>
          <cell r="D1031"/>
          <cell r="E1031">
            <v>80</v>
          </cell>
          <cell r="F1031">
            <v>9</v>
          </cell>
          <cell r="G1031"/>
          <cell r="H1031">
            <v>9</v>
          </cell>
          <cell r="I1031">
            <v>89</v>
          </cell>
          <cell r="K1031"/>
          <cell r="L1031"/>
        </row>
        <row r="1032">
          <cell r="A1032">
            <v>41932</v>
          </cell>
          <cell r="B1032">
            <v>77</v>
          </cell>
          <cell r="C1032">
            <v>2</v>
          </cell>
          <cell r="D1032"/>
          <cell r="E1032">
            <v>79</v>
          </cell>
          <cell r="F1032">
            <v>11</v>
          </cell>
          <cell r="G1032"/>
          <cell r="H1032">
            <v>11</v>
          </cell>
          <cell r="I1032">
            <v>90</v>
          </cell>
          <cell r="K1032"/>
          <cell r="L1032"/>
        </row>
        <row r="1033">
          <cell r="A1033">
            <v>41933</v>
          </cell>
          <cell r="B1033">
            <v>76</v>
          </cell>
          <cell r="C1033">
            <v>4</v>
          </cell>
          <cell r="D1033"/>
          <cell r="E1033">
            <v>80</v>
          </cell>
          <cell r="F1033">
            <v>10</v>
          </cell>
          <cell r="G1033"/>
          <cell r="H1033">
            <v>10</v>
          </cell>
          <cell r="I1033">
            <v>90</v>
          </cell>
          <cell r="K1033"/>
          <cell r="L1033"/>
        </row>
        <row r="1034">
          <cell r="A1034">
            <v>41934</v>
          </cell>
          <cell r="B1034">
            <v>73</v>
          </cell>
          <cell r="C1034">
            <v>6</v>
          </cell>
          <cell r="D1034"/>
          <cell r="E1034">
            <v>79</v>
          </cell>
          <cell r="F1034">
            <v>10</v>
          </cell>
          <cell r="G1034"/>
          <cell r="H1034">
            <v>10</v>
          </cell>
          <cell r="I1034">
            <v>89</v>
          </cell>
          <cell r="K1034"/>
          <cell r="L1034"/>
        </row>
        <row r="1035">
          <cell r="A1035">
            <v>41935</v>
          </cell>
          <cell r="B1035">
            <v>65</v>
          </cell>
          <cell r="C1035">
            <v>4</v>
          </cell>
          <cell r="D1035"/>
          <cell r="E1035">
            <v>69</v>
          </cell>
          <cell r="F1035">
            <v>7</v>
          </cell>
          <cell r="G1035"/>
          <cell r="H1035">
            <v>7</v>
          </cell>
          <cell r="I1035">
            <v>76</v>
          </cell>
          <cell r="K1035"/>
          <cell r="L1035"/>
        </row>
        <row r="1036">
          <cell r="A1036">
            <v>41936</v>
          </cell>
          <cell r="B1036">
            <v>74</v>
          </cell>
          <cell r="C1036">
            <v>3</v>
          </cell>
          <cell r="D1036"/>
          <cell r="E1036">
            <v>77</v>
          </cell>
          <cell r="F1036">
            <v>4</v>
          </cell>
          <cell r="G1036"/>
          <cell r="H1036">
            <v>4</v>
          </cell>
          <cell r="I1036">
            <v>81</v>
          </cell>
          <cell r="K1036"/>
          <cell r="L1036"/>
        </row>
        <row r="1037">
          <cell r="A1037">
            <v>41937</v>
          </cell>
          <cell r="B1037">
            <v>78</v>
          </cell>
          <cell r="C1037">
            <v>5</v>
          </cell>
          <cell r="D1037"/>
          <cell r="E1037">
            <v>83</v>
          </cell>
          <cell r="F1037">
            <v>5</v>
          </cell>
          <cell r="G1037"/>
          <cell r="H1037">
            <v>5</v>
          </cell>
          <cell r="I1037">
            <v>88</v>
          </cell>
          <cell r="K1037"/>
          <cell r="L1037"/>
        </row>
        <row r="1038">
          <cell r="A1038">
            <v>41938</v>
          </cell>
          <cell r="B1038">
            <v>82</v>
          </cell>
          <cell r="C1038">
            <v>5</v>
          </cell>
          <cell r="D1038"/>
          <cell r="E1038">
            <v>87</v>
          </cell>
          <cell r="F1038">
            <v>5</v>
          </cell>
          <cell r="G1038"/>
          <cell r="H1038">
            <v>5</v>
          </cell>
          <cell r="I1038">
            <v>92</v>
          </cell>
          <cell r="K1038"/>
          <cell r="L1038"/>
        </row>
        <row r="1039">
          <cell r="A1039">
            <v>41939</v>
          </cell>
          <cell r="B1039">
            <v>82</v>
          </cell>
          <cell r="C1039">
            <v>6</v>
          </cell>
          <cell r="D1039"/>
          <cell r="E1039">
            <v>88</v>
          </cell>
          <cell r="F1039">
            <v>7</v>
          </cell>
          <cell r="G1039"/>
          <cell r="H1039">
            <v>7</v>
          </cell>
          <cell r="I1039">
            <v>95</v>
          </cell>
          <cell r="K1039"/>
          <cell r="L1039"/>
        </row>
        <row r="1040">
          <cell r="A1040">
            <v>41940</v>
          </cell>
          <cell r="B1040">
            <v>74</v>
          </cell>
          <cell r="C1040">
            <v>6</v>
          </cell>
          <cell r="D1040"/>
          <cell r="E1040">
            <v>80</v>
          </cell>
          <cell r="F1040">
            <v>7</v>
          </cell>
          <cell r="G1040"/>
          <cell r="H1040">
            <v>7</v>
          </cell>
          <cell r="I1040">
            <v>87</v>
          </cell>
          <cell r="K1040"/>
          <cell r="L1040"/>
        </row>
        <row r="1041">
          <cell r="A1041">
            <v>41941</v>
          </cell>
          <cell r="B1041">
            <v>69</v>
          </cell>
          <cell r="C1041">
            <v>5</v>
          </cell>
          <cell r="D1041"/>
          <cell r="E1041">
            <v>74</v>
          </cell>
          <cell r="F1041">
            <v>5</v>
          </cell>
          <cell r="G1041"/>
          <cell r="H1041">
            <v>5</v>
          </cell>
          <cell r="I1041">
            <v>79</v>
          </cell>
          <cell r="K1041"/>
          <cell r="L1041"/>
        </row>
        <row r="1042">
          <cell r="A1042">
            <v>41942</v>
          </cell>
          <cell r="B1042">
            <v>70</v>
          </cell>
          <cell r="C1042">
            <v>4</v>
          </cell>
          <cell r="D1042"/>
          <cell r="E1042">
            <v>74</v>
          </cell>
          <cell r="F1042">
            <v>7</v>
          </cell>
          <cell r="G1042">
            <v>1</v>
          </cell>
          <cell r="H1042">
            <v>8</v>
          </cell>
          <cell r="I1042">
            <v>82</v>
          </cell>
          <cell r="K1042"/>
          <cell r="L1042"/>
          <cell r="N1042"/>
        </row>
        <row r="1043">
          <cell r="A1043">
            <v>41943</v>
          </cell>
          <cell r="B1043">
            <v>75</v>
          </cell>
          <cell r="C1043">
            <v>4</v>
          </cell>
          <cell r="D1043"/>
          <cell r="E1043">
            <v>79</v>
          </cell>
          <cell r="F1043">
            <v>7</v>
          </cell>
          <cell r="G1043">
            <v>1</v>
          </cell>
          <cell r="H1043">
            <v>8</v>
          </cell>
          <cell r="I1043">
            <v>87</v>
          </cell>
          <cell r="K1043"/>
          <cell r="L1043"/>
          <cell r="N1043"/>
        </row>
        <row r="1044">
          <cell r="A1044">
            <v>41944</v>
          </cell>
          <cell r="B1044">
            <v>67</v>
          </cell>
          <cell r="C1044">
            <v>4</v>
          </cell>
          <cell r="D1044"/>
          <cell r="E1044">
            <v>71</v>
          </cell>
          <cell r="F1044">
            <v>6</v>
          </cell>
          <cell r="G1044">
            <v>1</v>
          </cell>
          <cell r="H1044">
            <v>7</v>
          </cell>
          <cell r="I1044">
            <v>78</v>
          </cell>
          <cell r="K1044"/>
          <cell r="L1044"/>
          <cell r="N1044"/>
        </row>
        <row r="1045">
          <cell r="A1045">
            <v>41945</v>
          </cell>
          <cell r="B1045">
            <v>65</v>
          </cell>
          <cell r="C1045">
            <v>5</v>
          </cell>
          <cell r="D1045"/>
          <cell r="E1045">
            <v>70</v>
          </cell>
          <cell r="F1045">
            <v>8</v>
          </cell>
          <cell r="G1045">
            <v>1</v>
          </cell>
          <cell r="H1045">
            <v>9</v>
          </cell>
          <cell r="I1045">
            <v>79</v>
          </cell>
          <cell r="K1045"/>
          <cell r="L1045"/>
          <cell r="N1045"/>
        </row>
        <row r="1046">
          <cell r="A1046">
            <v>41946</v>
          </cell>
          <cell r="B1046">
            <v>56</v>
          </cell>
          <cell r="C1046">
            <v>8</v>
          </cell>
          <cell r="D1046"/>
          <cell r="E1046">
            <v>64</v>
          </cell>
          <cell r="F1046">
            <v>8</v>
          </cell>
          <cell r="G1046">
            <v>1</v>
          </cell>
          <cell r="H1046">
            <v>9</v>
          </cell>
          <cell r="I1046">
            <v>73</v>
          </cell>
          <cell r="K1046"/>
          <cell r="L1046"/>
          <cell r="N1046"/>
        </row>
        <row r="1047">
          <cell r="A1047">
            <v>41947</v>
          </cell>
          <cell r="B1047">
            <v>56</v>
          </cell>
          <cell r="C1047">
            <v>6</v>
          </cell>
          <cell r="D1047"/>
          <cell r="E1047">
            <v>62</v>
          </cell>
          <cell r="F1047">
            <v>10</v>
          </cell>
          <cell r="G1047">
            <v>1</v>
          </cell>
          <cell r="H1047">
            <v>11</v>
          </cell>
          <cell r="I1047">
            <v>73</v>
          </cell>
          <cell r="K1047"/>
          <cell r="L1047"/>
          <cell r="N1047"/>
        </row>
        <row r="1048">
          <cell r="A1048">
            <v>41948</v>
          </cell>
          <cell r="B1048">
            <v>52</v>
          </cell>
          <cell r="C1048">
            <v>5</v>
          </cell>
          <cell r="D1048"/>
          <cell r="E1048">
            <v>57</v>
          </cell>
          <cell r="F1048">
            <v>6</v>
          </cell>
          <cell r="G1048">
            <v>1</v>
          </cell>
          <cell r="H1048">
            <v>7</v>
          </cell>
          <cell r="I1048">
            <v>64</v>
          </cell>
          <cell r="K1048"/>
          <cell r="L1048"/>
          <cell r="N1048"/>
        </row>
        <row r="1049">
          <cell r="A1049">
            <v>41949</v>
          </cell>
          <cell r="B1049">
            <v>49</v>
          </cell>
          <cell r="C1049">
            <v>4</v>
          </cell>
          <cell r="D1049"/>
          <cell r="E1049">
            <v>53</v>
          </cell>
          <cell r="F1049">
            <v>5</v>
          </cell>
          <cell r="G1049">
            <v>1</v>
          </cell>
          <cell r="H1049">
            <v>6</v>
          </cell>
          <cell r="I1049">
            <v>59</v>
          </cell>
          <cell r="K1049"/>
          <cell r="L1049"/>
          <cell r="N1049"/>
        </row>
        <row r="1050">
          <cell r="A1050">
            <v>41950</v>
          </cell>
          <cell r="B1050">
            <v>39</v>
          </cell>
          <cell r="C1050">
            <v>3</v>
          </cell>
          <cell r="D1050"/>
          <cell r="E1050">
            <v>42</v>
          </cell>
          <cell r="F1050">
            <v>5</v>
          </cell>
          <cell r="G1050">
            <v>1</v>
          </cell>
          <cell r="H1050">
            <v>6</v>
          </cell>
          <cell r="I1050">
            <v>48</v>
          </cell>
          <cell r="K1050"/>
          <cell r="L1050"/>
          <cell r="N1050"/>
        </row>
        <row r="1051">
          <cell r="A1051">
            <v>41951</v>
          </cell>
          <cell r="B1051">
            <v>42</v>
          </cell>
          <cell r="C1051">
            <v>2</v>
          </cell>
          <cell r="D1051"/>
          <cell r="E1051">
            <v>44</v>
          </cell>
          <cell r="F1051">
            <v>4</v>
          </cell>
          <cell r="G1051">
            <v>1</v>
          </cell>
          <cell r="H1051">
            <v>5</v>
          </cell>
          <cell r="I1051">
            <v>49</v>
          </cell>
          <cell r="K1051"/>
          <cell r="L1051"/>
          <cell r="N1051"/>
        </row>
        <row r="1052">
          <cell r="A1052">
            <v>41952</v>
          </cell>
          <cell r="B1052">
            <v>46</v>
          </cell>
          <cell r="C1052">
            <v>5</v>
          </cell>
          <cell r="D1052"/>
          <cell r="E1052">
            <v>51</v>
          </cell>
          <cell r="F1052">
            <v>5</v>
          </cell>
          <cell r="G1052">
            <v>2</v>
          </cell>
          <cell r="H1052">
            <v>7</v>
          </cell>
          <cell r="I1052">
            <v>58</v>
          </cell>
          <cell r="K1052"/>
          <cell r="L1052"/>
          <cell r="N1052"/>
        </row>
        <row r="1053">
          <cell r="A1053">
            <v>41953</v>
          </cell>
          <cell r="B1053">
            <v>49</v>
          </cell>
          <cell r="C1053">
            <v>4</v>
          </cell>
          <cell r="D1053"/>
          <cell r="E1053">
            <v>53</v>
          </cell>
          <cell r="F1053">
            <v>3</v>
          </cell>
          <cell r="G1053">
            <v>1</v>
          </cell>
          <cell r="H1053">
            <v>4</v>
          </cell>
          <cell r="I1053">
            <v>57</v>
          </cell>
          <cell r="K1053"/>
          <cell r="L1053"/>
          <cell r="N1053"/>
        </row>
        <row r="1054">
          <cell r="A1054">
            <v>41954</v>
          </cell>
          <cell r="B1054">
            <v>54</v>
          </cell>
          <cell r="C1054">
            <v>7</v>
          </cell>
          <cell r="D1054"/>
          <cell r="E1054">
            <v>61</v>
          </cell>
          <cell r="F1054">
            <v>3</v>
          </cell>
          <cell r="G1054">
            <v>1</v>
          </cell>
          <cell r="H1054">
            <v>4</v>
          </cell>
          <cell r="I1054">
            <v>65</v>
          </cell>
          <cell r="K1054"/>
          <cell r="L1054"/>
          <cell r="N1054"/>
        </row>
        <row r="1055">
          <cell r="A1055">
            <v>41955</v>
          </cell>
          <cell r="B1055">
            <v>51</v>
          </cell>
          <cell r="C1055">
            <v>7</v>
          </cell>
          <cell r="D1055"/>
          <cell r="E1055">
            <v>58</v>
          </cell>
          <cell r="F1055">
            <v>4</v>
          </cell>
          <cell r="G1055">
            <v>2</v>
          </cell>
          <cell r="H1055">
            <v>6</v>
          </cell>
          <cell r="I1055">
            <v>64</v>
          </cell>
          <cell r="K1055"/>
          <cell r="L1055"/>
          <cell r="N1055"/>
        </row>
        <row r="1056">
          <cell r="A1056">
            <v>41956</v>
          </cell>
          <cell r="B1056">
            <v>49</v>
          </cell>
          <cell r="C1056">
            <v>5</v>
          </cell>
          <cell r="D1056"/>
          <cell r="E1056">
            <v>54</v>
          </cell>
          <cell r="F1056">
            <v>4</v>
          </cell>
          <cell r="G1056">
            <v>1</v>
          </cell>
          <cell r="H1056">
            <v>5</v>
          </cell>
          <cell r="I1056">
            <v>59</v>
          </cell>
          <cell r="K1056"/>
          <cell r="L1056"/>
          <cell r="N1056"/>
        </row>
        <row r="1057">
          <cell r="A1057">
            <v>41957</v>
          </cell>
          <cell r="B1057">
            <v>50</v>
          </cell>
          <cell r="C1057">
            <v>6</v>
          </cell>
          <cell r="D1057"/>
          <cell r="E1057">
            <v>56</v>
          </cell>
          <cell r="F1057">
            <v>5</v>
          </cell>
          <cell r="G1057">
            <v>1</v>
          </cell>
          <cell r="H1057">
            <v>6</v>
          </cell>
          <cell r="I1057">
            <v>62</v>
          </cell>
          <cell r="K1057"/>
          <cell r="L1057"/>
          <cell r="N1057"/>
        </row>
        <row r="1058">
          <cell r="A1058">
            <v>41958</v>
          </cell>
          <cell r="B1058">
            <v>51</v>
          </cell>
          <cell r="C1058">
            <v>9</v>
          </cell>
          <cell r="D1058"/>
          <cell r="E1058">
            <v>60</v>
          </cell>
          <cell r="F1058">
            <v>5</v>
          </cell>
          <cell r="G1058">
            <v>1</v>
          </cell>
          <cell r="H1058">
            <v>6</v>
          </cell>
          <cell r="I1058">
            <v>66</v>
          </cell>
          <cell r="K1058"/>
          <cell r="L1058"/>
          <cell r="N1058"/>
        </row>
        <row r="1059">
          <cell r="A1059">
            <v>41959</v>
          </cell>
          <cell r="B1059">
            <v>53</v>
          </cell>
          <cell r="C1059">
            <v>9</v>
          </cell>
          <cell r="D1059"/>
          <cell r="E1059">
            <v>62</v>
          </cell>
          <cell r="F1059">
            <v>4</v>
          </cell>
          <cell r="G1059">
            <v>1</v>
          </cell>
          <cell r="H1059">
            <v>5</v>
          </cell>
          <cell r="I1059">
            <v>67</v>
          </cell>
          <cell r="K1059"/>
          <cell r="L1059"/>
          <cell r="N1059"/>
        </row>
        <row r="1060">
          <cell r="A1060">
            <v>41960</v>
          </cell>
          <cell r="B1060">
            <v>53</v>
          </cell>
          <cell r="C1060">
            <v>8</v>
          </cell>
          <cell r="D1060"/>
          <cell r="E1060">
            <v>61</v>
          </cell>
          <cell r="F1060">
            <v>5</v>
          </cell>
          <cell r="G1060">
            <v>1</v>
          </cell>
          <cell r="H1060">
            <v>6</v>
          </cell>
          <cell r="I1060">
            <v>67</v>
          </cell>
          <cell r="K1060"/>
          <cell r="L1060"/>
          <cell r="N1060"/>
        </row>
        <row r="1061">
          <cell r="A1061">
            <v>41961</v>
          </cell>
          <cell r="B1061">
            <v>48</v>
          </cell>
          <cell r="C1061">
            <v>6</v>
          </cell>
          <cell r="D1061"/>
          <cell r="E1061">
            <v>54</v>
          </cell>
          <cell r="F1061">
            <v>4</v>
          </cell>
          <cell r="G1061">
            <v>1</v>
          </cell>
          <cell r="H1061">
            <v>5</v>
          </cell>
          <cell r="I1061">
            <v>59</v>
          </cell>
          <cell r="K1061"/>
          <cell r="L1061"/>
          <cell r="N1061"/>
        </row>
        <row r="1062">
          <cell r="A1062">
            <v>41962</v>
          </cell>
          <cell r="B1062">
            <v>45</v>
          </cell>
          <cell r="C1062">
            <v>7</v>
          </cell>
          <cell r="D1062"/>
          <cell r="E1062">
            <v>52</v>
          </cell>
          <cell r="F1062">
            <v>5</v>
          </cell>
          <cell r="G1062">
            <v>1</v>
          </cell>
          <cell r="H1062">
            <v>6</v>
          </cell>
          <cell r="I1062">
            <v>58</v>
          </cell>
          <cell r="K1062"/>
          <cell r="L1062"/>
          <cell r="N1062"/>
        </row>
        <row r="1063">
          <cell r="A1063">
            <v>41963</v>
          </cell>
          <cell r="B1063">
            <v>39</v>
          </cell>
          <cell r="C1063">
            <v>6</v>
          </cell>
          <cell r="D1063"/>
          <cell r="E1063">
            <v>45</v>
          </cell>
          <cell r="F1063">
            <v>3</v>
          </cell>
          <cell r="G1063">
            <v>2</v>
          </cell>
          <cell r="H1063">
            <v>5</v>
          </cell>
          <cell r="I1063">
            <v>50</v>
          </cell>
          <cell r="K1063"/>
          <cell r="L1063"/>
          <cell r="N1063"/>
        </row>
        <row r="1064">
          <cell r="A1064">
            <v>41964</v>
          </cell>
          <cell r="B1064">
            <v>41</v>
          </cell>
          <cell r="C1064">
            <v>4</v>
          </cell>
          <cell r="D1064"/>
          <cell r="E1064">
            <v>45</v>
          </cell>
          <cell r="F1064">
            <v>3</v>
          </cell>
          <cell r="G1064">
            <v>1</v>
          </cell>
          <cell r="H1064">
            <v>4</v>
          </cell>
          <cell r="I1064">
            <v>49</v>
          </cell>
          <cell r="K1064"/>
          <cell r="L1064"/>
          <cell r="N1064"/>
        </row>
        <row r="1065">
          <cell r="A1065">
            <v>41965</v>
          </cell>
          <cell r="B1065">
            <v>48</v>
          </cell>
          <cell r="C1065">
            <v>4</v>
          </cell>
          <cell r="D1065"/>
          <cell r="E1065">
            <v>52</v>
          </cell>
          <cell r="F1065">
            <v>3</v>
          </cell>
          <cell r="G1065">
            <v>1</v>
          </cell>
          <cell r="H1065">
            <v>4</v>
          </cell>
          <cell r="I1065">
            <v>56</v>
          </cell>
          <cell r="K1065"/>
          <cell r="L1065"/>
          <cell r="N1065"/>
        </row>
        <row r="1066">
          <cell r="A1066">
            <v>41966</v>
          </cell>
          <cell r="B1066">
            <v>49</v>
          </cell>
          <cell r="C1066">
            <v>2</v>
          </cell>
          <cell r="D1066"/>
          <cell r="E1066">
            <v>51</v>
          </cell>
          <cell r="F1066">
            <v>3</v>
          </cell>
          <cell r="G1066">
            <v>1</v>
          </cell>
          <cell r="H1066">
            <v>4</v>
          </cell>
          <cell r="I1066">
            <v>55</v>
          </cell>
          <cell r="K1066"/>
          <cell r="L1066"/>
          <cell r="N1066"/>
        </row>
        <row r="1067">
          <cell r="A1067">
            <v>41967</v>
          </cell>
          <cell r="B1067">
            <v>51</v>
          </cell>
          <cell r="C1067">
            <v>3</v>
          </cell>
          <cell r="D1067"/>
          <cell r="E1067">
            <v>54</v>
          </cell>
          <cell r="F1067">
            <v>3</v>
          </cell>
          <cell r="G1067">
            <v>1</v>
          </cell>
          <cell r="H1067">
            <v>4</v>
          </cell>
          <cell r="I1067">
            <v>58</v>
          </cell>
          <cell r="K1067"/>
          <cell r="L1067"/>
          <cell r="N1067"/>
        </row>
        <row r="1068">
          <cell r="A1068">
            <v>41968</v>
          </cell>
          <cell r="B1068">
            <v>48</v>
          </cell>
          <cell r="C1068">
            <v>5</v>
          </cell>
          <cell r="D1068"/>
          <cell r="E1068">
            <v>53</v>
          </cell>
          <cell r="F1068">
            <v>3</v>
          </cell>
          <cell r="G1068">
            <v>1</v>
          </cell>
          <cell r="H1068">
            <v>4</v>
          </cell>
          <cell r="I1068">
            <v>57</v>
          </cell>
          <cell r="K1068"/>
          <cell r="L1068"/>
          <cell r="N1068"/>
        </row>
        <row r="1069">
          <cell r="A1069">
            <v>41969</v>
          </cell>
          <cell r="B1069">
            <v>55</v>
          </cell>
          <cell r="C1069">
            <v>4</v>
          </cell>
          <cell r="D1069"/>
          <cell r="E1069">
            <v>59</v>
          </cell>
          <cell r="F1069">
            <v>4</v>
          </cell>
          <cell r="G1069"/>
          <cell r="H1069">
            <v>4</v>
          </cell>
          <cell r="I1069">
            <v>63</v>
          </cell>
          <cell r="K1069"/>
          <cell r="L1069"/>
          <cell r="N1069"/>
        </row>
        <row r="1070">
          <cell r="A1070">
            <v>41970</v>
          </cell>
          <cell r="B1070">
            <v>47</v>
          </cell>
          <cell r="C1070">
            <v>3</v>
          </cell>
          <cell r="D1070"/>
          <cell r="E1070">
            <v>50</v>
          </cell>
          <cell r="F1070">
            <v>3</v>
          </cell>
          <cell r="G1070"/>
          <cell r="H1070">
            <v>3</v>
          </cell>
          <cell r="I1070">
            <v>53</v>
          </cell>
          <cell r="K1070"/>
          <cell r="L1070"/>
          <cell r="N1070"/>
        </row>
        <row r="1071">
          <cell r="A1071">
            <v>41971</v>
          </cell>
          <cell r="B1071">
            <v>48</v>
          </cell>
          <cell r="C1071">
            <v>3</v>
          </cell>
          <cell r="D1071"/>
          <cell r="E1071">
            <v>51</v>
          </cell>
          <cell r="F1071">
            <v>5</v>
          </cell>
          <cell r="G1071"/>
          <cell r="H1071">
            <v>5</v>
          </cell>
          <cell r="I1071">
            <v>56</v>
          </cell>
          <cell r="K1071"/>
          <cell r="L1071"/>
          <cell r="N1071"/>
        </row>
        <row r="1072">
          <cell r="A1072">
            <v>41972</v>
          </cell>
          <cell r="B1072">
            <v>52</v>
          </cell>
          <cell r="C1072">
            <v>3</v>
          </cell>
          <cell r="D1072"/>
          <cell r="E1072">
            <v>55</v>
          </cell>
          <cell r="F1072">
            <v>4</v>
          </cell>
          <cell r="G1072">
            <v>1</v>
          </cell>
          <cell r="H1072">
            <v>5</v>
          </cell>
          <cell r="I1072">
            <v>60</v>
          </cell>
          <cell r="K1072"/>
          <cell r="L1072"/>
          <cell r="N1072"/>
        </row>
        <row r="1073">
          <cell r="A1073">
            <v>41973</v>
          </cell>
          <cell r="B1073">
            <v>62</v>
          </cell>
          <cell r="C1073">
            <v>3</v>
          </cell>
          <cell r="D1073"/>
          <cell r="E1073">
            <v>65</v>
          </cell>
          <cell r="F1073">
            <v>4</v>
          </cell>
          <cell r="G1073">
            <v>1</v>
          </cell>
          <cell r="H1073">
            <v>5</v>
          </cell>
          <cell r="I1073">
            <v>70</v>
          </cell>
          <cell r="K1073"/>
          <cell r="L1073"/>
          <cell r="N1073"/>
        </row>
        <row r="1074">
          <cell r="A1074">
            <v>41974</v>
          </cell>
          <cell r="B1074">
            <v>66</v>
          </cell>
          <cell r="C1074">
            <v>3</v>
          </cell>
          <cell r="D1074"/>
          <cell r="E1074">
            <v>69</v>
          </cell>
          <cell r="F1074">
            <v>5</v>
          </cell>
          <cell r="G1074">
            <v>2</v>
          </cell>
          <cell r="H1074">
            <v>7</v>
          </cell>
          <cell r="I1074">
            <v>76</v>
          </cell>
          <cell r="K1074"/>
          <cell r="L1074"/>
          <cell r="N1074"/>
        </row>
        <row r="1075">
          <cell r="A1075">
            <v>41975</v>
          </cell>
          <cell r="B1075">
            <v>66</v>
          </cell>
          <cell r="C1075">
            <v>3</v>
          </cell>
          <cell r="D1075"/>
          <cell r="E1075">
            <v>69</v>
          </cell>
          <cell r="F1075">
            <v>5</v>
          </cell>
          <cell r="G1075">
            <v>2</v>
          </cell>
          <cell r="H1075">
            <v>7</v>
          </cell>
          <cell r="I1075">
            <v>76</v>
          </cell>
          <cell r="K1075"/>
          <cell r="L1075"/>
          <cell r="N1075"/>
        </row>
        <row r="1076">
          <cell r="A1076">
            <v>41976</v>
          </cell>
          <cell r="B1076">
            <v>57</v>
          </cell>
          <cell r="C1076">
            <v>5</v>
          </cell>
          <cell r="D1076"/>
          <cell r="E1076">
            <v>62</v>
          </cell>
          <cell r="F1076">
            <v>4</v>
          </cell>
          <cell r="G1076">
            <v>1</v>
          </cell>
          <cell r="H1076">
            <v>5</v>
          </cell>
          <cell r="I1076">
            <v>67</v>
          </cell>
          <cell r="K1076"/>
          <cell r="L1076"/>
          <cell r="N1076"/>
        </row>
        <row r="1077">
          <cell r="A1077">
            <v>41977</v>
          </cell>
          <cell r="B1077">
            <v>63</v>
          </cell>
          <cell r="C1077">
            <v>5</v>
          </cell>
          <cell r="D1077"/>
          <cell r="E1077">
            <v>68</v>
          </cell>
          <cell r="F1077">
            <v>6</v>
          </cell>
          <cell r="G1077">
            <v>1</v>
          </cell>
          <cell r="H1077">
            <v>7</v>
          </cell>
          <cell r="I1077">
            <v>75</v>
          </cell>
          <cell r="K1077"/>
          <cell r="L1077"/>
          <cell r="N1077"/>
        </row>
        <row r="1078">
          <cell r="A1078">
            <v>41978</v>
          </cell>
          <cell r="B1078">
            <v>63</v>
          </cell>
          <cell r="C1078">
            <v>4</v>
          </cell>
          <cell r="D1078"/>
          <cell r="E1078">
            <v>67</v>
          </cell>
          <cell r="F1078">
            <v>7</v>
          </cell>
          <cell r="G1078">
            <v>1</v>
          </cell>
          <cell r="H1078">
            <v>8</v>
          </cell>
          <cell r="I1078">
            <v>75</v>
          </cell>
          <cell r="K1078"/>
          <cell r="L1078"/>
          <cell r="N1078"/>
        </row>
        <row r="1079">
          <cell r="A1079">
            <v>41979</v>
          </cell>
          <cell r="B1079">
            <v>53</v>
          </cell>
          <cell r="C1079">
            <v>6</v>
          </cell>
          <cell r="D1079"/>
          <cell r="E1079">
            <v>59</v>
          </cell>
          <cell r="F1079">
            <v>6</v>
          </cell>
          <cell r="G1079">
            <v>1</v>
          </cell>
          <cell r="H1079">
            <v>7</v>
          </cell>
          <cell r="I1079">
            <v>66</v>
          </cell>
          <cell r="K1079"/>
          <cell r="L1079"/>
          <cell r="N1079"/>
        </row>
        <row r="1080">
          <cell r="A1080">
            <v>41980</v>
          </cell>
          <cell r="B1080">
            <v>61</v>
          </cell>
          <cell r="C1080">
            <v>6</v>
          </cell>
          <cell r="D1080"/>
          <cell r="E1080">
            <v>67</v>
          </cell>
          <cell r="F1080">
            <v>5</v>
          </cell>
          <cell r="G1080"/>
          <cell r="H1080">
            <v>5</v>
          </cell>
          <cell r="I1080">
            <v>72</v>
          </cell>
          <cell r="K1080"/>
          <cell r="L1080"/>
          <cell r="N1080"/>
        </row>
        <row r="1081">
          <cell r="A1081">
            <v>41981</v>
          </cell>
          <cell r="B1081">
            <v>52</v>
          </cell>
          <cell r="C1081">
            <v>3</v>
          </cell>
          <cell r="D1081"/>
          <cell r="E1081">
            <v>55</v>
          </cell>
          <cell r="F1081">
            <v>6</v>
          </cell>
          <cell r="G1081"/>
          <cell r="H1081">
            <v>6</v>
          </cell>
          <cell r="I1081">
            <v>61</v>
          </cell>
          <cell r="K1081"/>
          <cell r="L1081"/>
          <cell r="N1081"/>
        </row>
        <row r="1082">
          <cell r="A1082">
            <v>41982</v>
          </cell>
          <cell r="B1082">
            <v>55</v>
          </cell>
          <cell r="C1082">
            <v>3</v>
          </cell>
          <cell r="D1082"/>
          <cell r="E1082">
            <v>58</v>
          </cell>
          <cell r="F1082">
            <v>6</v>
          </cell>
          <cell r="G1082"/>
          <cell r="H1082">
            <v>6</v>
          </cell>
          <cell r="I1082">
            <v>64</v>
          </cell>
          <cell r="K1082"/>
          <cell r="L1082"/>
          <cell r="N1082"/>
        </row>
        <row r="1083">
          <cell r="A1083">
            <v>41983</v>
          </cell>
          <cell r="B1083">
            <v>57</v>
          </cell>
          <cell r="C1083">
            <v>1</v>
          </cell>
          <cell r="D1083"/>
          <cell r="E1083">
            <v>58</v>
          </cell>
          <cell r="F1083">
            <v>3</v>
          </cell>
          <cell r="G1083"/>
          <cell r="H1083">
            <v>3</v>
          </cell>
          <cell r="I1083">
            <v>61</v>
          </cell>
          <cell r="K1083"/>
          <cell r="L1083"/>
          <cell r="N1083"/>
        </row>
        <row r="1084">
          <cell r="A1084">
            <v>41984</v>
          </cell>
          <cell r="B1084">
            <v>58</v>
          </cell>
          <cell r="C1084">
            <v>2</v>
          </cell>
          <cell r="D1084"/>
          <cell r="E1084">
            <v>60</v>
          </cell>
          <cell r="F1084">
            <v>4</v>
          </cell>
          <cell r="G1084"/>
          <cell r="H1084">
            <v>4</v>
          </cell>
          <cell r="I1084">
            <v>64</v>
          </cell>
          <cell r="K1084"/>
          <cell r="L1084"/>
          <cell r="N1084"/>
        </row>
        <row r="1085">
          <cell r="A1085">
            <v>41985</v>
          </cell>
          <cell r="B1085">
            <v>55</v>
          </cell>
          <cell r="C1085">
            <v>5</v>
          </cell>
          <cell r="D1085"/>
          <cell r="E1085">
            <v>60</v>
          </cell>
          <cell r="F1085">
            <v>7</v>
          </cell>
          <cell r="G1085"/>
          <cell r="H1085">
            <v>7</v>
          </cell>
          <cell r="I1085">
            <v>67</v>
          </cell>
          <cell r="K1085"/>
          <cell r="L1085"/>
          <cell r="N1085"/>
        </row>
        <row r="1086">
          <cell r="A1086">
            <v>41986</v>
          </cell>
          <cell r="B1086">
            <v>55</v>
          </cell>
          <cell r="C1086">
            <v>3</v>
          </cell>
          <cell r="D1086"/>
          <cell r="E1086">
            <v>58</v>
          </cell>
          <cell r="F1086">
            <v>6</v>
          </cell>
          <cell r="G1086">
            <v>1</v>
          </cell>
          <cell r="H1086">
            <v>7</v>
          </cell>
          <cell r="I1086">
            <v>65</v>
          </cell>
          <cell r="K1086"/>
          <cell r="L1086"/>
          <cell r="N1086"/>
        </row>
        <row r="1087">
          <cell r="A1087">
            <v>41987</v>
          </cell>
          <cell r="B1087">
            <v>55</v>
          </cell>
          <cell r="C1087">
            <v>3</v>
          </cell>
          <cell r="D1087"/>
          <cell r="E1087">
            <v>58</v>
          </cell>
          <cell r="F1087">
            <v>6</v>
          </cell>
          <cell r="G1087"/>
          <cell r="H1087">
            <v>6</v>
          </cell>
          <cell r="I1087">
            <v>64</v>
          </cell>
          <cell r="K1087"/>
          <cell r="L1087"/>
          <cell r="N1087"/>
        </row>
        <row r="1088">
          <cell r="A1088">
            <v>41988</v>
          </cell>
          <cell r="B1088">
            <v>64</v>
          </cell>
          <cell r="C1088">
            <v>3</v>
          </cell>
          <cell r="D1088"/>
          <cell r="E1088">
            <v>67</v>
          </cell>
          <cell r="F1088">
            <v>5</v>
          </cell>
          <cell r="G1088"/>
          <cell r="H1088">
            <v>5</v>
          </cell>
          <cell r="I1088">
            <v>72</v>
          </cell>
          <cell r="K1088"/>
          <cell r="L1088"/>
          <cell r="N1088"/>
        </row>
        <row r="1089">
          <cell r="A1089">
            <v>41989</v>
          </cell>
          <cell r="B1089">
            <v>59</v>
          </cell>
          <cell r="C1089">
            <v>5</v>
          </cell>
          <cell r="D1089"/>
          <cell r="E1089">
            <v>64</v>
          </cell>
          <cell r="F1089">
            <v>8</v>
          </cell>
          <cell r="G1089"/>
          <cell r="H1089">
            <v>8</v>
          </cell>
          <cell r="I1089">
            <v>72</v>
          </cell>
          <cell r="K1089"/>
          <cell r="L1089"/>
          <cell r="N1089"/>
        </row>
        <row r="1090">
          <cell r="A1090">
            <v>41990</v>
          </cell>
          <cell r="B1090">
            <v>58</v>
          </cell>
          <cell r="C1090">
            <v>5</v>
          </cell>
          <cell r="D1090"/>
          <cell r="E1090">
            <v>63</v>
          </cell>
          <cell r="F1090">
            <v>6</v>
          </cell>
          <cell r="G1090"/>
          <cell r="H1090">
            <v>6</v>
          </cell>
          <cell r="I1090">
            <v>69</v>
          </cell>
          <cell r="K1090"/>
          <cell r="L1090"/>
          <cell r="N1090"/>
        </row>
        <row r="1091">
          <cell r="A1091">
            <v>41991</v>
          </cell>
          <cell r="B1091">
            <v>50</v>
          </cell>
          <cell r="C1091">
            <v>7</v>
          </cell>
          <cell r="D1091"/>
          <cell r="E1091">
            <v>57</v>
          </cell>
          <cell r="F1091">
            <v>9</v>
          </cell>
          <cell r="G1091"/>
          <cell r="H1091">
            <v>9</v>
          </cell>
          <cell r="I1091">
            <v>66</v>
          </cell>
          <cell r="K1091"/>
          <cell r="L1091"/>
          <cell r="N1091"/>
        </row>
        <row r="1092">
          <cell r="A1092">
            <v>41992</v>
          </cell>
          <cell r="B1092">
            <v>47</v>
          </cell>
          <cell r="C1092">
            <v>4</v>
          </cell>
          <cell r="D1092"/>
          <cell r="E1092">
            <v>51</v>
          </cell>
          <cell r="F1092">
            <v>7</v>
          </cell>
          <cell r="G1092">
            <v>1</v>
          </cell>
          <cell r="H1092">
            <v>8</v>
          </cell>
          <cell r="I1092">
            <v>59</v>
          </cell>
          <cell r="K1092"/>
          <cell r="L1092"/>
          <cell r="N1092"/>
        </row>
        <row r="1093">
          <cell r="A1093">
            <v>41993</v>
          </cell>
          <cell r="B1093">
            <v>46</v>
          </cell>
          <cell r="C1093">
            <v>3</v>
          </cell>
          <cell r="D1093"/>
          <cell r="E1093">
            <v>49</v>
          </cell>
          <cell r="F1093">
            <v>6</v>
          </cell>
          <cell r="G1093">
            <v>1</v>
          </cell>
          <cell r="H1093">
            <v>7</v>
          </cell>
          <cell r="I1093">
            <v>56</v>
          </cell>
          <cell r="K1093"/>
          <cell r="L1093"/>
          <cell r="N1093"/>
        </row>
        <row r="1094">
          <cell r="A1094">
            <v>41994</v>
          </cell>
          <cell r="B1094">
            <v>54</v>
          </cell>
          <cell r="C1094">
            <v>2</v>
          </cell>
          <cell r="D1094"/>
          <cell r="E1094">
            <v>56</v>
          </cell>
          <cell r="F1094">
            <v>9</v>
          </cell>
          <cell r="G1094">
            <v>2</v>
          </cell>
          <cell r="H1094">
            <v>11</v>
          </cell>
          <cell r="I1094">
            <v>67</v>
          </cell>
          <cell r="K1094"/>
          <cell r="L1094"/>
          <cell r="N1094"/>
        </row>
        <row r="1095">
          <cell r="A1095">
            <v>41995</v>
          </cell>
          <cell r="B1095">
            <v>52</v>
          </cell>
          <cell r="C1095">
            <v>2</v>
          </cell>
          <cell r="D1095"/>
          <cell r="E1095">
            <v>54</v>
          </cell>
          <cell r="F1095">
            <v>9</v>
          </cell>
          <cell r="G1095">
            <v>2</v>
          </cell>
          <cell r="H1095">
            <v>11</v>
          </cell>
          <cell r="I1095">
            <v>65</v>
          </cell>
          <cell r="K1095"/>
          <cell r="L1095"/>
          <cell r="N1095"/>
        </row>
        <row r="1096">
          <cell r="A1096">
            <v>41996</v>
          </cell>
          <cell r="B1096">
            <v>57</v>
          </cell>
          <cell r="C1096">
            <v>2</v>
          </cell>
          <cell r="D1096"/>
          <cell r="E1096">
            <v>59</v>
          </cell>
          <cell r="F1096">
            <v>6</v>
          </cell>
          <cell r="G1096">
            <v>2</v>
          </cell>
          <cell r="H1096">
            <v>8</v>
          </cell>
          <cell r="I1096">
            <v>67</v>
          </cell>
          <cell r="K1096"/>
          <cell r="L1096"/>
          <cell r="N1096"/>
        </row>
        <row r="1097">
          <cell r="A1097">
            <v>41997</v>
          </cell>
          <cell r="B1097">
            <v>54</v>
          </cell>
          <cell r="C1097">
            <v>2</v>
          </cell>
          <cell r="D1097"/>
          <cell r="E1097">
            <v>56</v>
          </cell>
          <cell r="F1097">
            <v>5</v>
          </cell>
          <cell r="G1097">
            <v>1</v>
          </cell>
          <cell r="H1097">
            <v>6</v>
          </cell>
          <cell r="I1097">
            <v>62</v>
          </cell>
          <cell r="K1097"/>
          <cell r="L1097"/>
          <cell r="N1097"/>
        </row>
        <row r="1098">
          <cell r="A1098">
            <v>41998</v>
          </cell>
          <cell r="B1098">
            <v>49</v>
          </cell>
          <cell r="C1098">
            <v>3</v>
          </cell>
          <cell r="D1098"/>
          <cell r="E1098">
            <v>52</v>
          </cell>
          <cell r="F1098">
            <v>9</v>
          </cell>
          <cell r="G1098">
            <v>1</v>
          </cell>
          <cell r="H1098">
            <v>10</v>
          </cell>
          <cell r="I1098">
            <v>62</v>
          </cell>
          <cell r="K1098"/>
          <cell r="L1098"/>
          <cell r="N1098"/>
        </row>
        <row r="1099">
          <cell r="A1099">
            <v>41999</v>
          </cell>
          <cell r="B1099">
            <v>54</v>
          </cell>
          <cell r="C1099">
            <v>4</v>
          </cell>
          <cell r="D1099"/>
          <cell r="E1099">
            <v>58</v>
          </cell>
          <cell r="F1099">
            <v>4</v>
          </cell>
          <cell r="G1099">
            <v>1</v>
          </cell>
          <cell r="H1099">
            <v>5</v>
          </cell>
          <cell r="I1099">
            <v>63</v>
          </cell>
          <cell r="K1099"/>
          <cell r="L1099"/>
          <cell r="N1099"/>
        </row>
        <row r="1100">
          <cell r="A1100">
            <v>42000</v>
          </cell>
          <cell r="B1100">
            <v>57</v>
          </cell>
          <cell r="C1100">
            <v>3</v>
          </cell>
          <cell r="D1100"/>
          <cell r="E1100">
            <v>60</v>
          </cell>
          <cell r="F1100">
            <v>5</v>
          </cell>
          <cell r="G1100">
            <v>1</v>
          </cell>
          <cell r="H1100">
            <v>6</v>
          </cell>
          <cell r="I1100">
            <v>66</v>
          </cell>
          <cell r="K1100"/>
          <cell r="L1100"/>
          <cell r="N1100"/>
        </row>
        <row r="1101">
          <cell r="A1101">
            <v>42001</v>
          </cell>
          <cell r="B1101">
            <v>59</v>
          </cell>
          <cell r="C1101">
            <v>4</v>
          </cell>
          <cell r="D1101"/>
          <cell r="E1101">
            <v>63</v>
          </cell>
          <cell r="F1101">
            <v>5</v>
          </cell>
          <cell r="G1101">
            <v>1</v>
          </cell>
          <cell r="H1101">
            <v>6</v>
          </cell>
          <cell r="I1101">
            <v>69</v>
          </cell>
          <cell r="K1101"/>
          <cell r="L1101"/>
          <cell r="N1101"/>
        </row>
        <row r="1102">
          <cell r="A1102">
            <v>42002</v>
          </cell>
          <cell r="B1102">
            <v>54</v>
          </cell>
          <cell r="C1102">
            <v>3</v>
          </cell>
          <cell r="D1102"/>
          <cell r="E1102">
            <v>57</v>
          </cell>
          <cell r="F1102">
            <v>6</v>
          </cell>
          <cell r="G1102">
            <v>1</v>
          </cell>
          <cell r="H1102">
            <v>7</v>
          </cell>
          <cell r="I1102">
            <v>64</v>
          </cell>
          <cell r="K1102"/>
          <cell r="L1102"/>
          <cell r="N1102"/>
        </row>
        <row r="1103">
          <cell r="A1103">
            <v>42003</v>
          </cell>
          <cell r="B1103">
            <v>61</v>
          </cell>
          <cell r="C1103">
            <v>2</v>
          </cell>
          <cell r="D1103"/>
          <cell r="E1103">
            <v>63</v>
          </cell>
          <cell r="F1103">
            <v>8</v>
          </cell>
          <cell r="G1103">
            <v>1</v>
          </cell>
          <cell r="H1103">
            <v>9</v>
          </cell>
          <cell r="I1103">
            <v>72</v>
          </cell>
          <cell r="K1103"/>
          <cell r="L1103"/>
          <cell r="N1103"/>
        </row>
        <row r="1104">
          <cell r="A1104">
            <v>42004</v>
          </cell>
          <cell r="B1104">
            <v>60</v>
          </cell>
          <cell r="C1104">
            <v>2</v>
          </cell>
          <cell r="D1104"/>
          <cell r="E1104">
            <v>62</v>
          </cell>
          <cell r="F1104">
            <v>6</v>
          </cell>
          <cell r="G1104">
            <v>1</v>
          </cell>
          <cell r="H1104">
            <v>7</v>
          </cell>
          <cell r="I1104">
            <v>69</v>
          </cell>
          <cell r="K1104"/>
          <cell r="L1104"/>
          <cell r="N1104"/>
        </row>
        <row r="1105">
          <cell r="A1105">
            <v>42005</v>
          </cell>
          <cell r="B1105">
            <v>61</v>
          </cell>
          <cell r="C1105">
            <v>5</v>
          </cell>
          <cell r="D1105"/>
          <cell r="E1105">
            <v>66</v>
          </cell>
          <cell r="F1105">
            <v>4</v>
          </cell>
          <cell r="G1105">
            <v>1</v>
          </cell>
          <cell r="H1105">
            <v>5</v>
          </cell>
          <cell r="I1105">
            <v>71</v>
          </cell>
          <cell r="K1105"/>
          <cell r="L1105"/>
          <cell r="M1105">
            <v>76</v>
          </cell>
          <cell r="N1105">
            <v>12.920000000000002</v>
          </cell>
        </row>
        <row r="1106">
          <cell r="A1106">
            <v>42006</v>
          </cell>
          <cell r="B1106">
            <v>51</v>
          </cell>
          <cell r="C1106">
            <v>6</v>
          </cell>
          <cell r="D1106"/>
          <cell r="E1106">
            <v>57</v>
          </cell>
          <cell r="F1106">
            <v>6</v>
          </cell>
          <cell r="G1106">
            <v>1</v>
          </cell>
          <cell r="H1106">
            <v>7</v>
          </cell>
          <cell r="I1106">
            <v>64</v>
          </cell>
          <cell r="K1106"/>
          <cell r="L1106"/>
          <cell r="M1106">
            <v>71</v>
          </cell>
          <cell r="N1106">
            <v>12.07</v>
          </cell>
        </row>
        <row r="1107">
          <cell r="A1107">
            <v>42007</v>
          </cell>
          <cell r="B1107">
            <v>52</v>
          </cell>
          <cell r="C1107">
            <v>6</v>
          </cell>
          <cell r="D1107"/>
          <cell r="E1107">
            <v>58</v>
          </cell>
          <cell r="F1107">
            <v>6</v>
          </cell>
          <cell r="G1107">
            <v>1</v>
          </cell>
          <cell r="H1107">
            <v>7</v>
          </cell>
          <cell r="I1107">
            <v>65</v>
          </cell>
          <cell r="K1107"/>
          <cell r="L1107"/>
          <cell r="M1107">
            <v>72</v>
          </cell>
          <cell r="N1107">
            <v>12.24</v>
          </cell>
        </row>
        <row r="1108">
          <cell r="A1108">
            <v>42008</v>
          </cell>
          <cell r="B1108">
            <v>50</v>
          </cell>
          <cell r="C1108">
            <v>8</v>
          </cell>
          <cell r="D1108"/>
          <cell r="E1108">
            <v>58</v>
          </cell>
          <cell r="F1108">
            <v>9</v>
          </cell>
          <cell r="G1108">
            <v>1</v>
          </cell>
          <cell r="H1108">
            <v>10</v>
          </cell>
          <cell r="I1108">
            <v>68</v>
          </cell>
          <cell r="K1108"/>
          <cell r="L1108"/>
          <cell r="M1108">
            <v>78</v>
          </cell>
          <cell r="N1108">
            <v>13.260000000000002</v>
          </cell>
        </row>
        <row r="1109">
          <cell r="A1109">
            <v>42009</v>
          </cell>
          <cell r="B1109">
            <v>54</v>
          </cell>
          <cell r="C1109">
            <v>5</v>
          </cell>
          <cell r="D1109"/>
          <cell r="E1109">
            <v>59</v>
          </cell>
          <cell r="F1109">
            <v>8</v>
          </cell>
          <cell r="G1109">
            <v>1</v>
          </cell>
          <cell r="H1109">
            <v>9</v>
          </cell>
          <cell r="I1109">
            <v>68</v>
          </cell>
          <cell r="K1109"/>
          <cell r="L1109"/>
          <cell r="M1109">
            <v>77</v>
          </cell>
          <cell r="N1109">
            <v>13.090000000000002</v>
          </cell>
        </row>
        <row r="1110">
          <cell r="A1110">
            <v>42010</v>
          </cell>
          <cell r="B1110">
            <v>51</v>
          </cell>
          <cell r="C1110">
            <v>4</v>
          </cell>
          <cell r="D1110"/>
          <cell r="E1110">
            <v>55</v>
          </cell>
          <cell r="F1110">
            <v>9</v>
          </cell>
          <cell r="G1110">
            <v>1</v>
          </cell>
          <cell r="H1110">
            <v>10</v>
          </cell>
          <cell r="I1110">
            <v>65</v>
          </cell>
          <cell r="K1110"/>
          <cell r="L1110"/>
          <cell r="M1110">
            <v>75</v>
          </cell>
          <cell r="N1110">
            <v>12.750000000000002</v>
          </cell>
        </row>
        <row r="1111">
          <cell r="A1111">
            <v>42011</v>
          </cell>
          <cell r="B1111">
            <v>58</v>
          </cell>
          <cell r="C1111">
            <v>5</v>
          </cell>
          <cell r="D1111"/>
          <cell r="E1111">
            <v>63</v>
          </cell>
          <cell r="F1111">
            <v>6</v>
          </cell>
          <cell r="G1111">
            <v>1</v>
          </cell>
          <cell r="H1111">
            <v>7</v>
          </cell>
          <cell r="I1111">
            <v>70</v>
          </cell>
          <cell r="K1111"/>
          <cell r="L1111"/>
          <cell r="M1111">
            <v>77</v>
          </cell>
          <cell r="N1111">
            <v>13.090000000000002</v>
          </cell>
        </row>
        <row r="1112">
          <cell r="A1112">
            <v>42012</v>
          </cell>
          <cell r="B1112">
            <v>68</v>
          </cell>
          <cell r="C1112">
            <v>6</v>
          </cell>
          <cell r="D1112"/>
          <cell r="E1112">
            <v>74</v>
          </cell>
          <cell r="F1112">
            <v>6</v>
          </cell>
          <cell r="G1112">
            <v>2</v>
          </cell>
          <cell r="H1112">
            <v>8</v>
          </cell>
          <cell r="I1112">
            <v>82</v>
          </cell>
          <cell r="K1112"/>
          <cell r="L1112"/>
          <cell r="M1112">
            <v>90</v>
          </cell>
          <cell r="N1112">
            <v>15.3</v>
          </cell>
        </row>
        <row r="1113">
          <cell r="A1113">
            <v>42013</v>
          </cell>
          <cell r="B1113">
            <v>72</v>
          </cell>
          <cell r="C1113">
            <v>5</v>
          </cell>
          <cell r="D1113"/>
          <cell r="E1113">
            <v>77</v>
          </cell>
          <cell r="F1113">
            <v>7</v>
          </cell>
          <cell r="G1113"/>
          <cell r="H1113">
            <v>7</v>
          </cell>
          <cell r="I1113">
            <v>84</v>
          </cell>
          <cell r="K1113"/>
          <cell r="L1113"/>
          <cell r="M1113">
            <v>91</v>
          </cell>
          <cell r="N1113">
            <v>15.47</v>
          </cell>
        </row>
        <row r="1114">
          <cell r="A1114">
            <v>42014</v>
          </cell>
          <cell r="B1114">
            <v>69</v>
          </cell>
          <cell r="C1114">
            <v>5</v>
          </cell>
          <cell r="D1114"/>
          <cell r="E1114">
            <v>74</v>
          </cell>
          <cell r="F1114">
            <v>12</v>
          </cell>
          <cell r="G1114"/>
          <cell r="H1114">
            <v>12</v>
          </cell>
          <cell r="I1114">
            <v>86</v>
          </cell>
          <cell r="K1114"/>
          <cell r="L1114"/>
          <cell r="M1114">
            <v>98</v>
          </cell>
          <cell r="N1114">
            <v>16.66</v>
          </cell>
        </row>
        <row r="1115">
          <cell r="A1115">
            <v>42015</v>
          </cell>
          <cell r="B1115">
            <v>69</v>
          </cell>
          <cell r="C1115">
            <v>4</v>
          </cell>
          <cell r="D1115"/>
          <cell r="E1115">
            <v>73</v>
          </cell>
          <cell r="F1115">
            <v>9</v>
          </cell>
          <cell r="G1115"/>
          <cell r="H1115">
            <v>9</v>
          </cell>
          <cell r="I1115">
            <v>82</v>
          </cell>
          <cell r="K1115"/>
          <cell r="L1115"/>
          <cell r="M1115">
            <v>91</v>
          </cell>
          <cell r="N1115">
            <v>15.47</v>
          </cell>
        </row>
        <row r="1116">
          <cell r="A1116">
            <v>42016</v>
          </cell>
          <cell r="B1116">
            <v>67</v>
          </cell>
          <cell r="C1116">
            <v>5</v>
          </cell>
          <cell r="D1116"/>
          <cell r="E1116">
            <v>72</v>
          </cell>
          <cell r="F1116">
            <v>6</v>
          </cell>
          <cell r="G1116">
            <v>1</v>
          </cell>
          <cell r="H1116">
            <v>7</v>
          </cell>
          <cell r="I1116">
            <v>79</v>
          </cell>
          <cell r="K1116"/>
          <cell r="L1116"/>
          <cell r="M1116">
            <v>86</v>
          </cell>
          <cell r="N1116">
            <v>14.620000000000001</v>
          </cell>
        </row>
        <row r="1117">
          <cell r="A1117">
            <v>42017</v>
          </cell>
          <cell r="B1117">
            <v>68</v>
          </cell>
          <cell r="C1117">
            <v>6</v>
          </cell>
          <cell r="D1117"/>
          <cell r="E1117">
            <v>74</v>
          </cell>
          <cell r="F1117">
            <v>7</v>
          </cell>
          <cell r="G1117">
            <v>1</v>
          </cell>
          <cell r="H1117">
            <v>8</v>
          </cell>
          <cell r="I1117">
            <v>82</v>
          </cell>
          <cell r="K1117"/>
          <cell r="L1117"/>
          <cell r="M1117">
            <v>90</v>
          </cell>
          <cell r="N1117">
            <v>15.3</v>
          </cell>
        </row>
        <row r="1118">
          <cell r="A1118">
            <v>42018</v>
          </cell>
          <cell r="B1118">
            <v>69</v>
          </cell>
          <cell r="C1118">
            <v>7</v>
          </cell>
          <cell r="D1118"/>
          <cell r="E1118">
            <v>76</v>
          </cell>
          <cell r="F1118">
            <v>10</v>
          </cell>
          <cell r="G1118">
            <v>1</v>
          </cell>
          <cell r="H1118">
            <v>11</v>
          </cell>
          <cell r="I1118">
            <v>87</v>
          </cell>
          <cell r="K1118"/>
          <cell r="L1118"/>
          <cell r="M1118">
            <v>98</v>
          </cell>
          <cell r="N1118">
            <v>16.66</v>
          </cell>
        </row>
        <row r="1119">
          <cell r="A1119">
            <v>42019</v>
          </cell>
          <cell r="B1119">
            <v>66</v>
          </cell>
          <cell r="C1119">
            <v>6</v>
          </cell>
          <cell r="D1119"/>
          <cell r="E1119">
            <v>72</v>
          </cell>
          <cell r="F1119">
            <v>12</v>
          </cell>
          <cell r="G1119"/>
          <cell r="H1119">
            <v>12</v>
          </cell>
          <cell r="I1119">
            <v>84</v>
          </cell>
          <cell r="K1119"/>
          <cell r="L1119"/>
          <cell r="M1119">
            <v>96</v>
          </cell>
          <cell r="N1119">
            <v>16.32</v>
          </cell>
        </row>
        <row r="1120">
          <cell r="A1120">
            <v>42020</v>
          </cell>
          <cell r="B1120">
            <v>61</v>
          </cell>
          <cell r="C1120">
            <v>5</v>
          </cell>
          <cell r="D1120"/>
          <cell r="E1120">
            <v>66</v>
          </cell>
          <cell r="F1120">
            <v>8</v>
          </cell>
          <cell r="G1120"/>
          <cell r="H1120">
            <v>8</v>
          </cell>
          <cell r="I1120">
            <v>74</v>
          </cell>
          <cell r="K1120"/>
          <cell r="L1120"/>
          <cell r="M1120">
            <v>82</v>
          </cell>
          <cell r="N1120">
            <v>13.940000000000001</v>
          </cell>
        </row>
        <row r="1121">
          <cell r="A1121">
            <v>42021</v>
          </cell>
          <cell r="B1121">
            <v>59</v>
          </cell>
          <cell r="C1121">
            <v>8</v>
          </cell>
          <cell r="D1121"/>
          <cell r="E1121">
            <v>67</v>
          </cell>
          <cell r="F1121">
            <v>11</v>
          </cell>
          <cell r="G1121"/>
          <cell r="H1121">
            <v>11</v>
          </cell>
          <cell r="I1121">
            <v>78</v>
          </cell>
          <cell r="K1121"/>
          <cell r="L1121"/>
          <cell r="M1121">
            <v>89</v>
          </cell>
          <cell r="N1121">
            <v>15.13</v>
          </cell>
        </row>
        <row r="1122">
          <cell r="A1122">
            <v>42022</v>
          </cell>
          <cell r="B1122">
            <v>61</v>
          </cell>
          <cell r="C1122">
            <v>8</v>
          </cell>
          <cell r="D1122"/>
          <cell r="E1122">
            <v>69</v>
          </cell>
          <cell r="F1122">
            <v>9</v>
          </cell>
          <cell r="G1122">
            <v>1</v>
          </cell>
          <cell r="H1122">
            <v>10</v>
          </cell>
          <cell r="I1122">
            <v>79</v>
          </cell>
          <cell r="K1122"/>
          <cell r="L1122"/>
          <cell r="M1122">
            <v>89</v>
          </cell>
          <cell r="N1122">
            <v>15.13</v>
          </cell>
        </row>
        <row r="1123">
          <cell r="A1123">
            <v>42023</v>
          </cell>
          <cell r="B1123">
            <v>56</v>
          </cell>
          <cell r="C1123">
            <v>7</v>
          </cell>
          <cell r="D1123"/>
          <cell r="E1123">
            <v>63</v>
          </cell>
          <cell r="F1123">
            <v>8</v>
          </cell>
          <cell r="G1123"/>
          <cell r="H1123">
            <v>8</v>
          </cell>
          <cell r="I1123">
            <v>71</v>
          </cell>
          <cell r="K1123"/>
          <cell r="L1123"/>
          <cell r="M1123">
            <v>79</v>
          </cell>
          <cell r="N1123">
            <v>13.430000000000001</v>
          </cell>
        </row>
        <row r="1124">
          <cell r="A1124">
            <v>42024</v>
          </cell>
          <cell r="B1124">
            <v>59</v>
          </cell>
          <cell r="C1124">
            <v>5</v>
          </cell>
          <cell r="D1124"/>
          <cell r="E1124">
            <v>64</v>
          </cell>
          <cell r="F1124">
            <v>7</v>
          </cell>
          <cell r="G1124"/>
          <cell r="H1124">
            <v>7</v>
          </cell>
          <cell r="I1124">
            <v>71</v>
          </cell>
          <cell r="K1124"/>
          <cell r="L1124"/>
          <cell r="M1124">
            <v>78</v>
          </cell>
          <cell r="N1124">
            <v>13.260000000000002</v>
          </cell>
        </row>
        <row r="1125">
          <cell r="A1125">
            <v>42025</v>
          </cell>
          <cell r="B1125">
            <v>60</v>
          </cell>
          <cell r="C1125">
            <v>3</v>
          </cell>
          <cell r="D1125"/>
          <cell r="E1125">
            <v>63</v>
          </cell>
          <cell r="F1125">
            <v>6</v>
          </cell>
          <cell r="G1125">
            <v>1</v>
          </cell>
          <cell r="H1125">
            <v>7</v>
          </cell>
          <cell r="I1125">
            <v>70</v>
          </cell>
          <cell r="K1125"/>
          <cell r="L1125"/>
          <cell r="M1125">
            <v>77</v>
          </cell>
          <cell r="N1125">
            <v>13.090000000000002</v>
          </cell>
        </row>
        <row r="1126">
          <cell r="A1126">
            <v>42026</v>
          </cell>
          <cell r="B1126">
            <v>65</v>
          </cell>
          <cell r="C1126">
            <v>5</v>
          </cell>
          <cell r="D1126"/>
          <cell r="E1126">
            <v>70</v>
          </cell>
          <cell r="F1126">
            <v>5</v>
          </cell>
          <cell r="G1126">
            <v>2</v>
          </cell>
          <cell r="H1126">
            <v>7</v>
          </cell>
          <cell r="I1126">
            <v>77</v>
          </cell>
          <cell r="K1126"/>
          <cell r="L1126"/>
          <cell r="M1126">
            <v>84</v>
          </cell>
          <cell r="N1126">
            <v>14.280000000000001</v>
          </cell>
        </row>
        <row r="1127">
          <cell r="A1127">
            <v>42027</v>
          </cell>
          <cell r="B1127">
            <v>58</v>
          </cell>
          <cell r="C1127">
            <v>4</v>
          </cell>
          <cell r="D1127"/>
          <cell r="E1127">
            <v>62</v>
          </cell>
          <cell r="F1127">
            <v>2</v>
          </cell>
          <cell r="G1127">
            <v>1</v>
          </cell>
          <cell r="H1127">
            <v>3</v>
          </cell>
          <cell r="I1127">
            <v>65</v>
          </cell>
          <cell r="K1127"/>
          <cell r="L1127"/>
          <cell r="M1127">
            <v>68</v>
          </cell>
          <cell r="N1127">
            <v>11.56</v>
          </cell>
        </row>
        <row r="1128">
          <cell r="A1128">
            <v>42028</v>
          </cell>
          <cell r="B1128">
            <v>59</v>
          </cell>
          <cell r="C1128">
            <v>6</v>
          </cell>
          <cell r="D1128"/>
          <cell r="E1128">
            <v>65</v>
          </cell>
          <cell r="F1128">
            <v>4</v>
          </cell>
          <cell r="G1128">
            <v>1</v>
          </cell>
          <cell r="H1128">
            <v>5</v>
          </cell>
          <cell r="I1128">
            <v>70</v>
          </cell>
          <cell r="K1128"/>
          <cell r="L1128"/>
          <cell r="M1128">
            <v>75</v>
          </cell>
          <cell r="N1128">
            <v>12.750000000000002</v>
          </cell>
        </row>
        <row r="1129">
          <cell r="A1129">
            <v>42029</v>
          </cell>
          <cell r="B1129">
            <v>66</v>
          </cell>
          <cell r="C1129">
            <v>6</v>
          </cell>
          <cell r="D1129"/>
          <cell r="E1129">
            <v>72</v>
          </cell>
          <cell r="F1129">
            <v>4</v>
          </cell>
          <cell r="G1129">
            <v>2</v>
          </cell>
          <cell r="H1129">
            <v>6</v>
          </cell>
          <cell r="I1129">
            <v>78</v>
          </cell>
          <cell r="K1129"/>
          <cell r="L1129"/>
          <cell r="M1129">
            <v>84</v>
          </cell>
          <cell r="N1129">
            <v>14.280000000000001</v>
          </cell>
        </row>
        <row r="1130">
          <cell r="A1130">
            <v>42030</v>
          </cell>
          <cell r="B1130">
            <v>69</v>
          </cell>
          <cell r="C1130">
            <v>6</v>
          </cell>
          <cell r="D1130"/>
          <cell r="E1130">
            <v>75</v>
          </cell>
          <cell r="F1130">
            <v>4</v>
          </cell>
          <cell r="G1130">
            <v>2</v>
          </cell>
          <cell r="H1130">
            <v>6</v>
          </cell>
          <cell r="I1130">
            <v>81</v>
          </cell>
          <cell r="K1130"/>
          <cell r="L1130"/>
          <cell r="M1130">
            <v>87</v>
          </cell>
          <cell r="N1130">
            <v>14.790000000000001</v>
          </cell>
        </row>
        <row r="1131">
          <cell r="A1131">
            <v>42031</v>
          </cell>
          <cell r="B1131">
            <v>66</v>
          </cell>
          <cell r="C1131">
            <v>5</v>
          </cell>
          <cell r="D1131"/>
          <cell r="E1131">
            <v>71</v>
          </cell>
          <cell r="F1131">
            <v>5</v>
          </cell>
          <cell r="G1131">
            <v>1</v>
          </cell>
          <cell r="H1131">
            <v>6</v>
          </cell>
          <cell r="I1131">
            <v>77</v>
          </cell>
          <cell r="K1131"/>
          <cell r="L1131"/>
          <cell r="M1131">
            <v>83</v>
          </cell>
          <cell r="N1131">
            <v>14.110000000000001</v>
          </cell>
        </row>
        <row r="1132">
          <cell r="A1132">
            <v>42032</v>
          </cell>
          <cell r="B1132">
            <v>62</v>
          </cell>
          <cell r="C1132">
            <v>7</v>
          </cell>
          <cell r="D1132"/>
          <cell r="E1132">
            <v>69</v>
          </cell>
          <cell r="F1132">
            <v>5</v>
          </cell>
          <cell r="G1132"/>
          <cell r="H1132">
            <v>5</v>
          </cell>
          <cell r="I1132">
            <v>74</v>
          </cell>
          <cell r="K1132"/>
          <cell r="L1132"/>
          <cell r="M1132">
            <v>79</v>
          </cell>
          <cell r="N1132">
            <v>13.430000000000001</v>
          </cell>
        </row>
        <row r="1133">
          <cell r="A1133">
            <v>42033</v>
          </cell>
          <cell r="B1133">
            <v>63</v>
          </cell>
          <cell r="C1133">
            <v>6</v>
          </cell>
          <cell r="D1133"/>
          <cell r="E1133">
            <v>69</v>
          </cell>
          <cell r="F1133">
            <v>6</v>
          </cell>
          <cell r="G1133"/>
          <cell r="H1133">
            <v>6</v>
          </cell>
          <cell r="I1133">
            <v>75</v>
          </cell>
          <cell r="K1133"/>
          <cell r="L1133"/>
          <cell r="M1133">
            <v>81</v>
          </cell>
          <cell r="N1133">
            <v>13.770000000000001</v>
          </cell>
        </row>
        <row r="1134">
          <cell r="A1134">
            <v>42034</v>
          </cell>
          <cell r="B1134">
            <v>64</v>
          </cell>
          <cell r="C1134">
            <v>6</v>
          </cell>
          <cell r="D1134"/>
          <cell r="E1134">
            <v>70</v>
          </cell>
          <cell r="F1134">
            <v>8</v>
          </cell>
          <cell r="G1134"/>
          <cell r="H1134">
            <v>8</v>
          </cell>
          <cell r="I1134">
            <v>78</v>
          </cell>
          <cell r="K1134"/>
          <cell r="L1134"/>
          <cell r="M1134">
            <v>86</v>
          </cell>
          <cell r="N1134">
            <v>14.620000000000001</v>
          </cell>
        </row>
        <row r="1135">
          <cell r="A1135">
            <v>42035</v>
          </cell>
          <cell r="B1135">
            <v>54</v>
          </cell>
          <cell r="C1135">
            <v>4</v>
          </cell>
          <cell r="D1135"/>
          <cell r="E1135">
            <v>58</v>
          </cell>
          <cell r="F1135">
            <v>8</v>
          </cell>
          <cell r="G1135"/>
          <cell r="H1135">
            <v>8</v>
          </cell>
          <cell r="I1135">
            <v>66</v>
          </cell>
          <cell r="K1135"/>
          <cell r="L1135"/>
          <cell r="M1135">
            <v>74</v>
          </cell>
          <cell r="N1135">
            <v>12.58</v>
          </cell>
        </row>
        <row r="1136">
          <cell r="A1136">
            <v>42036</v>
          </cell>
          <cell r="B1136">
            <v>51</v>
          </cell>
          <cell r="C1136">
            <v>5</v>
          </cell>
          <cell r="D1136"/>
          <cell r="E1136">
            <v>56</v>
          </cell>
          <cell r="F1136">
            <v>11</v>
          </cell>
          <cell r="G1136"/>
          <cell r="H1136">
            <v>11</v>
          </cell>
          <cell r="I1136">
            <v>67</v>
          </cell>
          <cell r="K1136"/>
          <cell r="L1136"/>
          <cell r="M1136">
            <v>78</v>
          </cell>
          <cell r="N1136">
            <v>13.260000000000002</v>
          </cell>
        </row>
        <row r="1137">
          <cell r="A1137">
            <v>42037</v>
          </cell>
          <cell r="B1137">
            <v>44</v>
          </cell>
          <cell r="C1137">
            <v>6</v>
          </cell>
          <cell r="D1137"/>
          <cell r="E1137">
            <v>50</v>
          </cell>
          <cell r="F1137">
            <v>10</v>
          </cell>
          <cell r="G1137"/>
          <cell r="H1137">
            <v>10</v>
          </cell>
          <cell r="I1137">
            <v>60</v>
          </cell>
          <cell r="K1137"/>
          <cell r="L1137"/>
          <cell r="M1137">
            <v>70</v>
          </cell>
          <cell r="N1137">
            <v>11.9</v>
          </cell>
        </row>
        <row r="1138">
          <cell r="A1138">
            <v>42038</v>
          </cell>
          <cell r="B1138">
            <v>46</v>
          </cell>
          <cell r="C1138">
            <v>5</v>
          </cell>
          <cell r="D1138"/>
          <cell r="E1138">
            <v>51</v>
          </cell>
          <cell r="F1138">
            <v>3</v>
          </cell>
          <cell r="G1138"/>
          <cell r="H1138">
            <v>3</v>
          </cell>
          <cell r="I1138">
            <v>54</v>
          </cell>
          <cell r="K1138"/>
          <cell r="L1138"/>
          <cell r="M1138">
            <v>57</v>
          </cell>
          <cell r="N1138">
            <v>9.6900000000000013</v>
          </cell>
        </row>
        <row r="1139">
          <cell r="A1139">
            <v>42039</v>
          </cell>
          <cell r="B1139">
            <v>43</v>
          </cell>
          <cell r="C1139">
            <v>4</v>
          </cell>
          <cell r="D1139"/>
          <cell r="E1139">
            <v>47</v>
          </cell>
          <cell r="F1139">
            <v>5</v>
          </cell>
          <cell r="G1139"/>
          <cell r="H1139">
            <v>5</v>
          </cell>
          <cell r="I1139">
            <v>52</v>
          </cell>
          <cell r="K1139"/>
          <cell r="L1139"/>
          <cell r="M1139">
            <v>57</v>
          </cell>
          <cell r="N1139">
            <v>9.6900000000000013</v>
          </cell>
        </row>
        <row r="1140">
          <cell r="A1140">
            <v>42040</v>
          </cell>
          <cell r="B1140">
            <v>48</v>
          </cell>
          <cell r="C1140">
            <v>5</v>
          </cell>
          <cell r="D1140"/>
          <cell r="E1140">
            <v>53</v>
          </cell>
          <cell r="F1140">
            <v>7</v>
          </cell>
          <cell r="G1140"/>
          <cell r="H1140">
            <v>7</v>
          </cell>
          <cell r="I1140">
            <v>60</v>
          </cell>
          <cell r="K1140"/>
          <cell r="L1140"/>
          <cell r="M1140">
            <v>67</v>
          </cell>
          <cell r="N1140">
            <v>11.39</v>
          </cell>
        </row>
        <row r="1141">
          <cell r="A1141">
            <v>42041</v>
          </cell>
          <cell r="B1141">
            <v>47</v>
          </cell>
          <cell r="C1141">
            <v>3</v>
          </cell>
          <cell r="D1141"/>
          <cell r="E1141">
            <v>50</v>
          </cell>
          <cell r="F1141">
            <v>4</v>
          </cell>
          <cell r="G1141"/>
          <cell r="H1141">
            <v>4</v>
          </cell>
          <cell r="I1141">
            <v>54</v>
          </cell>
          <cell r="K1141"/>
          <cell r="L1141"/>
          <cell r="M1141">
            <v>58</v>
          </cell>
          <cell r="N1141">
            <v>9.8600000000000012</v>
          </cell>
        </row>
        <row r="1142">
          <cell r="A1142">
            <v>42042</v>
          </cell>
          <cell r="B1142">
            <v>50</v>
          </cell>
          <cell r="C1142">
            <v>4</v>
          </cell>
          <cell r="D1142"/>
          <cell r="E1142">
            <v>54</v>
          </cell>
          <cell r="F1142">
            <v>3</v>
          </cell>
          <cell r="G1142"/>
          <cell r="H1142">
            <v>3</v>
          </cell>
          <cell r="I1142">
            <v>57</v>
          </cell>
          <cell r="K1142"/>
          <cell r="L1142"/>
          <cell r="M1142">
            <v>60</v>
          </cell>
          <cell r="N1142">
            <v>10.200000000000001</v>
          </cell>
        </row>
        <row r="1143">
          <cell r="A1143">
            <v>42043</v>
          </cell>
          <cell r="B1143">
            <v>44</v>
          </cell>
          <cell r="C1143">
            <v>4</v>
          </cell>
          <cell r="D1143"/>
          <cell r="E1143">
            <v>48</v>
          </cell>
          <cell r="F1143">
            <v>2</v>
          </cell>
          <cell r="G1143"/>
          <cell r="H1143">
            <v>2</v>
          </cell>
          <cell r="I1143">
            <v>50</v>
          </cell>
          <cell r="K1143"/>
          <cell r="L1143"/>
          <cell r="M1143">
            <v>52</v>
          </cell>
          <cell r="N1143">
            <v>8.84</v>
          </cell>
        </row>
        <row r="1144">
          <cell r="A1144">
            <v>42044</v>
          </cell>
          <cell r="B1144">
            <v>44</v>
          </cell>
          <cell r="C1144">
            <v>3</v>
          </cell>
          <cell r="D1144"/>
          <cell r="E1144">
            <v>47</v>
          </cell>
          <cell r="F1144">
            <v>3</v>
          </cell>
          <cell r="G1144"/>
          <cell r="H1144">
            <v>3</v>
          </cell>
          <cell r="I1144">
            <v>50</v>
          </cell>
          <cell r="K1144"/>
          <cell r="L1144"/>
          <cell r="M1144">
            <v>53</v>
          </cell>
          <cell r="N1144">
            <v>9.01</v>
          </cell>
        </row>
        <row r="1145">
          <cell r="A1145">
            <v>42045</v>
          </cell>
          <cell r="B1145">
            <v>44</v>
          </cell>
          <cell r="C1145">
            <v>4</v>
          </cell>
          <cell r="D1145"/>
          <cell r="E1145">
            <v>48</v>
          </cell>
          <cell r="F1145">
            <v>3</v>
          </cell>
          <cell r="G1145"/>
          <cell r="H1145">
            <v>3</v>
          </cell>
          <cell r="I1145">
            <v>51</v>
          </cell>
          <cell r="K1145"/>
          <cell r="L1145"/>
          <cell r="M1145">
            <v>54</v>
          </cell>
          <cell r="N1145">
            <v>9.1800000000000015</v>
          </cell>
        </row>
        <row r="1146">
          <cell r="A1146">
            <v>42046</v>
          </cell>
          <cell r="B1146">
            <v>47</v>
          </cell>
          <cell r="C1146">
            <v>3</v>
          </cell>
          <cell r="D1146"/>
          <cell r="E1146">
            <v>50</v>
          </cell>
          <cell r="F1146">
            <v>3</v>
          </cell>
          <cell r="G1146"/>
          <cell r="H1146">
            <v>3</v>
          </cell>
          <cell r="I1146">
            <v>53</v>
          </cell>
          <cell r="K1146"/>
          <cell r="L1146"/>
          <cell r="M1146">
            <v>56</v>
          </cell>
          <cell r="N1146">
            <v>9.5200000000000014</v>
          </cell>
        </row>
        <row r="1147">
          <cell r="A1147">
            <v>42047</v>
          </cell>
          <cell r="B1147">
            <v>56</v>
          </cell>
          <cell r="C1147">
            <v>5</v>
          </cell>
          <cell r="D1147"/>
          <cell r="E1147">
            <v>61</v>
          </cell>
          <cell r="F1147">
            <v>5</v>
          </cell>
          <cell r="G1147"/>
          <cell r="H1147">
            <v>5</v>
          </cell>
          <cell r="I1147">
            <v>66</v>
          </cell>
          <cell r="K1147"/>
          <cell r="L1147"/>
          <cell r="M1147">
            <v>71</v>
          </cell>
          <cell r="N1147">
            <v>12.07</v>
          </cell>
        </row>
        <row r="1148">
          <cell r="A1148">
            <v>42048</v>
          </cell>
          <cell r="B1148">
            <v>55</v>
          </cell>
          <cell r="C1148">
            <v>6</v>
          </cell>
          <cell r="D1148"/>
          <cell r="E1148">
            <v>61</v>
          </cell>
          <cell r="F1148">
            <v>4</v>
          </cell>
          <cell r="G1148">
            <v>1</v>
          </cell>
          <cell r="H1148">
            <v>5</v>
          </cell>
          <cell r="I1148">
            <v>66</v>
          </cell>
          <cell r="K1148"/>
          <cell r="L1148"/>
          <cell r="M1148">
            <v>71</v>
          </cell>
          <cell r="N1148">
            <v>12.07</v>
          </cell>
        </row>
        <row r="1149">
          <cell r="A1149">
            <v>42049</v>
          </cell>
          <cell r="B1149">
            <v>49</v>
          </cell>
          <cell r="C1149">
            <v>7</v>
          </cell>
          <cell r="D1149"/>
          <cell r="E1149">
            <v>56</v>
          </cell>
          <cell r="F1149">
            <v>4</v>
          </cell>
          <cell r="G1149">
            <v>1</v>
          </cell>
          <cell r="H1149">
            <v>5</v>
          </cell>
          <cell r="I1149">
            <v>61</v>
          </cell>
          <cell r="K1149"/>
          <cell r="L1149"/>
          <cell r="M1149">
            <v>66</v>
          </cell>
          <cell r="N1149">
            <v>11.22</v>
          </cell>
        </row>
        <row r="1150">
          <cell r="A1150">
            <v>42050</v>
          </cell>
          <cell r="B1150">
            <v>56</v>
          </cell>
          <cell r="C1150">
            <v>6</v>
          </cell>
          <cell r="D1150"/>
          <cell r="E1150">
            <v>62</v>
          </cell>
          <cell r="F1150">
            <v>6</v>
          </cell>
          <cell r="G1150">
            <v>1</v>
          </cell>
          <cell r="H1150">
            <v>7</v>
          </cell>
          <cell r="I1150">
            <v>69</v>
          </cell>
          <cell r="K1150"/>
          <cell r="L1150"/>
          <cell r="M1150">
            <v>76</v>
          </cell>
          <cell r="N1150">
            <v>12.920000000000002</v>
          </cell>
        </row>
        <row r="1151">
          <cell r="A1151">
            <v>42051</v>
          </cell>
          <cell r="B1151">
            <v>64</v>
          </cell>
          <cell r="C1151">
            <v>7</v>
          </cell>
          <cell r="D1151"/>
          <cell r="E1151">
            <v>71</v>
          </cell>
          <cell r="F1151">
            <v>5</v>
          </cell>
          <cell r="G1151"/>
          <cell r="H1151">
            <v>5</v>
          </cell>
          <cell r="I1151">
            <v>76</v>
          </cell>
          <cell r="K1151"/>
          <cell r="L1151"/>
          <cell r="M1151">
            <v>81</v>
          </cell>
          <cell r="N1151">
            <v>13.770000000000001</v>
          </cell>
        </row>
        <row r="1152">
          <cell r="A1152">
            <v>42052</v>
          </cell>
          <cell r="B1152">
            <v>54</v>
          </cell>
          <cell r="C1152">
            <v>6</v>
          </cell>
          <cell r="D1152"/>
          <cell r="E1152">
            <v>60</v>
          </cell>
          <cell r="F1152">
            <v>5</v>
          </cell>
          <cell r="G1152"/>
          <cell r="H1152">
            <v>5</v>
          </cell>
          <cell r="I1152">
            <v>65</v>
          </cell>
          <cell r="K1152"/>
          <cell r="L1152"/>
          <cell r="M1152">
            <v>70</v>
          </cell>
          <cell r="N1152">
            <v>11.9</v>
          </cell>
        </row>
        <row r="1153">
          <cell r="A1153">
            <v>42053</v>
          </cell>
          <cell r="B1153">
            <v>53</v>
          </cell>
          <cell r="C1153">
            <v>5</v>
          </cell>
          <cell r="D1153"/>
          <cell r="E1153">
            <v>58</v>
          </cell>
          <cell r="F1153">
            <v>5</v>
          </cell>
          <cell r="G1153">
            <v>1</v>
          </cell>
          <cell r="H1153">
            <v>6</v>
          </cell>
          <cell r="I1153">
            <v>64</v>
          </cell>
          <cell r="K1153"/>
          <cell r="L1153"/>
          <cell r="M1153">
            <v>70</v>
          </cell>
          <cell r="N1153">
            <v>11.9</v>
          </cell>
        </row>
        <row r="1154">
          <cell r="A1154">
            <v>42054</v>
          </cell>
          <cell r="B1154">
            <v>50</v>
          </cell>
          <cell r="C1154">
            <v>4</v>
          </cell>
          <cell r="D1154"/>
          <cell r="E1154">
            <v>54</v>
          </cell>
          <cell r="F1154">
            <v>6</v>
          </cell>
          <cell r="G1154">
            <v>1</v>
          </cell>
          <cell r="H1154">
            <v>7</v>
          </cell>
          <cell r="I1154">
            <v>61</v>
          </cell>
          <cell r="K1154"/>
          <cell r="L1154"/>
          <cell r="M1154">
            <v>68</v>
          </cell>
          <cell r="N1154">
            <v>11.56</v>
          </cell>
        </row>
        <row r="1155">
          <cell r="A1155">
            <v>42055</v>
          </cell>
          <cell r="B1155">
            <v>50</v>
          </cell>
          <cell r="C1155">
            <v>5</v>
          </cell>
          <cell r="D1155"/>
          <cell r="E1155">
            <v>55</v>
          </cell>
          <cell r="F1155">
            <v>3</v>
          </cell>
          <cell r="G1155">
            <v>1</v>
          </cell>
          <cell r="H1155">
            <v>4</v>
          </cell>
          <cell r="I1155">
            <v>59</v>
          </cell>
          <cell r="K1155"/>
          <cell r="L1155"/>
          <cell r="M1155">
            <v>63</v>
          </cell>
          <cell r="N1155">
            <v>10.71</v>
          </cell>
        </row>
        <row r="1156">
          <cell r="A1156">
            <v>42056</v>
          </cell>
          <cell r="B1156">
            <v>58</v>
          </cell>
          <cell r="C1156">
            <v>6</v>
          </cell>
          <cell r="D1156"/>
          <cell r="E1156">
            <v>64</v>
          </cell>
          <cell r="F1156">
            <v>5</v>
          </cell>
          <cell r="G1156">
            <v>1</v>
          </cell>
          <cell r="H1156">
            <v>6</v>
          </cell>
          <cell r="I1156">
            <v>70</v>
          </cell>
          <cell r="K1156"/>
          <cell r="L1156"/>
          <cell r="M1156">
            <v>76</v>
          </cell>
          <cell r="N1156">
            <v>12.920000000000002</v>
          </cell>
        </row>
        <row r="1157">
          <cell r="A1157">
            <v>42057</v>
          </cell>
          <cell r="B1157">
            <v>62</v>
          </cell>
          <cell r="C1157">
            <v>5</v>
          </cell>
          <cell r="D1157"/>
          <cell r="E1157">
            <v>67</v>
          </cell>
          <cell r="F1157">
            <v>3</v>
          </cell>
          <cell r="G1157">
            <v>1</v>
          </cell>
          <cell r="H1157">
            <v>4</v>
          </cell>
          <cell r="I1157">
            <v>71</v>
          </cell>
          <cell r="K1157"/>
          <cell r="L1157"/>
          <cell r="M1157">
            <v>75</v>
          </cell>
          <cell r="N1157">
            <v>12.750000000000002</v>
          </cell>
        </row>
        <row r="1158">
          <cell r="A1158">
            <v>42058</v>
          </cell>
          <cell r="B1158">
            <v>55</v>
          </cell>
          <cell r="C1158">
            <v>5</v>
          </cell>
          <cell r="D1158"/>
          <cell r="E1158">
            <v>60</v>
          </cell>
          <cell r="F1158">
            <v>4</v>
          </cell>
          <cell r="G1158">
            <v>1</v>
          </cell>
          <cell r="H1158">
            <v>5</v>
          </cell>
          <cell r="I1158">
            <v>65</v>
          </cell>
          <cell r="K1158"/>
          <cell r="L1158"/>
          <cell r="M1158">
            <v>70</v>
          </cell>
          <cell r="N1158">
            <v>11.9</v>
          </cell>
        </row>
        <row r="1159">
          <cell r="A1159">
            <v>42059</v>
          </cell>
          <cell r="B1159">
            <v>62</v>
          </cell>
          <cell r="C1159">
            <v>3</v>
          </cell>
          <cell r="D1159"/>
          <cell r="E1159">
            <v>65</v>
          </cell>
          <cell r="F1159">
            <v>4</v>
          </cell>
          <cell r="G1159">
            <v>2</v>
          </cell>
          <cell r="H1159">
            <v>6</v>
          </cell>
          <cell r="I1159">
            <v>71</v>
          </cell>
          <cell r="K1159"/>
          <cell r="L1159"/>
          <cell r="M1159">
            <v>77</v>
          </cell>
          <cell r="N1159">
            <v>13.090000000000002</v>
          </cell>
        </row>
        <row r="1160">
          <cell r="A1160">
            <v>42060</v>
          </cell>
          <cell r="B1160">
            <v>64</v>
          </cell>
          <cell r="C1160">
            <v>5</v>
          </cell>
          <cell r="D1160"/>
          <cell r="E1160">
            <v>69</v>
          </cell>
          <cell r="F1160">
            <v>6</v>
          </cell>
          <cell r="G1160">
            <v>1</v>
          </cell>
          <cell r="H1160">
            <v>7</v>
          </cell>
          <cell r="I1160">
            <v>76</v>
          </cell>
          <cell r="K1160"/>
          <cell r="L1160"/>
          <cell r="M1160">
            <v>83</v>
          </cell>
          <cell r="N1160">
            <v>14.110000000000001</v>
          </cell>
        </row>
        <row r="1161">
          <cell r="A1161">
            <v>42061</v>
          </cell>
          <cell r="B1161">
            <v>61</v>
          </cell>
          <cell r="C1161">
            <v>3</v>
          </cell>
          <cell r="D1161"/>
          <cell r="E1161">
            <v>64</v>
          </cell>
          <cell r="F1161">
            <v>2</v>
          </cell>
          <cell r="G1161">
            <v>2</v>
          </cell>
          <cell r="H1161">
            <v>4</v>
          </cell>
          <cell r="I1161">
            <v>68</v>
          </cell>
          <cell r="K1161"/>
          <cell r="L1161"/>
          <cell r="M1161">
            <v>72</v>
          </cell>
          <cell r="N1161">
            <v>12.24</v>
          </cell>
        </row>
        <row r="1162">
          <cell r="A1162">
            <v>42062</v>
          </cell>
          <cell r="B1162">
            <v>62</v>
          </cell>
          <cell r="C1162">
            <v>3</v>
          </cell>
          <cell r="D1162"/>
          <cell r="E1162">
            <v>65</v>
          </cell>
          <cell r="F1162">
            <v>3</v>
          </cell>
          <cell r="G1162">
            <v>1</v>
          </cell>
          <cell r="H1162">
            <v>4</v>
          </cell>
          <cell r="I1162">
            <v>69</v>
          </cell>
          <cell r="K1162"/>
          <cell r="L1162"/>
          <cell r="M1162">
            <v>73</v>
          </cell>
          <cell r="N1162">
            <v>12.41</v>
          </cell>
        </row>
        <row r="1163">
          <cell r="A1163">
            <v>42063</v>
          </cell>
          <cell r="B1163">
            <v>65</v>
          </cell>
          <cell r="C1163">
            <v>4</v>
          </cell>
          <cell r="D1163"/>
          <cell r="E1163">
            <v>69</v>
          </cell>
          <cell r="F1163">
            <v>4</v>
          </cell>
          <cell r="G1163"/>
          <cell r="H1163">
            <v>4</v>
          </cell>
          <cell r="I1163">
            <v>73</v>
          </cell>
          <cell r="K1163"/>
          <cell r="L1163"/>
          <cell r="M1163">
            <v>77</v>
          </cell>
          <cell r="N1163">
            <v>13.090000000000002</v>
          </cell>
        </row>
        <row r="1164">
          <cell r="A1164">
            <v>42064</v>
          </cell>
          <cell r="B1164">
            <v>63</v>
          </cell>
          <cell r="C1164">
            <v>5</v>
          </cell>
          <cell r="D1164"/>
          <cell r="E1164">
            <v>68</v>
          </cell>
          <cell r="F1164">
            <v>4</v>
          </cell>
          <cell r="G1164"/>
          <cell r="H1164">
            <v>4</v>
          </cell>
          <cell r="I1164">
            <v>72</v>
          </cell>
          <cell r="K1164"/>
          <cell r="L1164"/>
          <cell r="M1164">
            <v>76</v>
          </cell>
          <cell r="N1164">
            <v>12.920000000000002</v>
          </cell>
        </row>
        <row r="1165">
          <cell r="A1165">
            <v>42065</v>
          </cell>
          <cell r="B1165">
            <v>60</v>
          </cell>
          <cell r="C1165">
            <v>4</v>
          </cell>
          <cell r="D1165"/>
          <cell r="E1165">
            <v>64</v>
          </cell>
          <cell r="F1165">
            <v>3</v>
          </cell>
          <cell r="G1165"/>
          <cell r="H1165">
            <v>3</v>
          </cell>
          <cell r="I1165">
            <v>67</v>
          </cell>
          <cell r="K1165"/>
          <cell r="L1165"/>
          <cell r="M1165">
            <v>70</v>
          </cell>
          <cell r="N1165">
            <v>11.9</v>
          </cell>
        </row>
        <row r="1166">
          <cell r="A1166">
            <v>42066</v>
          </cell>
          <cell r="B1166">
            <v>62</v>
          </cell>
          <cell r="C1166">
            <v>4</v>
          </cell>
          <cell r="D1166"/>
          <cell r="E1166">
            <v>66</v>
          </cell>
          <cell r="F1166">
            <v>3</v>
          </cell>
          <cell r="G1166"/>
          <cell r="H1166">
            <v>3</v>
          </cell>
          <cell r="I1166">
            <v>69</v>
          </cell>
          <cell r="K1166"/>
          <cell r="L1166"/>
          <cell r="M1166">
            <v>72</v>
          </cell>
          <cell r="N1166">
            <v>12.24</v>
          </cell>
        </row>
        <row r="1167">
          <cell r="A1167">
            <v>42067</v>
          </cell>
          <cell r="B1167">
            <v>66</v>
          </cell>
          <cell r="C1167">
            <v>4</v>
          </cell>
          <cell r="D1167"/>
          <cell r="E1167">
            <v>70</v>
          </cell>
          <cell r="F1167">
            <v>4</v>
          </cell>
          <cell r="G1167"/>
          <cell r="H1167">
            <v>4</v>
          </cell>
          <cell r="I1167">
            <v>74</v>
          </cell>
          <cell r="K1167"/>
          <cell r="L1167"/>
          <cell r="M1167">
            <v>78</v>
          </cell>
          <cell r="N1167">
            <v>13.260000000000002</v>
          </cell>
        </row>
        <row r="1168">
          <cell r="A1168">
            <v>42068</v>
          </cell>
          <cell r="B1168">
            <v>58</v>
          </cell>
          <cell r="C1168">
            <v>6</v>
          </cell>
          <cell r="D1168"/>
          <cell r="E1168">
            <v>64</v>
          </cell>
          <cell r="F1168">
            <v>5</v>
          </cell>
          <cell r="G1168"/>
          <cell r="H1168">
            <v>5</v>
          </cell>
          <cell r="I1168">
            <v>69</v>
          </cell>
          <cell r="K1168"/>
          <cell r="L1168"/>
          <cell r="M1168">
            <v>74</v>
          </cell>
          <cell r="N1168">
            <v>12.58</v>
          </cell>
        </row>
        <row r="1169">
          <cell r="A1169">
            <v>42069</v>
          </cell>
          <cell r="B1169">
            <v>61</v>
          </cell>
          <cell r="C1169">
            <v>7</v>
          </cell>
          <cell r="D1169"/>
          <cell r="E1169">
            <v>68</v>
          </cell>
          <cell r="F1169">
            <v>6</v>
          </cell>
          <cell r="G1169"/>
          <cell r="H1169">
            <v>6</v>
          </cell>
          <cell r="I1169">
            <v>74</v>
          </cell>
          <cell r="K1169"/>
          <cell r="L1169"/>
          <cell r="M1169">
            <v>80</v>
          </cell>
          <cell r="N1169">
            <v>13.600000000000001</v>
          </cell>
        </row>
        <row r="1170">
          <cell r="A1170">
            <v>42070</v>
          </cell>
          <cell r="B1170">
            <v>53</v>
          </cell>
          <cell r="C1170">
            <v>9</v>
          </cell>
          <cell r="D1170"/>
          <cell r="E1170">
            <v>62</v>
          </cell>
          <cell r="F1170">
            <v>5</v>
          </cell>
          <cell r="G1170"/>
          <cell r="H1170">
            <v>5</v>
          </cell>
          <cell r="I1170">
            <v>67</v>
          </cell>
          <cell r="K1170"/>
          <cell r="L1170"/>
          <cell r="M1170">
            <v>72</v>
          </cell>
          <cell r="N1170">
            <v>12.24</v>
          </cell>
        </row>
        <row r="1171">
          <cell r="A1171">
            <v>42071</v>
          </cell>
          <cell r="B1171">
            <v>50</v>
          </cell>
          <cell r="C1171">
            <v>9</v>
          </cell>
          <cell r="D1171"/>
          <cell r="E1171">
            <v>59</v>
          </cell>
          <cell r="F1171">
            <v>3</v>
          </cell>
          <cell r="G1171"/>
          <cell r="H1171">
            <v>3</v>
          </cell>
          <cell r="I1171">
            <v>62</v>
          </cell>
          <cell r="K1171"/>
          <cell r="L1171"/>
          <cell r="M1171">
            <v>65</v>
          </cell>
          <cell r="N1171">
            <v>11.05</v>
          </cell>
        </row>
        <row r="1172">
          <cell r="A1172">
            <v>42072</v>
          </cell>
          <cell r="B1172">
            <v>56</v>
          </cell>
          <cell r="C1172">
            <v>9</v>
          </cell>
          <cell r="D1172"/>
          <cell r="E1172">
            <v>65</v>
          </cell>
          <cell r="F1172">
            <v>4</v>
          </cell>
          <cell r="G1172">
            <v>1</v>
          </cell>
          <cell r="H1172">
            <v>5</v>
          </cell>
          <cell r="I1172">
            <v>70</v>
          </cell>
          <cell r="K1172"/>
          <cell r="L1172"/>
          <cell r="M1172">
            <v>75</v>
          </cell>
          <cell r="N1172">
            <v>12.750000000000002</v>
          </cell>
        </row>
        <row r="1173">
          <cell r="A1173">
            <v>42073</v>
          </cell>
          <cell r="B1173">
            <v>55</v>
          </cell>
          <cell r="C1173">
            <v>8</v>
          </cell>
          <cell r="D1173"/>
          <cell r="E1173">
            <v>63</v>
          </cell>
          <cell r="F1173">
            <v>4</v>
          </cell>
          <cell r="G1173">
            <v>1</v>
          </cell>
          <cell r="H1173">
            <v>5</v>
          </cell>
          <cell r="I1173">
            <v>68</v>
          </cell>
          <cell r="K1173"/>
          <cell r="L1173"/>
          <cell r="M1173">
            <v>73</v>
          </cell>
          <cell r="N1173">
            <v>12.41</v>
          </cell>
        </row>
        <row r="1174">
          <cell r="A1174">
            <v>42074</v>
          </cell>
          <cell r="B1174">
            <v>49</v>
          </cell>
          <cell r="C1174">
            <v>8</v>
          </cell>
          <cell r="D1174"/>
          <cell r="E1174">
            <v>57</v>
          </cell>
          <cell r="F1174">
            <v>4</v>
          </cell>
          <cell r="G1174"/>
          <cell r="H1174">
            <v>4</v>
          </cell>
          <cell r="I1174">
            <v>61</v>
          </cell>
          <cell r="K1174"/>
          <cell r="L1174"/>
          <cell r="M1174">
            <v>65</v>
          </cell>
          <cell r="N1174">
            <v>11.05</v>
          </cell>
        </row>
        <row r="1175">
          <cell r="A1175">
            <v>42075</v>
          </cell>
          <cell r="B1175">
            <v>46</v>
          </cell>
          <cell r="C1175">
            <v>10</v>
          </cell>
          <cell r="D1175"/>
          <cell r="E1175">
            <v>56</v>
          </cell>
          <cell r="F1175">
            <v>4</v>
          </cell>
          <cell r="G1175"/>
          <cell r="H1175">
            <v>4</v>
          </cell>
          <cell r="I1175">
            <v>60</v>
          </cell>
          <cell r="K1175"/>
          <cell r="L1175"/>
          <cell r="M1175">
            <v>64</v>
          </cell>
          <cell r="N1175">
            <v>10.88</v>
          </cell>
        </row>
        <row r="1176">
          <cell r="A1176">
            <v>42076</v>
          </cell>
          <cell r="B1176">
            <v>46</v>
          </cell>
          <cell r="C1176">
            <v>9</v>
          </cell>
          <cell r="D1176"/>
          <cell r="E1176">
            <v>55</v>
          </cell>
          <cell r="F1176">
            <v>4</v>
          </cell>
          <cell r="G1176">
            <v>1</v>
          </cell>
          <cell r="H1176">
            <v>5</v>
          </cell>
          <cell r="I1176">
            <v>60</v>
          </cell>
          <cell r="K1176"/>
          <cell r="L1176"/>
          <cell r="M1176">
            <v>65</v>
          </cell>
          <cell r="N1176">
            <v>11.05</v>
          </cell>
        </row>
        <row r="1177">
          <cell r="A1177">
            <v>42077</v>
          </cell>
          <cell r="B1177">
            <v>52</v>
          </cell>
          <cell r="C1177">
            <v>10</v>
          </cell>
          <cell r="D1177"/>
          <cell r="E1177">
            <v>62</v>
          </cell>
          <cell r="F1177">
            <v>4</v>
          </cell>
          <cell r="G1177"/>
          <cell r="H1177">
            <v>4</v>
          </cell>
          <cell r="I1177">
            <v>66</v>
          </cell>
          <cell r="K1177"/>
          <cell r="L1177"/>
          <cell r="M1177">
            <v>70</v>
          </cell>
          <cell r="N1177">
            <v>11.9</v>
          </cell>
        </row>
        <row r="1178">
          <cell r="A1178">
            <v>42078</v>
          </cell>
          <cell r="B1178">
            <v>54</v>
          </cell>
          <cell r="C1178">
            <v>8</v>
          </cell>
          <cell r="D1178"/>
          <cell r="E1178">
            <v>62</v>
          </cell>
          <cell r="F1178">
            <v>2</v>
          </cell>
          <cell r="G1178"/>
          <cell r="H1178">
            <v>2</v>
          </cell>
          <cell r="I1178">
            <v>64</v>
          </cell>
          <cell r="K1178"/>
          <cell r="L1178"/>
          <cell r="M1178">
            <v>66</v>
          </cell>
          <cell r="N1178">
            <v>11.22</v>
          </cell>
        </row>
        <row r="1179">
          <cell r="A1179">
            <v>42079</v>
          </cell>
          <cell r="B1179">
            <v>51</v>
          </cell>
          <cell r="C1179">
            <v>10</v>
          </cell>
          <cell r="D1179"/>
          <cell r="E1179">
            <v>61</v>
          </cell>
          <cell r="F1179">
            <v>3</v>
          </cell>
          <cell r="G1179"/>
          <cell r="H1179">
            <v>3</v>
          </cell>
          <cell r="I1179">
            <v>64</v>
          </cell>
          <cell r="K1179"/>
          <cell r="L1179"/>
          <cell r="M1179">
            <v>67</v>
          </cell>
          <cell r="N1179">
            <v>11.39</v>
          </cell>
        </row>
        <row r="1180">
          <cell r="A1180">
            <v>42080</v>
          </cell>
          <cell r="B1180">
            <v>56</v>
          </cell>
          <cell r="C1180">
            <v>8</v>
          </cell>
          <cell r="D1180"/>
          <cell r="E1180">
            <v>64</v>
          </cell>
          <cell r="F1180">
            <v>4</v>
          </cell>
          <cell r="G1180"/>
          <cell r="H1180">
            <v>4</v>
          </cell>
          <cell r="I1180">
            <v>68</v>
          </cell>
          <cell r="K1180"/>
          <cell r="L1180"/>
          <cell r="M1180">
            <v>72</v>
          </cell>
          <cell r="N1180">
            <v>12.24</v>
          </cell>
        </row>
        <row r="1181">
          <cell r="A1181">
            <v>42081</v>
          </cell>
          <cell r="B1181">
            <v>51</v>
          </cell>
          <cell r="C1181">
            <v>7</v>
          </cell>
          <cell r="D1181"/>
          <cell r="E1181">
            <v>58</v>
          </cell>
          <cell r="F1181">
            <v>5</v>
          </cell>
          <cell r="G1181"/>
          <cell r="H1181">
            <v>5</v>
          </cell>
          <cell r="I1181">
            <v>63</v>
          </cell>
          <cell r="K1181"/>
          <cell r="L1181"/>
          <cell r="M1181">
            <v>68</v>
          </cell>
          <cell r="N1181">
            <v>11.56</v>
          </cell>
        </row>
        <row r="1182">
          <cell r="A1182">
            <v>42082</v>
          </cell>
          <cell r="B1182">
            <v>44</v>
          </cell>
          <cell r="C1182">
            <v>9</v>
          </cell>
          <cell r="D1182"/>
          <cell r="E1182">
            <v>53</v>
          </cell>
          <cell r="F1182">
            <v>3</v>
          </cell>
          <cell r="G1182"/>
          <cell r="H1182">
            <v>3</v>
          </cell>
          <cell r="I1182">
            <v>56</v>
          </cell>
          <cell r="K1182"/>
          <cell r="L1182"/>
          <cell r="M1182">
            <v>59</v>
          </cell>
          <cell r="N1182">
            <v>10.030000000000001</v>
          </cell>
        </row>
        <row r="1183">
          <cell r="A1183">
            <v>42083</v>
          </cell>
          <cell r="B1183">
            <v>37</v>
          </cell>
          <cell r="C1183">
            <v>6</v>
          </cell>
          <cell r="D1183"/>
          <cell r="E1183">
            <v>43</v>
          </cell>
          <cell r="F1183">
            <v>5</v>
          </cell>
          <cell r="G1183"/>
          <cell r="H1183">
            <v>5</v>
          </cell>
          <cell r="I1183">
            <v>48</v>
          </cell>
          <cell r="K1183"/>
          <cell r="L1183"/>
          <cell r="M1183">
            <v>53</v>
          </cell>
          <cell r="N1183">
            <v>9.01</v>
          </cell>
        </row>
        <row r="1184">
          <cell r="A1184">
            <v>42084</v>
          </cell>
          <cell r="B1184">
            <v>39</v>
          </cell>
          <cell r="C1184">
            <v>7</v>
          </cell>
          <cell r="D1184"/>
          <cell r="E1184">
            <v>46</v>
          </cell>
          <cell r="F1184">
            <v>4</v>
          </cell>
          <cell r="G1184"/>
          <cell r="H1184">
            <v>4</v>
          </cell>
          <cell r="I1184">
            <v>50</v>
          </cell>
          <cell r="K1184"/>
          <cell r="L1184"/>
          <cell r="M1184">
            <v>54</v>
          </cell>
          <cell r="N1184">
            <v>9.1800000000000015</v>
          </cell>
        </row>
        <row r="1185">
          <cell r="A1185">
            <v>42085</v>
          </cell>
          <cell r="B1185">
            <v>38</v>
          </cell>
          <cell r="C1185">
            <v>7</v>
          </cell>
          <cell r="D1185"/>
          <cell r="E1185">
            <v>45</v>
          </cell>
          <cell r="F1185">
            <v>4</v>
          </cell>
          <cell r="G1185"/>
          <cell r="H1185">
            <v>4</v>
          </cell>
          <cell r="I1185">
            <v>49</v>
          </cell>
          <cell r="K1185"/>
          <cell r="L1185"/>
          <cell r="M1185">
            <v>53</v>
          </cell>
          <cell r="N1185">
            <v>9.01</v>
          </cell>
        </row>
        <row r="1186">
          <cell r="A1186">
            <v>42086</v>
          </cell>
          <cell r="B1186">
            <v>37</v>
          </cell>
          <cell r="C1186">
            <v>8</v>
          </cell>
          <cell r="D1186"/>
          <cell r="E1186">
            <v>45</v>
          </cell>
          <cell r="F1186">
            <v>5</v>
          </cell>
          <cell r="G1186"/>
          <cell r="H1186">
            <v>5</v>
          </cell>
          <cell r="I1186">
            <v>50</v>
          </cell>
          <cell r="K1186"/>
          <cell r="L1186"/>
          <cell r="M1186">
            <v>55</v>
          </cell>
          <cell r="N1186">
            <v>9.3500000000000014</v>
          </cell>
        </row>
        <row r="1187">
          <cell r="A1187">
            <v>42087</v>
          </cell>
          <cell r="B1187">
            <v>34</v>
          </cell>
          <cell r="C1187">
            <v>10</v>
          </cell>
          <cell r="D1187"/>
          <cell r="E1187">
            <v>44</v>
          </cell>
          <cell r="F1187">
            <v>5</v>
          </cell>
          <cell r="G1187"/>
          <cell r="H1187">
            <v>5</v>
          </cell>
          <cell r="I1187">
            <v>49</v>
          </cell>
          <cell r="K1187"/>
          <cell r="L1187"/>
          <cell r="M1187">
            <v>54</v>
          </cell>
          <cell r="N1187">
            <v>9.1800000000000015</v>
          </cell>
        </row>
        <row r="1188">
          <cell r="A1188">
            <v>42088</v>
          </cell>
          <cell r="B1188">
            <v>34</v>
          </cell>
          <cell r="C1188">
            <v>10</v>
          </cell>
          <cell r="D1188"/>
          <cell r="E1188">
            <v>44</v>
          </cell>
          <cell r="F1188">
            <v>5</v>
          </cell>
          <cell r="G1188"/>
          <cell r="H1188">
            <v>5</v>
          </cell>
          <cell r="I1188">
            <v>49</v>
          </cell>
          <cell r="K1188"/>
          <cell r="L1188"/>
          <cell r="M1188">
            <v>54</v>
          </cell>
          <cell r="N1188">
            <v>9.1800000000000015</v>
          </cell>
        </row>
        <row r="1189">
          <cell r="A1189">
            <v>42089</v>
          </cell>
          <cell r="B1189">
            <v>32</v>
          </cell>
          <cell r="C1189">
            <v>11</v>
          </cell>
          <cell r="D1189"/>
          <cell r="E1189">
            <v>43</v>
          </cell>
          <cell r="F1189">
            <v>4</v>
          </cell>
          <cell r="G1189">
            <v>1</v>
          </cell>
          <cell r="H1189">
            <v>5</v>
          </cell>
          <cell r="I1189">
            <v>48</v>
          </cell>
          <cell r="K1189"/>
          <cell r="L1189"/>
          <cell r="M1189">
            <v>53</v>
          </cell>
          <cell r="N1189">
            <v>9.01</v>
          </cell>
        </row>
        <row r="1190">
          <cell r="A1190">
            <v>42090</v>
          </cell>
          <cell r="B1190">
            <v>43</v>
          </cell>
          <cell r="C1190">
            <v>13</v>
          </cell>
          <cell r="D1190"/>
          <cell r="E1190">
            <v>56</v>
          </cell>
          <cell r="F1190">
            <v>3</v>
          </cell>
          <cell r="G1190">
            <v>1</v>
          </cell>
          <cell r="H1190">
            <v>4</v>
          </cell>
          <cell r="I1190">
            <v>60</v>
          </cell>
          <cell r="K1190"/>
          <cell r="L1190"/>
          <cell r="M1190">
            <v>64</v>
          </cell>
          <cell r="N1190">
            <v>10.88</v>
          </cell>
        </row>
        <row r="1191">
          <cell r="A1191">
            <v>42091</v>
          </cell>
          <cell r="B1191">
            <v>50</v>
          </cell>
          <cell r="C1191">
            <v>9</v>
          </cell>
          <cell r="D1191"/>
          <cell r="E1191">
            <v>59</v>
          </cell>
          <cell r="F1191">
            <v>4</v>
          </cell>
          <cell r="G1191">
            <v>1</v>
          </cell>
          <cell r="H1191">
            <v>5</v>
          </cell>
          <cell r="I1191">
            <v>64</v>
          </cell>
          <cell r="K1191"/>
          <cell r="L1191"/>
          <cell r="M1191">
            <v>69</v>
          </cell>
          <cell r="N1191">
            <v>11.73</v>
          </cell>
        </row>
        <row r="1192">
          <cell r="A1192">
            <v>42092</v>
          </cell>
          <cell r="B1192">
            <v>44</v>
          </cell>
          <cell r="C1192">
            <v>10</v>
          </cell>
          <cell r="D1192"/>
          <cell r="E1192">
            <v>54</v>
          </cell>
          <cell r="F1192">
            <v>5</v>
          </cell>
          <cell r="G1192">
            <v>1</v>
          </cell>
          <cell r="H1192">
            <v>6</v>
          </cell>
          <cell r="I1192">
            <v>60</v>
          </cell>
          <cell r="K1192"/>
          <cell r="L1192"/>
          <cell r="M1192">
            <v>66</v>
          </cell>
          <cell r="N1192">
            <v>11.22</v>
          </cell>
        </row>
        <row r="1193">
          <cell r="A1193">
            <v>42093</v>
          </cell>
          <cell r="B1193">
            <v>47</v>
          </cell>
          <cell r="C1193">
            <v>9</v>
          </cell>
          <cell r="D1193"/>
          <cell r="E1193">
            <v>56</v>
          </cell>
          <cell r="F1193">
            <v>5</v>
          </cell>
          <cell r="G1193">
            <v>1</v>
          </cell>
          <cell r="H1193">
            <v>6</v>
          </cell>
          <cell r="I1193">
            <v>62</v>
          </cell>
          <cell r="K1193"/>
          <cell r="L1193"/>
          <cell r="M1193">
            <v>68</v>
          </cell>
          <cell r="N1193">
            <v>11.56</v>
          </cell>
        </row>
        <row r="1194">
          <cell r="A1194">
            <v>42094</v>
          </cell>
          <cell r="B1194">
            <v>53</v>
          </cell>
          <cell r="C1194">
            <v>10</v>
          </cell>
          <cell r="D1194"/>
          <cell r="E1194">
            <v>63</v>
          </cell>
          <cell r="F1194">
            <v>8</v>
          </cell>
          <cell r="G1194">
            <v>2</v>
          </cell>
          <cell r="H1194">
            <v>10</v>
          </cell>
          <cell r="I1194">
            <v>73</v>
          </cell>
          <cell r="K1194"/>
          <cell r="L1194"/>
          <cell r="M1194">
            <v>83</v>
          </cell>
          <cell r="N1194">
            <v>14.110000000000001</v>
          </cell>
        </row>
        <row r="1195">
          <cell r="A1195">
            <v>42095</v>
          </cell>
          <cell r="B1195">
            <v>56</v>
          </cell>
          <cell r="C1195">
            <v>14</v>
          </cell>
          <cell r="D1195"/>
          <cell r="E1195">
            <v>70</v>
          </cell>
          <cell r="F1195">
            <v>3</v>
          </cell>
          <cell r="G1195">
            <v>1</v>
          </cell>
          <cell r="H1195">
            <v>4</v>
          </cell>
          <cell r="I1195">
            <v>74</v>
          </cell>
          <cell r="K1195"/>
          <cell r="L1195"/>
          <cell r="M1195">
            <v>78</v>
          </cell>
          <cell r="N1195">
            <v>13.260000000000002</v>
          </cell>
        </row>
        <row r="1196">
          <cell r="A1196">
            <v>42096</v>
          </cell>
          <cell r="B1196">
            <v>60</v>
          </cell>
          <cell r="C1196">
            <v>12</v>
          </cell>
          <cell r="D1196"/>
          <cell r="E1196">
            <v>72</v>
          </cell>
          <cell r="F1196">
            <v>3</v>
          </cell>
          <cell r="G1196">
            <v>2</v>
          </cell>
          <cell r="H1196">
            <v>5</v>
          </cell>
          <cell r="I1196">
            <v>77</v>
          </cell>
          <cell r="K1196"/>
          <cell r="L1196"/>
          <cell r="M1196">
            <v>82</v>
          </cell>
          <cell r="N1196">
            <v>13.940000000000001</v>
          </cell>
        </row>
        <row r="1197">
          <cell r="A1197">
            <v>42097</v>
          </cell>
          <cell r="B1197">
            <v>48</v>
          </cell>
          <cell r="C1197">
            <v>9</v>
          </cell>
          <cell r="D1197"/>
          <cell r="E1197">
            <v>57</v>
          </cell>
          <cell r="F1197">
            <v>3</v>
          </cell>
          <cell r="G1197">
            <v>1</v>
          </cell>
          <cell r="H1197">
            <v>4</v>
          </cell>
          <cell r="I1197">
            <v>61</v>
          </cell>
          <cell r="K1197"/>
          <cell r="L1197"/>
          <cell r="M1197">
            <v>65</v>
          </cell>
          <cell r="N1197">
            <v>11.05</v>
          </cell>
        </row>
        <row r="1198">
          <cell r="A1198">
            <v>42098</v>
          </cell>
          <cell r="B1198">
            <v>47</v>
          </cell>
          <cell r="C1198">
            <v>9</v>
          </cell>
          <cell r="D1198"/>
          <cell r="E1198">
            <v>56</v>
          </cell>
          <cell r="F1198">
            <v>3</v>
          </cell>
          <cell r="G1198">
            <v>1</v>
          </cell>
          <cell r="H1198">
            <v>4</v>
          </cell>
          <cell r="I1198">
            <v>60</v>
          </cell>
          <cell r="K1198"/>
          <cell r="L1198"/>
          <cell r="M1198">
            <v>64</v>
          </cell>
          <cell r="N1198">
            <v>10.88</v>
          </cell>
        </row>
        <row r="1199">
          <cell r="A1199">
            <v>42099</v>
          </cell>
          <cell r="B1199">
            <v>46</v>
          </cell>
          <cell r="C1199">
            <v>9</v>
          </cell>
          <cell r="D1199"/>
          <cell r="E1199">
            <v>55</v>
          </cell>
          <cell r="F1199">
            <v>7</v>
          </cell>
          <cell r="G1199">
            <v>1</v>
          </cell>
          <cell r="H1199">
            <v>8</v>
          </cell>
          <cell r="I1199">
            <v>63</v>
          </cell>
          <cell r="K1199"/>
          <cell r="L1199"/>
          <cell r="M1199">
            <v>71</v>
          </cell>
          <cell r="N1199">
            <v>12.07</v>
          </cell>
        </row>
        <row r="1200">
          <cell r="A1200">
            <v>42100</v>
          </cell>
          <cell r="B1200">
            <v>47</v>
          </cell>
          <cell r="C1200">
            <v>8</v>
          </cell>
          <cell r="D1200"/>
          <cell r="E1200">
            <v>55</v>
          </cell>
          <cell r="F1200">
            <v>6</v>
          </cell>
          <cell r="G1200">
            <v>1</v>
          </cell>
          <cell r="H1200">
            <v>7</v>
          </cell>
          <cell r="I1200">
            <v>62</v>
          </cell>
          <cell r="K1200"/>
          <cell r="L1200"/>
          <cell r="M1200">
            <v>69</v>
          </cell>
          <cell r="N1200">
            <v>11.73</v>
          </cell>
        </row>
        <row r="1201">
          <cell r="A1201">
            <v>42101</v>
          </cell>
          <cell r="B1201">
            <v>47</v>
          </cell>
          <cell r="C1201">
            <v>5</v>
          </cell>
          <cell r="D1201"/>
          <cell r="E1201">
            <v>52</v>
          </cell>
          <cell r="F1201">
            <v>5</v>
          </cell>
          <cell r="G1201"/>
          <cell r="H1201">
            <v>5</v>
          </cell>
          <cell r="I1201">
            <v>57</v>
          </cell>
          <cell r="K1201"/>
          <cell r="L1201"/>
          <cell r="M1201">
            <v>62</v>
          </cell>
          <cell r="N1201">
            <v>10.540000000000001</v>
          </cell>
        </row>
        <row r="1202">
          <cell r="A1202">
            <v>42102</v>
          </cell>
          <cell r="B1202">
            <v>42</v>
          </cell>
          <cell r="C1202">
            <v>6</v>
          </cell>
          <cell r="D1202"/>
          <cell r="E1202">
            <v>48</v>
          </cell>
          <cell r="F1202">
            <v>8</v>
          </cell>
          <cell r="G1202"/>
          <cell r="H1202">
            <v>8</v>
          </cell>
          <cell r="I1202">
            <v>56</v>
          </cell>
          <cell r="K1202"/>
          <cell r="L1202"/>
          <cell r="M1202">
            <v>64</v>
          </cell>
          <cell r="N1202">
            <v>10.88</v>
          </cell>
        </row>
        <row r="1203">
          <cell r="A1203">
            <v>42103</v>
          </cell>
          <cell r="B1203">
            <v>42</v>
          </cell>
          <cell r="C1203">
            <v>7</v>
          </cell>
          <cell r="D1203"/>
          <cell r="E1203">
            <v>49</v>
          </cell>
          <cell r="F1203">
            <v>11</v>
          </cell>
          <cell r="G1203"/>
          <cell r="H1203">
            <v>11</v>
          </cell>
          <cell r="I1203">
            <v>60</v>
          </cell>
          <cell r="K1203"/>
          <cell r="L1203"/>
          <cell r="M1203">
            <v>71</v>
          </cell>
          <cell r="N1203">
            <v>12.07</v>
          </cell>
        </row>
        <row r="1204">
          <cell r="A1204">
            <v>42104</v>
          </cell>
          <cell r="B1204">
            <v>45</v>
          </cell>
          <cell r="C1204">
            <v>11</v>
          </cell>
          <cell r="D1204"/>
          <cell r="E1204">
            <v>56</v>
          </cell>
          <cell r="F1204">
            <v>8</v>
          </cell>
          <cell r="G1204"/>
          <cell r="H1204">
            <v>8</v>
          </cell>
          <cell r="I1204">
            <v>64</v>
          </cell>
          <cell r="K1204"/>
          <cell r="L1204"/>
          <cell r="M1204">
            <v>72</v>
          </cell>
          <cell r="N1204">
            <v>12.24</v>
          </cell>
        </row>
        <row r="1205">
          <cell r="A1205">
            <v>42105</v>
          </cell>
          <cell r="B1205">
            <v>43</v>
          </cell>
          <cell r="C1205">
            <v>11</v>
          </cell>
          <cell r="D1205"/>
          <cell r="E1205">
            <v>54</v>
          </cell>
          <cell r="F1205">
            <v>4</v>
          </cell>
          <cell r="G1205"/>
          <cell r="H1205">
            <v>4</v>
          </cell>
          <cell r="I1205">
            <v>58</v>
          </cell>
          <cell r="K1205"/>
          <cell r="L1205"/>
          <cell r="M1205">
            <v>62</v>
          </cell>
          <cell r="N1205">
            <v>10.540000000000001</v>
          </cell>
        </row>
        <row r="1206">
          <cell r="A1206">
            <v>42106</v>
          </cell>
          <cell r="B1206">
            <v>47</v>
          </cell>
          <cell r="C1206">
            <v>11</v>
          </cell>
          <cell r="D1206"/>
          <cell r="E1206">
            <v>58</v>
          </cell>
          <cell r="F1206">
            <v>4</v>
          </cell>
          <cell r="G1206"/>
          <cell r="H1206">
            <v>4</v>
          </cell>
          <cell r="I1206">
            <v>62</v>
          </cell>
          <cell r="K1206"/>
          <cell r="L1206"/>
          <cell r="M1206">
            <v>66</v>
          </cell>
          <cell r="N1206">
            <v>11.22</v>
          </cell>
        </row>
        <row r="1207">
          <cell r="A1207">
            <v>42107</v>
          </cell>
          <cell r="B1207">
            <v>54</v>
          </cell>
          <cell r="C1207">
            <v>11</v>
          </cell>
          <cell r="D1207"/>
          <cell r="E1207">
            <v>65</v>
          </cell>
          <cell r="F1207">
            <v>8</v>
          </cell>
          <cell r="G1207"/>
          <cell r="H1207">
            <v>8</v>
          </cell>
          <cell r="I1207">
            <v>73</v>
          </cell>
          <cell r="K1207"/>
          <cell r="L1207"/>
          <cell r="M1207">
            <v>81</v>
          </cell>
          <cell r="N1207">
            <v>13.770000000000001</v>
          </cell>
        </row>
        <row r="1208">
          <cell r="A1208">
            <v>42108</v>
          </cell>
          <cell r="B1208">
            <v>51</v>
          </cell>
          <cell r="C1208">
            <v>9</v>
          </cell>
          <cell r="D1208"/>
          <cell r="E1208">
            <v>60</v>
          </cell>
          <cell r="F1208">
            <v>8</v>
          </cell>
          <cell r="G1208"/>
          <cell r="H1208">
            <v>8</v>
          </cell>
          <cell r="I1208">
            <v>68</v>
          </cell>
          <cell r="K1208"/>
          <cell r="L1208"/>
          <cell r="M1208">
            <v>76</v>
          </cell>
          <cell r="N1208">
            <v>12.920000000000002</v>
          </cell>
        </row>
        <row r="1209">
          <cell r="A1209">
            <v>42109</v>
          </cell>
          <cell r="B1209">
            <v>45</v>
          </cell>
          <cell r="C1209">
            <v>9</v>
          </cell>
          <cell r="D1209"/>
          <cell r="E1209">
            <v>54</v>
          </cell>
          <cell r="F1209">
            <v>9</v>
          </cell>
          <cell r="G1209"/>
          <cell r="H1209">
            <v>9</v>
          </cell>
          <cell r="I1209">
            <v>63</v>
          </cell>
          <cell r="K1209"/>
          <cell r="L1209"/>
          <cell r="M1209">
            <v>72</v>
          </cell>
          <cell r="N1209">
            <v>12.24</v>
          </cell>
        </row>
        <row r="1210">
          <cell r="A1210">
            <v>42110</v>
          </cell>
          <cell r="B1210">
            <v>48</v>
          </cell>
          <cell r="C1210">
            <v>9</v>
          </cell>
          <cell r="D1210"/>
          <cell r="E1210">
            <v>57</v>
          </cell>
          <cell r="F1210">
            <v>6</v>
          </cell>
          <cell r="G1210"/>
          <cell r="H1210">
            <v>6</v>
          </cell>
          <cell r="I1210">
            <v>63</v>
          </cell>
          <cell r="K1210"/>
          <cell r="L1210"/>
          <cell r="M1210">
            <v>69</v>
          </cell>
          <cell r="N1210">
            <v>11.73</v>
          </cell>
        </row>
        <row r="1211">
          <cell r="A1211">
            <v>42111</v>
          </cell>
          <cell r="B1211">
            <v>47</v>
          </cell>
          <cell r="C1211">
            <v>6</v>
          </cell>
          <cell r="D1211"/>
          <cell r="E1211">
            <v>53</v>
          </cell>
          <cell r="F1211">
            <v>4</v>
          </cell>
          <cell r="G1211"/>
          <cell r="H1211">
            <v>4</v>
          </cell>
          <cell r="I1211">
            <v>57</v>
          </cell>
          <cell r="K1211"/>
          <cell r="L1211"/>
          <cell r="M1211">
            <v>61</v>
          </cell>
          <cell r="N1211">
            <v>10.370000000000001</v>
          </cell>
        </row>
        <row r="1212">
          <cell r="A1212">
            <v>42112</v>
          </cell>
          <cell r="B1212">
            <v>50</v>
          </cell>
          <cell r="C1212">
            <v>5</v>
          </cell>
          <cell r="D1212"/>
          <cell r="E1212">
            <v>55</v>
          </cell>
          <cell r="F1212">
            <v>4</v>
          </cell>
          <cell r="G1212"/>
          <cell r="H1212">
            <v>4</v>
          </cell>
          <cell r="I1212">
            <v>59</v>
          </cell>
          <cell r="K1212"/>
          <cell r="L1212"/>
          <cell r="M1212">
            <v>63</v>
          </cell>
          <cell r="N1212">
            <v>10.71</v>
          </cell>
        </row>
        <row r="1213">
          <cell r="A1213">
            <v>42113</v>
          </cell>
          <cell r="B1213">
            <v>56</v>
          </cell>
          <cell r="C1213">
            <v>5</v>
          </cell>
          <cell r="D1213"/>
          <cell r="E1213">
            <v>61</v>
          </cell>
          <cell r="F1213">
            <v>7</v>
          </cell>
          <cell r="G1213">
            <v>1</v>
          </cell>
          <cell r="H1213">
            <v>8</v>
          </cell>
          <cell r="I1213">
            <v>69</v>
          </cell>
          <cell r="K1213"/>
          <cell r="L1213"/>
          <cell r="M1213">
            <v>77</v>
          </cell>
          <cell r="N1213">
            <v>13.090000000000002</v>
          </cell>
        </row>
        <row r="1214">
          <cell r="A1214">
            <v>42114</v>
          </cell>
          <cell r="B1214">
            <v>57</v>
          </cell>
          <cell r="C1214">
            <v>4</v>
          </cell>
          <cell r="D1214"/>
          <cell r="E1214">
            <v>61</v>
          </cell>
          <cell r="F1214">
            <v>5</v>
          </cell>
          <cell r="G1214">
            <v>1</v>
          </cell>
          <cell r="H1214">
            <v>6</v>
          </cell>
          <cell r="I1214">
            <v>67</v>
          </cell>
          <cell r="K1214"/>
          <cell r="L1214"/>
          <cell r="M1214">
            <v>73</v>
          </cell>
          <cell r="N1214">
            <v>12.41</v>
          </cell>
        </row>
        <row r="1215">
          <cell r="A1215">
            <v>42115</v>
          </cell>
          <cell r="B1215">
            <v>52</v>
          </cell>
          <cell r="C1215">
            <v>9</v>
          </cell>
          <cell r="D1215"/>
          <cell r="E1215">
            <v>61</v>
          </cell>
          <cell r="F1215">
            <v>5</v>
          </cell>
          <cell r="G1215"/>
          <cell r="H1215">
            <v>5</v>
          </cell>
          <cell r="I1215">
            <v>66</v>
          </cell>
          <cell r="K1215"/>
          <cell r="L1215"/>
          <cell r="M1215">
            <v>71</v>
          </cell>
          <cell r="N1215">
            <v>12.07</v>
          </cell>
        </row>
        <row r="1216">
          <cell r="A1216">
            <v>42116</v>
          </cell>
          <cell r="B1216">
            <v>54</v>
          </cell>
          <cell r="C1216">
            <v>8</v>
          </cell>
          <cell r="D1216"/>
          <cell r="E1216">
            <v>62</v>
          </cell>
          <cell r="F1216">
            <v>2</v>
          </cell>
          <cell r="G1216"/>
          <cell r="H1216">
            <v>2</v>
          </cell>
          <cell r="I1216">
            <v>64</v>
          </cell>
          <cell r="K1216"/>
          <cell r="L1216"/>
          <cell r="M1216">
            <v>66</v>
          </cell>
          <cell r="N1216">
            <v>11.22</v>
          </cell>
        </row>
        <row r="1217">
          <cell r="A1217">
            <v>42117</v>
          </cell>
          <cell r="B1217">
            <v>51</v>
          </cell>
          <cell r="C1217">
            <v>9</v>
          </cell>
          <cell r="D1217"/>
          <cell r="E1217">
            <v>60</v>
          </cell>
          <cell r="F1217">
            <v>3</v>
          </cell>
          <cell r="G1217"/>
          <cell r="H1217">
            <v>3</v>
          </cell>
          <cell r="I1217">
            <v>63</v>
          </cell>
          <cell r="K1217"/>
          <cell r="L1217"/>
          <cell r="M1217">
            <v>66</v>
          </cell>
          <cell r="N1217">
            <v>11.22</v>
          </cell>
        </row>
        <row r="1218">
          <cell r="A1218">
            <v>42118</v>
          </cell>
          <cell r="B1218">
            <v>41</v>
          </cell>
          <cell r="C1218">
            <v>7</v>
          </cell>
          <cell r="D1218"/>
          <cell r="E1218">
            <v>48</v>
          </cell>
          <cell r="F1218">
            <v>4</v>
          </cell>
          <cell r="G1218">
            <v>1</v>
          </cell>
          <cell r="H1218">
            <v>5</v>
          </cell>
          <cell r="I1218">
            <v>53</v>
          </cell>
          <cell r="K1218"/>
          <cell r="L1218"/>
          <cell r="M1218">
            <v>58</v>
          </cell>
          <cell r="N1218">
            <v>9.8600000000000012</v>
          </cell>
        </row>
        <row r="1219">
          <cell r="A1219">
            <v>42119</v>
          </cell>
          <cell r="B1219">
            <v>38</v>
          </cell>
          <cell r="C1219">
            <v>7</v>
          </cell>
          <cell r="D1219"/>
          <cell r="E1219">
            <v>45</v>
          </cell>
          <cell r="F1219">
            <v>4</v>
          </cell>
          <cell r="G1219">
            <v>1</v>
          </cell>
          <cell r="H1219">
            <v>5</v>
          </cell>
          <cell r="I1219">
            <v>50</v>
          </cell>
          <cell r="K1219"/>
          <cell r="L1219"/>
          <cell r="M1219">
            <v>55</v>
          </cell>
          <cell r="N1219">
            <v>9.3500000000000014</v>
          </cell>
        </row>
        <row r="1220">
          <cell r="A1220">
            <v>42120</v>
          </cell>
          <cell r="B1220">
            <v>40</v>
          </cell>
          <cell r="C1220">
            <v>11</v>
          </cell>
          <cell r="D1220"/>
          <cell r="E1220">
            <v>51</v>
          </cell>
          <cell r="F1220">
            <v>4</v>
          </cell>
          <cell r="G1220">
            <v>1</v>
          </cell>
          <cell r="H1220">
            <v>5</v>
          </cell>
          <cell r="I1220">
            <v>56</v>
          </cell>
          <cell r="K1220"/>
          <cell r="L1220"/>
          <cell r="M1220">
            <v>61</v>
          </cell>
          <cell r="N1220">
            <v>10.370000000000001</v>
          </cell>
        </row>
        <row r="1221">
          <cell r="A1221">
            <v>42121</v>
          </cell>
          <cell r="B1221">
            <v>46</v>
          </cell>
          <cell r="C1221">
            <v>7</v>
          </cell>
          <cell r="D1221"/>
          <cell r="E1221">
            <v>53</v>
          </cell>
          <cell r="F1221">
            <v>5</v>
          </cell>
          <cell r="G1221"/>
          <cell r="H1221">
            <v>5</v>
          </cell>
          <cell r="I1221">
            <v>58</v>
          </cell>
          <cell r="K1221"/>
          <cell r="L1221"/>
          <cell r="M1221">
            <v>63</v>
          </cell>
          <cell r="N1221">
            <v>10.71</v>
          </cell>
        </row>
        <row r="1222">
          <cell r="A1222">
            <v>42122</v>
          </cell>
          <cell r="B1222">
            <v>51</v>
          </cell>
          <cell r="C1222">
            <v>9</v>
          </cell>
          <cell r="D1222"/>
          <cell r="E1222">
            <v>60</v>
          </cell>
          <cell r="F1222">
            <v>5</v>
          </cell>
          <cell r="G1222"/>
          <cell r="H1222">
            <v>5</v>
          </cell>
          <cell r="I1222">
            <v>65</v>
          </cell>
          <cell r="K1222"/>
          <cell r="L1222"/>
          <cell r="M1222">
            <v>70</v>
          </cell>
          <cell r="N1222">
            <v>11.9</v>
          </cell>
        </row>
        <row r="1223">
          <cell r="A1223">
            <v>42123</v>
          </cell>
          <cell r="B1223">
            <v>47</v>
          </cell>
          <cell r="C1223">
            <v>8</v>
          </cell>
          <cell r="D1223"/>
          <cell r="E1223">
            <v>55</v>
          </cell>
          <cell r="F1223">
            <v>3</v>
          </cell>
          <cell r="G1223"/>
          <cell r="H1223">
            <v>3</v>
          </cell>
          <cell r="I1223">
            <v>58</v>
          </cell>
          <cell r="K1223"/>
          <cell r="L1223"/>
          <cell r="M1223">
            <v>61</v>
          </cell>
          <cell r="N1223">
            <v>10.370000000000001</v>
          </cell>
        </row>
        <row r="1224">
          <cell r="A1224">
            <v>42124</v>
          </cell>
          <cell r="B1224">
            <v>42</v>
          </cell>
          <cell r="C1224">
            <v>8</v>
          </cell>
          <cell r="D1224"/>
          <cell r="E1224">
            <v>50</v>
          </cell>
          <cell r="F1224">
            <v>5</v>
          </cell>
          <cell r="G1224"/>
          <cell r="H1224">
            <v>5</v>
          </cell>
          <cell r="I1224">
            <v>55</v>
          </cell>
          <cell r="K1224"/>
          <cell r="L1224"/>
          <cell r="M1224">
            <v>60</v>
          </cell>
          <cell r="N1224">
            <v>10.200000000000001</v>
          </cell>
        </row>
        <row r="1225">
          <cell r="A1225">
            <v>42125</v>
          </cell>
          <cell r="B1225">
            <v>43</v>
          </cell>
          <cell r="C1225">
            <v>6</v>
          </cell>
          <cell r="D1225"/>
          <cell r="E1225">
            <v>49</v>
          </cell>
          <cell r="F1225">
            <v>2</v>
          </cell>
          <cell r="G1225"/>
          <cell r="H1225">
            <v>2</v>
          </cell>
          <cell r="I1225">
            <v>51</v>
          </cell>
          <cell r="K1225"/>
          <cell r="L1225"/>
          <cell r="M1225">
            <v>53</v>
          </cell>
          <cell r="N1225">
            <v>9.01</v>
          </cell>
        </row>
        <row r="1226">
          <cell r="A1226">
            <v>42126</v>
          </cell>
          <cell r="B1226">
            <v>40</v>
          </cell>
          <cell r="C1226">
            <v>5</v>
          </cell>
          <cell r="D1226"/>
          <cell r="E1226">
            <v>45</v>
          </cell>
          <cell r="F1226">
            <v>1</v>
          </cell>
          <cell r="G1226"/>
          <cell r="H1226">
            <v>1</v>
          </cell>
          <cell r="I1226">
            <v>46</v>
          </cell>
          <cell r="K1226"/>
          <cell r="L1226"/>
          <cell r="M1226">
            <v>47</v>
          </cell>
          <cell r="N1226">
            <v>7.99</v>
          </cell>
        </row>
        <row r="1227">
          <cell r="A1227">
            <v>42127</v>
          </cell>
          <cell r="B1227">
            <v>44</v>
          </cell>
          <cell r="C1227">
            <v>9</v>
          </cell>
          <cell r="D1227"/>
          <cell r="E1227">
            <v>53</v>
          </cell>
          <cell r="F1227">
            <v>1</v>
          </cell>
          <cell r="G1227"/>
          <cell r="H1227">
            <v>1</v>
          </cell>
          <cell r="I1227">
            <v>54</v>
          </cell>
          <cell r="K1227"/>
          <cell r="L1227"/>
          <cell r="M1227">
            <v>55</v>
          </cell>
          <cell r="N1227">
            <v>9.3500000000000014</v>
          </cell>
        </row>
        <row r="1228">
          <cell r="A1228">
            <v>42128</v>
          </cell>
          <cell r="B1228">
            <v>50</v>
          </cell>
          <cell r="C1228">
            <v>8</v>
          </cell>
          <cell r="D1228"/>
          <cell r="E1228">
            <v>58</v>
          </cell>
          <cell r="F1228">
            <v>3</v>
          </cell>
          <cell r="G1228"/>
          <cell r="H1228">
            <v>3</v>
          </cell>
          <cell r="I1228">
            <v>61</v>
          </cell>
          <cell r="K1228"/>
          <cell r="L1228"/>
          <cell r="M1228">
            <v>64</v>
          </cell>
          <cell r="N1228">
            <v>10.88</v>
          </cell>
        </row>
        <row r="1229">
          <cell r="A1229">
            <v>42129</v>
          </cell>
          <cell r="B1229">
            <v>49</v>
          </cell>
          <cell r="C1229">
            <v>11</v>
          </cell>
          <cell r="D1229"/>
          <cell r="E1229">
            <v>60</v>
          </cell>
          <cell r="F1229">
            <v>5</v>
          </cell>
          <cell r="G1229"/>
          <cell r="H1229">
            <v>5</v>
          </cell>
          <cell r="I1229">
            <v>65</v>
          </cell>
          <cell r="K1229"/>
          <cell r="L1229"/>
          <cell r="M1229">
            <v>70</v>
          </cell>
          <cell r="N1229">
            <v>11.9</v>
          </cell>
        </row>
        <row r="1230">
          <cell r="A1230">
            <v>42130</v>
          </cell>
          <cell r="B1230">
            <v>45</v>
          </cell>
          <cell r="C1230">
            <v>7</v>
          </cell>
          <cell r="D1230"/>
          <cell r="E1230">
            <v>52</v>
          </cell>
          <cell r="F1230">
            <v>4</v>
          </cell>
          <cell r="G1230"/>
          <cell r="H1230">
            <v>4</v>
          </cell>
          <cell r="I1230">
            <v>56</v>
          </cell>
          <cell r="K1230"/>
          <cell r="L1230"/>
          <cell r="M1230">
            <v>60</v>
          </cell>
          <cell r="N1230">
            <v>10.200000000000001</v>
          </cell>
        </row>
        <row r="1231">
          <cell r="A1231">
            <v>42131</v>
          </cell>
          <cell r="B1231">
            <v>44</v>
          </cell>
          <cell r="C1231">
            <v>8</v>
          </cell>
          <cell r="D1231"/>
          <cell r="E1231">
            <v>52</v>
          </cell>
          <cell r="F1231">
            <v>4</v>
          </cell>
          <cell r="G1231"/>
          <cell r="H1231">
            <v>4</v>
          </cell>
          <cell r="I1231">
            <v>56</v>
          </cell>
          <cell r="K1231"/>
          <cell r="L1231"/>
          <cell r="M1231">
            <v>60</v>
          </cell>
          <cell r="N1231">
            <v>10.200000000000001</v>
          </cell>
        </row>
        <row r="1232">
          <cell r="A1232">
            <v>42132</v>
          </cell>
          <cell r="B1232">
            <v>52</v>
          </cell>
          <cell r="C1232">
            <v>8</v>
          </cell>
          <cell r="D1232"/>
          <cell r="E1232">
            <v>60</v>
          </cell>
          <cell r="F1232">
            <v>5</v>
          </cell>
          <cell r="G1232"/>
          <cell r="H1232">
            <v>5</v>
          </cell>
          <cell r="I1232">
            <v>65</v>
          </cell>
          <cell r="K1232"/>
          <cell r="L1232"/>
          <cell r="M1232">
            <v>70</v>
          </cell>
          <cell r="N1232">
            <v>11.9</v>
          </cell>
        </row>
        <row r="1233">
          <cell r="A1233">
            <v>42133</v>
          </cell>
          <cell r="B1233">
            <v>54</v>
          </cell>
          <cell r="C1233">
            <v>7</v>
          </cell>
          <cell r="D1233"/>
          <cell r="E1233">
            <v>61</v>
          </cell>
          <cell r="F1233">
            <v>6</v>
          </cell>
          <cell r="G1233"/>
          <cell r="H1233">
            <v>6</v>
          </cell>
          <cell r="I1233">
            <v>67</v>
          </cell>
          <cell r="K1233"/>
          <cell r="L1233"/>
          <cell r="M1233">
            <v>73</v>
          </cell>
          <cell r="N1233">
            <v>12.41</v>
          </cell>
        </row>
        <row r="1234">
          <cell r="A1234">
            <v>42134</v>
          </cell>
          <cell r="B1234">
            <v>46</v>
          </cell>
          <cell r="C1234">
            <v>8</v>
          </cell>
          <cell r="D1234"/>
          <cell r="E1234">
            <v>54</v>
          </cell>
          <cell r="F1234">
            <v>5</v>
          </cell>
          <cell r="G1234"/>
          <cell r="H1234">
            <v>5</v>
          </cell>
          <cell r="I1234">
            <v>59</v>
          </cell>
          <cell r="K1234"/>
          <cell r="L1234"/>
          <cell r="M1234">
            <v>64</v>
          </cell>
          <cell r="N1234">
            <v>10.88</v>
          </cell>
        </row>
        <row r="1235">
          <cell r="A1235">
            <v>42135</v>
          </cell>
          <cell r="B1235">
            <v>44</v>
          </cell>
          <cell r="C1235">
            <v>5</v>
          </cell>
          <cell r="D1235"/>
          <cell r="E1235">
            <v>49</v>
          </cell>
          <cell r="F1235">
            <v>6</v>
          </cell>
          <cell r="G1235"/>
          <cell r="H1235">
            <v>6</v>
          </cell>
          <cell r="I1235">
            <v>55</v>
          </cell>
          <cell r="K1235"/>
          <cell r="L1235"/>
          <cell r="M1235">
            <v>61</v>
          </cell>
          <cell r="N1235">
            <v>10.370000000000001</v>
          </cell>
        </row>
        <row r="1236">
          <cell r="A1236">
            <v>42136</v>
          </cell>
          <cell r="B1236">
            <v>43</v>
          </cell>
          <cell r="C1236">
            <v>4</v>
          </cell>
          <cell r="D1236"/>
          <cell r="E1236">
            <v>47</v>
          </cell>
          <cell r="F1236">
            <v>5</v>
          </cell>
          <cell r="G1236">
            <v>1</v>
          </cell>
          <cell r="H1236">
            <v>6</v>
          </cell>
          <cell r="I1236">
            <v>53</v>
          </cell>
          <cell r="K1236"/>
          <cell r="L1236"/>
          <cell r="M1236">
            <v>59</v>
          </cell>
          <cell r="N1236">
            <v>10.030000000000001</v>
          </cell>
        </row>
        <row r="1237">
          <cell r="A1237">
            <v>42137</v>
          </cell>
          <cell r="B1237">
            <v>44</v>
          </cell>
          <cell r="C1237">
            <v>5</v>
          </cell>
          <cell r="D1237"/>
          <cell r="E1237">
            <v>49</v>
          </cell>
          <cell r="F1237">
            <v>7</v>
          </cell>
          <cell r="G1237"/>
          <cell r="H1237">
            <v>7</v>
          </cell>
          <cell r="I1237">
            <v>56</v>
          </cell>
          <cell r="K1237"/>
          <cell r="L1237"/>
          <cell r="M1237">
            <v>63</v>
          </cell>
          <cell r="N1237">
            <v>10.71</v>
          </cell>
        </row>
        <row r="1238">
          <cell r="A1238">
            <v>42138</v>
          </cell>
          <cell r="B1238">
            <v>42</v>
          </cell>
          <cell r="C1238">
            <v>5</v>
          </cell>
          <cell r="D1238"/>
          <cell r="E1238">
            <v>47</v>
          </cell>
          <cell r="F1238">
            <v>6</v>
          </cell>
          <cell r="G1238"/>
          <cell r="H1238">
            <v>6</v>
          </cell>
          <cell r="I1238">
            <v>53</v>
          </cell>
          <cell r="K1238"/>
          <cell r="L1238"/>
          <cell r="M1238">
            <v>59</v>
          </cell>
          <cell r="N1238">
            <v>10.030000000000001</v>
          </cell>
        </row>
        <row r="1239">
          <cell r="A1239">
            <v>42139</v>
          </cell>
          <cell r="B1239">
            <v>38</v>
          </cell>
          <cell r="C1239">
            <v>6</v>
          </cell>
          <cell r="D1239"/>
          <cell r="E1239">
            <v>44</v>
          </cell>
          <cell r="F1239">
            <v>4</v>
          </cell>
          <cell r="G1239"/>
          <cell r="H1239">
            <v>4</v>
          </cell>
          <cell r="I1239">
            <v>48</v>
          </cell>
          <cell r="K1239"/>
          <cell r="L1239"/>
          <cell r="M1239">
            <v>52</v>
          </cell>
          <cell r="N1239">
            <v>8.84</v>
          </cell>
        </row>
        <row r="1240">
          <cell r="A1240">
            <v>42140</v>
          </cell>
          <cell r="B1240">
            <v>40</v>
          </cell>
          <cell r="C1240">
            <v>9</v>
          </cell>
          <cell r="D1240"/>
          <cell r="E1240">
            <v>49</v>
          </cell>
          <cell r="F1240">
            <v>5</v>
          </cell>
          <cell r="G1240"/>
          <cell r="H1240">
            <v>5</v>
          </cell>
          <cell r="I1240">
            <v>54</v>
          </cell>
          <cell r="K1240"/>
          <cell r="L1240"/>
          <cell r="M1240">
            <v>59</v>
          </cell>
          <cell r="N1240">
            <v>10.030000000000001</v>
          </cell>
        </row>
        <row r="1241">
          <cell r="A1241">
            <v>42141</v>
          </cell>
          <cell r="B1241">
            <v>44</v>
          </cell>
          <cell r="C1241">
            <v>7</v>
          </cell>
          <cell r="D1241"/>
          <cell r="E1241">
            <v>51</v>
          </cell>
          <cell r="F1241">
            <v>3</v>
          </cell>
          <cell r="G1241"/>
          <cell r="H1241">
            <v>3</v>
          </cell>
          <cell r="I1241">
            <v>54</v>
          </cell>
          <cell r="K1241"/>
          <cell r="L1241"/>
          <cell r="M1241">
            <v>57</v>
          </cell>
          <cell r="N1241">
            <v>9.6900000000000013</v>
          </cell>
        </row>
        <row r="1242">
          <cell r="A1242">
            <v>42142</v>
          </cell>
          <cell r="B1242">
            <v>49</v>
          </cell>
          <cell r="C1242">
            <v>3</v>
          </cell>
          <cell r="D1242"/>
          <cell r="E1242">
            <v>52</v>
          </cell>
          <cell r="F1242">
            <v>2</v>
          </cell>
          <cell r="G1242"/>
          <cell r="H1242">
            <v>2</v>
          </cell>
          <cell r="I1242">
            <v>54</v>
          </cell>
          <cell r="K1242"/>
          <cell r="L1242"/>
          <cell r="M1242">
            <v>56</v>
          </cell>
          <cell r="N1242">
            <v>9.5200000000000014</v>
          </cell>
        </row>
        <row r="1243">
          <cell r="A1243">
            <v>42143</v>
          </cell>
          <cell r="B1243">
            <v>52</v>
          </cell>
          <cell r="C1243">
            <v>6</v>
          </cell>
          <cell r="D1243"/>
          <cell r="E1243">
            <v>58</v>
          </cell>
          <cell r="F1243">
            <v>3</v>
          </cell>
          <cell r="G1243"/>
          <cell r="H1243">
            <v>3</v>
          </cell>
          <cell r="I1243">
            <v>61</v>
          </cell>
          <cell r="K1243"/>
          <cell r="L1243"/>
          <cell r="M1243">
            <v>64</v>
          </cell>
          <cell r="N1243">
            <v>10.88</v>
          </cell>
        </row>
        <row r="1244">
          <cell r="A1244">
            <v>42144</v>
          </cell>
          <cell r="B1244">
            <v>53</v>
          </cell>
          <cell r="C1244">
            <v>4</v>
          </cell>
          <cell r="D1244"/>
          <cell r="E1244">
            <v>57</v>
          </cell>
          <cell r="F1244">
            <v>4</v>
          </cell>
          <cell r="G1244"/>
          <cell r="H1244">
            <v>4</v>
          </cell>
          <cell r="I1244">
            <v>61</v>
          </cell>
          <cell r="K1244"/>
          <cell r="L1244"/>
          <cell r="M1244">
            <v>65</v>
          </cell>
          <cell r="N1244">
            <v>11.05</v>
          </cell>
        </row>
        <row r="1245">
          <cell r="A1245">
            <v>42145</v>
          </cell>
          <cell r="B1245">
            <v>44</v>
          </cell>
          <cell r="C1245">
            <v>3</v>
          </cell>
          <cell r="D1245"/>
          <cell r="E1245">
            <v>47</v>
          </cell>
          <cell r="F1245">
            <v>3</v>
          </cell>
          <cell r="G1245"/>
          <cell r="H1245">
            <v>3</v>
          </cell>
          <cell r="I1245">
            <v>50</v>
          </cell>
          <cell r="K1245"/>
          <cell r="L1245"/>
          <cell r="M1245">
            <v>53</v>
          </cell>
          <cell r="N1245">
            <v>9.01</v>
          </cell>
        </row>
        <row r="1246">
          <cell r="A1246">
            <v>42146</v>
          </cell>
          <cell r="B1246">
            <v>46</v>
          </cell>
          <cell r="C1246">
            <v>2</v>
          </cell>
          <cell r="D1246"/>
          <cell r="E1246">
            <v>48</v>
          </cell>
          <cell r="F1246">
            <v>4</v>
          </cell>
          <cell r="G1246"/>
          <cell r="H1246">
            <v>4</v>
          </cell>
          <cell r="I1246">
            <v>52</v>
          </cell>
          <cell r="K1246"/>
          <cell r="L1246"/>
          <cell r="M1246">
            <v>56</v>
          </cell>
          <cell r="N1246">
            <v>9.5200000000000014</v>
          </cell>
        </row>
        <row r="1247">
          <cell r="A1247">
            <v>42147</v>
          </cell>
          <cell r="B1247">
            <v>37</v>
          </cell>
          <cell r="C1247">
            <v>5</v>
          </cell>
          <cell r="D1247"/>
          <cell r="E1247">
            <v>42</v>
          </cell>
          <cell r="F1247">
            <v>9</v>
          </cell>
          <cell r="G1247"/>
          <cell r="H1247">
            <v>9</v>
          </cell>
          <cell r="I1247">
            <v>51</v>
          </cell>
          <cell r="K1247"/>
          <cell r="L1247"/>
          <cell r="M1247">
            <v>60</v>
          </cell>
          <cell r="N1247">
            <v>10.200000000000001</v>
          </cell>
        </row>
        <row r="1248">
          <cell r="A1248">
            <v>42148</v>
          </cell>
          <cell r="B1248">
            <v>43</v>
          </cell>
          <cell r="C1248">
            <v>3</v>
          </cell>
          <cell r="D1248"/>
          <cell r="E1248">
            <v>46</v>
          </cell>
          <cell r="F1248">
            <v>4</v>
          </cell>
          <cell r="G1248"/>
          <cell r="H1248">
            <v>4</v>
          </cell>
          <cell r="I1248">
            <v>50</v>
          </cell>
          <cell r="K1248"/>
          <cell r="L1248"/>
          <cell r="M1248">
            <v>54</v>
          </cell>
          <cell r="N1248">
            <v>9.1800000000000015</v>
          </cell>
        </row>
        <row r="1249">
          <cell r="A1249">
            <v>42149</v>
          </cell>
          <cell r="B1249">
            <v>51</v>
          </cell>
          <cell r="C1249">
            <v>3</v>
          </cell>
          <cell r="D1249"/>
          <cell r="E1249">
            <v>54</v>
          </cell>
          <cell r="F1249">
            <v>2</v>
          </cell>
          <cell r="G1249"/>
          <cell r="H1249">
            <v>2</v>
          </cell>
          <cell r="I1249">
            <v>56</v>
          </cell>
          <cell r="K1249"/>
          <cell r="L1249"/>
          <cell r="M1249">
            <v>58</v>
          </cell>
          <cell r="N1249">
            <v>9.8600000000000012</v>
          </cell>
        </row>
        <row r="1250">
          <cell r="A1250">
            <v>42150</v>
          </cell>
          <cell r="B1250">
            <v>45</v>
          </cell>
          <cell r="C1250">
            <v>3</v>
          </cell>
          <cell r="D1250"/>
          <cell r="E1250">
            <v>48</v>
          </cell>
          <cell r="F1250">
            <v>6</v>
          </cell>
          <cell r="G1250"/>
          <cell r="H1250">
            <v>6</v>
          </cell>
          <cell r="I1250">
            <v>54</v>
          </cell>
          <cell r="K1250"/>
          <cell r="L1250"/>
          <cell r="M1250">
            <v>60</v>
          </cell>
          <cell r="N1250">
            <v>10.200000000000001</v>
          </cell>
        </row>
        <row r="1251">
          <cell r="A1251">
            <v>42151</v>
          </cell>
          <cell r="B1251">
            <v>42</v>
          </cell>
          <cell r="C1251">
            <v>5</v>
          </cell>
          <cell r="D1251"/>
          <cell r="E1251">
            <v>47</v>
          </cell>
          <cell r="F1251">
            <v>7</v>
          </cell>
          <cell r="G1251"/>
          <cell r="H1251">
            <v>7</v>
          </cell>
          <cell r="I1251">
            <v>54</v>
          </cell>
          <cell r="K1251"/>
          <cell r="L1251"/>
          <cell r="M1251">
            <v>61</v>
          </cell>
          <cell r="N1251">
            <v>10.370000000000001</v>
          </cell>
        </row>
        <row r="1252">
          <cell r="A1252">
            <v>42152</v>
          </cell>
          <cell r="B1252">
            <v>43</v>
          </cell>
          <cell r="C1252">
            <v>4</v>
          </cell>
          <cell r="D1252"/>
          <cell r="E1252">
            <v>47</v>
          </cell>
          <cell r="F1252">
            <v>9</v>
          </cell>
          <cell r="G1252"/>
          <cell r="H1252">
            <v>9</v>
          </cell>
          <cell r="I1252">
            <v>56</v>
          </cell>
          <cell r="K1252"/>
          <cell r="L1252"/>
          <cell r="M1252">
            <v>65</v>
          </cell>
          <cell r="N1252">
            <v>11.05</v>
          </cell>
        </row>
        <row r="1253">
          <cell r="A1253">
            <v>42153</v>
          </cell>
          <cell r="B1253">
            <v>54</v>
          </cell>
          <cell r="C1253">
            <v>4</v>
          </cell>
          <cell r="D1253"/>
          <cell r="E1253">
            <v>58</v>
          </cell>
          <cell r="F1253">
            <v>9</v>
          </cell>
          <cell r="G1253"/>
          <cell r="H1253">
            <v>9</v>
          </cell>
          <cell r="I1253">
            <v>67</v>
          </cell>
          <cell r="K1253"/>
          <cell r="L1253"/>
          <cell r="M1253">
            <v>76</v>
          </cell>
          <cell r="N1253">
            <v>12.920000000000002</v>
          </cell>
        </row>
        <row r="1254">
          <cell r="A1254">
            <v>42154</v>
          </cell>
          <cell r="B1254">
            <v>56</v>
          </cell>
          <cell r="C1254">
            <v>5</v>
          </cell>
          <cell r="D1254"/>
          <cell r="E1254">
            <v>61</v>
          </cell>
          <cell r="F1254">
            <v>10</v>
          </cell>
          <cell r="G1254"/>
          <cell r="H1254">
            <v>10</v>
          </cell>
          <cell r="I1254">
            <v>71</v>
          </cell>
          <cell r="K1254"/>
          <cell r="L1254"/>
          <cell r="M1254">
            <v>81</v>
          </cell>
          <cell r="N1254">
            <v>13.770000000000001</v>
          </cell>
        </row>
        <row r="1255">
          <cell r="A1255">
            <v>42155</v>
          </cell>
          <cell r="B1255">
            <v>56</v>
          </cell>
          <cell r="C1255">
            <v>6</v>
          </cell>
          <cell r="D1255"/>
          <cell r="E1255">
            <v>62</v>
          </cell>
          <cell r="F1255">
            <v>5</v>
          </cell>
          <cell r="G1255"/>
          <cell r="H1255">
            <v>5</v>
          </cell>
          <cell r="I1255">
            <v>67</v>
          </cell>
          <cell r="K1255"/>
          <cell r="L1255"/>
          <cell r="M1255">
            <v>72</v>
          </cell>
          <cell r="N1255">
            <v>12.24</v>
          </cell>
        </row>
        <row r="1256">
          <cell r="A1256">
            <v>42156</v>
          </cell>
          <cell r="B1256">
            <v>55</v>
          </cell>
          <cell r="C1256">
            <v>4</v>
          </cell>
          <cell r="D1256"/>
          <cell r="E1256">
            <v>59</v>
          </cell>
          <cell r="F1256">
            <v>10</v>
          </cell>
          <cell r="G1256"/>
          <cell r="H1256">
            <v>10</v>
          </cell>
          <cell r="I1256">
            <v>69</v>
          </cell>
          <cell r="K1256"/>
          <cell r="L1256"/>
          <cell r="M1256">
            <v>79</v>
          </cell>
          <cell r="N1256">
            <v>13.430000000000001</v>
          </cell>
        </row>
        <row r="1257">
          <cell r="A1257">
            <v>42157</v>
          </cell>
          <cell r="B1257">
            <v>63</v>
          </cell>
          <cell r="C1257">
            <v>4</v>
          </cell>
          <cell r="D1257"/>
          <cell r="E1257">
            <v>67</v>
          </cell>
          <cell r="F1257">
            <v>8</v>
          </cell>
          <cell r="G1257"/>
          <cell r="H1257">
            <v>8</v>
          </cell>
          <cell r="I1257">
            <v>75</v>
          </cell>
          <cell r="K1257"/>
          <cell r="L1257"/>
          <cell r="M1257">
            <v>83</v>
          </cell>
          <cell r="N1257">
            <v>14.110000000000001</v>
          </cell>
        </row>
        <row r="1258">
          <cell r="A1258">
            <v>42158</v>
          </cell>
          <cell r="B1258">
            <v>56</v>
          </cell>
          <cell r="C1258">
            <v>8</v>
          </cell>
          <cell r="D1258"/>
          <cell r="E1258">
            <v>64</v>
          </cell>
          <cell r="F1258">
            <v>6</v>
          </cell>
          <cell r="G1258"/>
          <cell r="H1258">
            <v>6</v>
          </cell>
          <cell r="I1258">
            <v>70</v>
          </cell>
          <cell r="K1258"/>
          <cell r="L1258"/>
          <cell r="M1258">
            <v>76</v>
          </cell>
          <cell r="N1258">
            <v>12.920000000000002</v>
          </cell>
        </row>
        <row r="1259">
          <cell r="A1259">
            <v>42159</v>
          </cell>
          <cell r="B1259">
            <v>60</v>
          </cell>
          <cell r="C1259">
            <v>7</v>
          </cell>
          <cell r="D1259"/>
          <cell r="E1259">
            <v>67</v>
          </cell>
          <cell r="F1259">
            <v>7</v>
          </cell>
          <cell r="G1259"/>
          <cell r="H1259">
            <v>7</v>
          </cell>
          <cell r="I1259">
            <v>74</v>
          </cell>
          <cell r="K1259"/>
          <cell r="L1259"/>
          <cell r="M1259">
            <v>81</v>
          </cell>
          <cell r="N1259">
            <v>13.770000000000001</v>
          </cell>
        </row>
        <row r="1260">
          <cell r="A1260">
            <v>42160</v>
          </cell>
          <cell r="B1260">
            <v>63</v>
          </cell>
          <cell r="C1260">
            <v>8</v>
          </cell>
          <cell r="D1260"/>
          <cell r="E1260">
            <v>71</v>
          </cell>
          <cell r="F1260">
            <v>6</v>
          </cell>
          <cell r="G1260"/>
          <cell r="H1260">
            <v>6</v>
          </cell>
          <cell r="I1260">
            <v>77</v>
          </cell>
          <cell r="K1260"/>
          <cell r="L1260"/>
          <cell r="M1260">
            <v>83</v>
          </cell>
          <cell r="N1260">
            <v>14.110000000000001</v>
          </cell>
        </row>
        <row r="1261">
          <cell r="A1261">
            <v>42161</v>
          </cell>
          <cell r="B1261">
            <v>59</v>
          </cell>
          <cell r="C1261">
            <v>7</v>
          </cell>
          <cell r="D1261"/>
          <cell r="E1261">
            <v>66</v>
          </cell>
          <cell r="F1261">
            <v>4</v>
          </cell>
          <cell r="G1261"/>
          <cell r="H1261">
            <v>4</v>
          </cell>
          <cell r="I1261">
            <v>70</v>
          </cell>
          <cell r="K1261"/>
          <cell r="L1261"/>
          <cell r="M1261">
            <v>74</v>
          </cell>
          <cell r="N1261">
            <v>12.58</v>
          </cell>
        </row>
        <row r="1262">
          <cell r="A1262">
            <v>42162</v>
          </cell>
          <cell r="B1262">
            <v>50</v>
          </cell>
          <cell r="C1262">
            <v>8</v>
          </cell>
          <cell r="D1262"/>
          <cell r="E1262">
            <v>58</v>
          </cell>
          <cell r="F1262">
            <v>5</v>
          </cell>
          <cell r="G1262"/>
          <cell r="H1262">
            <v>5</v>
          </cell>
          <cell r="I1262">
            <v>63</v>
          </cell>
          <cell r="K1262"/>
          <cell r="L1262"/>
          <cell r="M1262">
            <v>68</v>
          </cell>
          <cell r="N1262">
            <v>11.56</v>
          </cell>
        </row>
        <row r="1263">
          <cell r="A1263">
            <v>42163</v>
          </cell>
          <cell r="B1263">
            <v>56</v>
          </cell>
          <cell r="C1263">
            <v>10</v>
          </cell>
          <cell r="D1263"/>
          <cell r="E1263">
            <v>66</v>
          </cell>
          <cell r="F1263">
            <v>4</v>
          </cell>
          <cell r="G1263"/>
          <cell r="H1263">
            <v>4</v>
          </cell>
          <cell r="I1263">
            <v>70</v>
          </cell>
          <cell r="K1263"/>
          <cell r="L1263"/>
          <cell r="M1263">
            <v>74</v>
          </cell>
          <cell r="N1263">
            <v>12.58</v>
          </cell>
        </row>
        <row r="1264">
          <cell r="A1264">
            <v>42164</v>
          </cell>
          <cell r="B1264">
            <v>67</v>
          </cell>
          <cell r="C1264">
            <v>12</v>
          </cell>
          <cell r="D1264"/>
          <cell r="E1264">
            <v>79</v>
          </cell>
          <cell r="F1264">
            <v>6</v>
          </cell>
          <cell r="G1264"/>
          <cell r="H1264">
            <v>6</v>
          </cell>
          <cell r="I1264">
            <v>85</v>
          </cell>
          <cell r="K1264"/>
          <cell r="L1264"/>
          <cell r="M1264">
            <v>91</v>
          </cell>
          <cell r="N1264">
            <v>15.47</v>
          </cell>
        </row>
        <row r="1265">
          <cell r="A1265">
            <v>42165</v>
          </cell>
          <cell r="B1265">
            <v>62</v>
          </cell>
          <cell r="C1265">
            <v>10</v>
          </cell>
          <cell r="D1265"/>
          <cell r="E1265">
            <v>72</v>
          </cell>
          <cell r="F1265">
            <v>7</v>
          </cell>
          <cell r="G1265"/>
          <cell r="H1265">
            <v>7</v>
          </cell>
          <cell r="I1265">
            <v>79</v>
          </cell>
          <cell r="K1265"/>
          <cell r="L1265"/>
          <cell r="M1265">
            <v>86</v>
          </cell>
          <cell r="N1265">
            <v>14.620000000000001</v>
          </cell>
        </row>
        <row r="1266">
          <cell r="A1266">
            <v>42166</v>
          </cell>
          <cell r="B1266">
            <v>71</v>
          </cell>
          <cell r="C1266">
            <v>8</v>
          </cell>
          <cell r="D1266"/>
          <cell r="E1266">
            <v>79</v>
          </cell>
          <cell r="F1266">
            <v>3</v>
          </cell>
          <cell r="G1266"/>
          <cell r="H1266">
            <v>3</v>
          </cell>
          <cell r="I1266">
            <v>82</v>
          </cell>
          <cell r="K1266"/>
          <cell r="L1266"/>
          <cell r="M1266">
            <v>85</v>
          </cell>
          <cell r="N1266">
            <v>14.450000000000001</v>
          </cell>
        </row>
        <row r="1267">
          <cell r="A1267">
            <v>42167</v>
          </cell>
          <cell r="B1267">
            <v>65</v>
          </cell>
          <cell r="C1267">
            <v>9</v>
          </cell>
          <cell r="D1267"/>
          <cell r="E1267">
            <v>74</v>
          </cell>
          <cell r="F1267">
            <v>4</v>
          </cell>
          <cell r="G1267"/>
          <cell r="H1267">
            <v>4</v>
          </cell>
          <cell r="I1267">
            <v>78</v>
          </cell>
          <cell r="K1267"/>
          <cell r="L1267"/>
          <cell r="M1267">
            <v>82</v>
          </cell>
          <cell r="N1267">
            <v>13.940000000000001</v>
          </cell>
        </row>
        <row r="1268">
          <cell r="A1268">
            <v>42168</v>
          </cell>
          <cell r="B1268">
            <v>54</v>
          </cell>
          <cell r="C1268">
            <v>9</v>
          </cell>
          <cell r="D1268"/>
          <cell r="E1268">
            <v>63</v>
          </cell>
          <cell r="F1268">
            <v>6</v>
          </cell>
          <cell r="G1268"/>
          <cell r="H1268">
            <v>6</v>
          </cell>
          <cell r="I1268">
            <v>69</v>
          </cell>
          <cell r="K1268"/>
          <cell r="L1268"/>
          <cell r="M1268">
            <v>75</v>
          </cell>
          <cell r="N1268">
            <v>12.750000000000002</v>
          </cell>
        </row>
        <row r="1269">
          <cell r="A1269">
            <v>42169</v>
          </cell>
          <cell r="B1269">
            <v>53</v>
          </cell>
          <cell r="C1269">
            <v>7</v>
          </cell>
          <cell r="D1269"/>
          <cell r="E1269">
            <v>60</v>
          </cell>
          <cell r="F1269">
            <v>3</v>
          </cell>
          <cell r="G1269"/>
          <cell r="H1269">
            <v>3</v>
          </cell>
          <cell r="I1269">
            <v>63</v>
          </cell>
          <cell r="K1269"/>
          <cell r="L1269"/>
          <cell r="M1269">
            <v>66</v>
          </cell>
          <cell r="N1269">
            <v>11.22</v>
          </cell>
        </row>
        <row r="1270">
          <cell r="A1270">
            <v>42170</v>
          </cell>
          <cell r="B1270">
            <v>56</v>
          </cell>
          <cell r="C1270">
            <v>7</v>
          </cell>
          <cell r="D1270"/>
          <cell r="E1270">
            <v>63</v>
          </cell>
          <cell r="F1270">
            <v>2</v>
          </cell>
          <cell r="G1270"/>
          <cell r="H1270">
            <v>2</v>
          </cell>
          <cell r="I1270">
            <v>65</v>
          </cell>
          <cell r="K1270"/>
          <cell r="L1270"/>
          <cell r="M1270">
            <v>67</v>
          </cell>
          <cell r="N1270">
            <v>11.39</v>
          </cell>
        </row>
        <row r="1271">
          <cell r="A1271">
            <v>42171</v>
          </cell>
          <cell r="B1271">
            <v>50</v>
          </cell>
          <cell r="C1271">
            <v>7</v>
          </cell>
          <cell r="D1271"/>
          <cell r="E1271">
            <v>57</v>
          </cell>
          <cell r="F1271">
            <v>3</v>
          </cell>
          <cell r="G1271"/>
          <cell r="H1271">
            <v>3</v>
          </cell>
          <cell r="I1271">
            <v>60</v>
          </cell>
          <cell r="K1271"/>
          <cell r="L1271"/>
          <cell r="M1271">
            <v>63</v>
          </cell>
          <cell r="N1271">
            <v>10.71</v>
          </cell>
        </row>
        <row r="1272">
          <cell r="A1272">
            <v>42172</v>
          </cell>
          <cell r="B1272">
            <v>52</v>
          </cell>
          <cell r="C1272">
            <v>9</v>
          </cell>
          <cell r="D1272"/>
          <cell r="E1272">
            <v>61</v>
          </cell>
          <cell r="F1272">
            <v>5</v>
          </cell>
          <cell r="G1272"/>
          <cell r="H1272">
            <v>5</v>
          </cell>
          <cell r="I1272">
            <v>66</v>
          </cell>
          <cell r="K1272"/>
          <cell r="L1272"/>
          <cell r="M1272">
            <v>71</v>
          </cell>
          <cell r="N1272">
            <v>12.07</v>
          </cell>
        </row>
        <row r="1273">
          <cell r="A1273">
            <v>42173</v>
          </cell>
          <cell r="B1273">
            <v>45</v>
          </cell>
          <cell r="C1273">
            <v>9</v>
          </cell>
          <cell r="D1273"/>
          <cell r="E1273">
            <v>54</v>
          </cell>
          <cell r="F1273">
            <v>4</v>
          </cell>
          <cell r="G1273"/>
          <cell r="H1273">
            <v>4</v>
          </cell>
          <cell r="I1273">
            <v>58</v>
          </cell>
          <cell r="K1273"/>
          <cell r="L1273"/>
          <cell r="M1273">
            <v>62</v>
          </cell>
          <cell r="N1273">
            <v>10.540000000000001</v>
          </cell>
        </row>
        <row r="1274">
          <cell r="A1274">
            <v>42174</v>
          </cell>
          <cell r="B1274">
            <v>45</v>
          </cell>
          <cell r="C1274">
            <v>7</v>
          </cell>
          <cell r="D1274"/>
          <cell r="E1274">
            <v>52</v>
          </cell>
          <cell r="F1274">
            <v>5</v>
          </cell>
          <cell r="G1274"/>
          <cell r="H1274">
            <v>5</v>
          </cell>
          <cell r="I1274">
            <v>57</v>
          </cell>
          <cell r="K1274"/>
          <cell r="L1274"/>
          <cell r="M1274">
            <v>62</v>
          </cell>
          <cell r="N1274">
            <v>10.540000000000001</v>
          </cell>
        </row>
        <row r="1275">
          <cell r="A1275">
            <v>42175</v>
          </cell>
          <cell r="B1275">
            <v>51</v>
          </cell>
          <cell r="C1275">
            <v>7</v>
          </cell>
          <cell r="D1275"/>
          <cell r="E1275">
            <v>58</v>
          </cell>
          <cell r="F1275">
            <v>4</v>
          </cell>
          <cell r="G1275"/>
          <cell r="H1275">
            <v>4</v>
          </cell>
          <cell r="I1275">
            <v>62</v>
          </cell>
          <cell r="K1275"/>
          <cell r="L1275"/>
          <cell r="M1275">
            <v>66</v>
          </cell>
          <cell r="N1275">
            <v>11.22</v>
          </cell>
        </row>
        <row r="1276">
          <cell r="A1276">
            <v>42176</v>
          </cell>
          <cell r="B1276">
            <v>44</v>
          </cell>
          <cell r="C1276">
            <v>6</v>
          </cell>
          <cell r="D1276"/>
          <cell r="E1276">
            <v>50</v>
          </cell>
          <cell r="F1276">
            <v>3</v>
          </cell>
          <cell r="G1276"/>
          <cell r="H1276">
            <v>3</v>
          </cell>
          <cell r="I1276">
            <v>53</v>
          </cell>
          <cell r="K1276"/>
          <cell r="L1276"/>
          <cell r="M1276">
            <v>56</v>
          </cell>
          <cell r="N1276">
            <v>9.5200000000000014</v>
          </cell>
        </row>
        <row r="1277">
          <cell r="A1277">
            <v>42177</v>
          </cell>
          <cell r="B1277">
            <v>47</v>
          </cell>
          <cell r="C1277">
            <v>5</v>
          </cell>
          <cell r="D1277"/>
          <cell r="E1277">
            <v>52</v>
          </cell>
          <cell r="F1277">
            <v>4</v>
          </cell>
          <cell r="G1277"/>
          <cell r="H1277">
            <v>4</v>
          </cell>
          <cell r="I1277">
            <v>56</v>
          </cell>
          <cell r="K1277"/>
          <cell r="L1277"/>
          <cell r="M1277">
            <v>60</v>
          </cell>
          <cell r="N1277">
            <v>10.200000000000001</v>
          </cell>
        </row>
        <row r="1278">
          <cell r="A1278">
            <v>42178</v>
          </cell>
          <cell r="B1278">
            <v>49</v>
          </cell>
          <cell r="C1278">
            <v>9</v>
          </cell>
          <cell r="D1278"/>
          <cell r="E1278">
            <v>58</v>
          </cell>
          <cell r="F1278">
            <v>4</v>
          </cell>
          <cell r="G1278"/>
          <cell r="H1278">
            <v>4</v>
          </cell>
          <cell r="I1278">
            <v>62</v>
          </cell>
          <cell r="K1278"/>
          <cell r="L1278"/>
          <cell r="M1278">
            <v>66</v>
          </cell>
          <cell r="N1278">
            <v>11.22</v>
          </cell>
        </row>
        <row r="1279">
          <cell r="A1279">
            <v>42179</v>
          </cell>
          <cell r="B1279">
            <v>47</v>
          </cell>
          <cell r="C1279">
            <v>10</v>
          </cell>
          <cell r="D1279"/>
          <cell r="E1279">
            <v>57</v>
          </cell>
          <cell r="F1279">
            <v>7</v>
          </cell>
          <cell r="G1279"/>
          <cell r="H1279">
            <v>7</v>
          </cell>
          <cell r="I1279">
            <v>64</v>
          </cell>
          <cell r="K1279"/>
          <cell r="L1279"/>
          <cell r="M1279">
            <v>71</v>
          </cell>
          <cell r="N1279">
            <v>12.07</v>
          </cell>
        </row>
        <row r="1280">
          <cell r="A1280">
            <v>42180</v>
          </cell>
          <cell r="B1280">
            <v>45</v>
          </cell>
          <cell r="C1280">
            <v>8</v>
          </cell>
          <cell r="D1280"/>
          <cell r="E1280">
            <v>53</v>
          </cell>
          <cell r="F1280">
            <v>8</v>
          </cell>
          <cell r="G1280"/>
          <cell r="H1280">
            <v>8</v>
          </cell>
          <cell r="I1280">
            <v>61</v>
          </cell>
          <cell r="K1280"/>
          <cell r="L1280"/>
          <cell r="M1280">
            <v>69</v>
          </cell>
          <cell r="N1280">
            <v>11.73</v>
          </cell>
        </row>
        <row r="1281">
          <cell r="A1281">
            <v>42181</v>
          </cell>
          <cell r="B1281">
            <v>47</v>
          </cell>
          <cell r="C1281">
            <v>8</v>
          </cell>
          <cell r="D1281"/>
          <cell r="E1281">
            <v>55</v>
          </cell>
          <cell r="F1281">
            <v>5</v>
          </cell>
          <cell r="G1281"/>
          <cell r="H1281">
            <v>5</v>
          </cell>
          <cell r="I1281">
            <v>60</v>
          </cell>
          <cell r="K1281"/>
          <cell r="L1281"/>
          <cell r="M1281">
            <v>65</v>
          </cell>
          <cell r="N1281">
            <v>11.05</v>
          </cell>
        </row>
        <row r="1282">
          <cell r="A1282">
            <v>42182</v>
          </cell>
          <cell r="B1282">
            <v>49</v>
          </cell>
          <cell r="C1282">
            <v>8</v>
          </cell>
          <cell r="D1282"/>
          <cell r="E1282">
            <v>57</v>
          </cell>
          <cell r="F1282">
            <v>5</v>
          </cell>
          <cell r="G1282"/>
          <cell r="H1282">
            <v>5</v>
          </cell>
          <cell r="I1282">
            <v>62</v>
          </cell>
          <cell r="K1282"/>
          <cell r="L1282"/>
          <cell r="M1282">
            <v>67</v>
          </cell>
          <cell r="N1282">
            <v>11.39</v>
          </cell>
        </row>
        <row r="1283">
          <cell r="A1283">
            <v>42183</v>
          </cell>
          <cell r="B1283">
            <v>40</v>
          </cell>
          <cell r="C1283">
            <v>9</v>
          </cell>
          <cell r="D1283"/>
          <cell r="E1283">
            <v>49</v>
          </cell>
          <cell r="F1283">
            <v>6</v>
          </cell>
          <cell r="G1283"/>
          <cell r="H1283">
            <v>6</v>
          </cell>
          <cell r="I1283">
            <v>55</v>
          </cell>
          <cell r="K1283"/>
          <cell r="L1283"/>
          <cell r="M1283">
            <v>61</v>
          </cell>
          <cell r="N1283">
            <v>10.370000000000001</v>
          </cell>
        </row>
        <row r="1284">
          <cell r="A1284">
            <v>42184</v>
          </cell>
          <cell r="B1284">
            <v>36</v>
          </cell>
          <cell r="C1284">
            <v>11</v>
          </cell>
          <cell r="D1284"/>
          <cell r="E1284">
            <v>47</v>
          </cell>
          <cell r="F1284">
            <v>6</v>
          </cell>
          <cell r="G1284"/>
          <cell r="H1284">
            <v>6</v>
          </cell>
          <cell r="I1284">
            <v>53</v>
          </cell>
          <cell r="K1284"/>
          <cell r="L1284"/>
          <cell r="M1284">
            <v>59</v>
          </cell>
          <cell r="N1284">
            <v>10.030000000000001</v>
          </cell>
        </row>
        <row r="1285">
          <cell r="A1285">
            <v>42185</v>
          </cell>
          <cell r="B1285">
            <v>39</v>
          </cell>
          <cell r="C1285">
            <v>7</v>
          </cell>
          <cell r="D1285"/>
          <cell r="E1285">
            <v>46</v>
          </cell>
          <cell r="F1285">
            <v>5</v>
          </cell>
          <cell r="G1285"/>
          <cell r="H1285">
            <v>5</v>
          </cell>
          <cell r="I1285">
            <v>51</v>
          </cell>
          <cell r="K1285"/>
          <cell r="L1285"/>
          <cell r="M1285">
            <v>56</v>
          </cell>
          <cell r="N1285">
            <v>9.5200000000000014</v>
          </cell>
        </row>
        <row r="1286">
          <cell r="A1286">
            <v>42186</v>
          </cell>
          <cell r="B1286">
            <v>37</v>
          </cell>
          <cell r="C1286">
            <v>5</v>
          </cell>
          <cell r="D1286"/>
          <cell r="E1286">
            <v>42</v>
          </cell>
          <cell r="F1286">
            <v>5</v>
          </cell>
          <cell r="G1286"/>
          <cell r="H1286">
            <v>5</v>
          </cell>
          <cell r="I1286">
            <v>47</v>
          </cell>
          <cell r="K1286"/>
          <cell r="L1286"/>
          <cell r="M1286">
            <v>52</v>
          </cell>
          <cell r="N1286">
            <v>8.84</v>
          </cell>
        </row>
        <row r="1287">
          <cell r="A1287">
            <v>42187</v>
          </cell>
          <cell r="B1287">
            <v>46</v>
          </cell>
          <cell r="C1287">
            <v>6</v>
          </cell>
          <cell r="D1287"/>
          <cell r="E1287">
            <v>52</v>
          </cell>
          <cell r="F1287">
            <v>7</v>
          </cell>
          <cell r="G1287"/>
          <cell r="H1287">
            <v>7</v>
          </cell>
          <cell r="I1287">
            <v>59</v>
          </cell>
          <cell r="K1287"/>
          <cell r="L1287"/>
          <cell r="M1287">
            <v>66</v>
          </cell>
          <cell r="N1287">
            <v>11.22</v>
          </cell>
        </row>
        <row r="1288">
          <cell r="A1288">
            <v>42188</v>
          </cell>
          <cell r="B1288">
            <v>43</v>
          </cell>
          <cell r="C1288">
            <v>5</v>
          </cell>
          <cell r="D1288"/>
          <cell r="E1288">
            <v>48</v>
          </cell>
          <cell r="F1288">
            <v>5</v>
          </cell>
          <cell r="G1288"/>
          <cell r="H1288">
            <v>5</v>
          </cell>
          <cell r="I1288">
            <v>53</v>
          </cell>
          <cell r="K1288"/>
          <cell r="L1288"/>
          <cell r="M1288">
            <v>58</v>
          </cell>
          <cell r="N1288">
            <v>9.8600000000000012</v>
          </cell>
        </row>
        <row r="1289">
          <cell r="A1289">
            <v>42189</v>
          </cell>
          <cell r="B1289">
            <v>43</v>
          </cell>
          <cell r="C1289">
            <v>4</v>
          </cell>
          <cell r="D1289"/>
          <cell r="E1289">
            <v>47</v>
          </cell>
          <cell r="F1289">
            <v>7</v>
          </cell>
          <cell r="G1289"/>
          <cell r="H1289">
            <v>7</v>
          </cell>
          <cell r="I1289">
            <v>54</v>
          </cell>
          <cell r="K1289"/>
          <cell r="L1289"/>
          <cell r="M1289">
            <v>61</v>
          </cell>
          <cell r="N1289">
            <v>10.370000000000001</v>
          </cell>
        </row>
        <row r="1290">
          <cell r="A1290">
            <v>42190</v>
          </cell>
          <cell r="B1290">
            <v>40</v>
          </cell>
          <cell r="C1290">
            <v>3</v>
          </cell>
          <cell r="D1290"/>
          <cell r="E1290">
            <v>43</v>
          </cell>
          <cell r="F1290">
            <v>8</v>
          </cell>
          <cell r="G1290"/>
          <cell r="H1290">
            <v>8</v>
          </cell>
          <cell r="I1290">
            <v>51</v>
          </cell>
          <cell r="K1290"/>
          <cell r="L1290"/>
          <cell r="M1290">
            <v>59</v>
          </cell>
          <cell r="N1290">
            <v>10.030000000000001</v>
          </cell>
        </row>
        <row r="1291">
          <cell r="A1291">
            <v>42191</v>
          </cell>
          <cell r="B1291">
            <v>36</v>
          </cell>
          <cell r="C1291">
            <v>3</v>
          </cell>
          <cell r="D1291"/>
          <cell r="E1291">
            <v>39</v>
          </cell>
          <cell r="F1291">
            <v>8</v>
          </cell>
          <cell r="G1291"/>
          <cell r="H1291">
            <v>8</v>
          </cell>
          <cell r="I1291">
            <v>47</v>
          </cell>
          <cell r="K1291"/>
          <cell r="L1291"/>
          <cell r="M1291">
            <v>55</v>
          </cell>
          <cell r="N1291">
            <v>9.3500000000000014</v>
          </cell>
        </row>
        <row r="1292">
          <cell r="A1292">
            <v>42192</v>
          </cell>
          <cell r="B1292">
            <v>43</v>
          </cell>
          <cell r="C1292">
            <v>4</v>
          </cell>
          <cell r="D1292"/>
          <cell r="E1292">
            <v>47</v>
          </cell>
          <cell r="F1292">
            <v>8</v>
          </cell>
          <cell r="G1292"/>
          <cell r="H1292">
            <v>8</v>
          </cell>
          <cell r="I1292">
            <v>55</v>
          </cell>
          <cell r="K1292"/>
          <cell r="L1292"/>
          <cell r="M1292">
            <v>63</v>
          </cell>
          <cell r="N1292">
            <v>10.71</v>
          </cell>
        </row>
        <row r="1293">
          <cell r="A1293">
            <v>42193</v>
          </cell>
          <cell r="B1293">
            <v>39</v>
          </cell>
          <cell r="C1293">
            <v>6</v>
          </cell>
          <cell r="D1293"/>
          <cell r="E1293">
            <v>45</v>
          </cell>
          <cell r="F1293">
            <v>9</v>
          </cell>
          <cell r="G1293"/>
          <cell r="H1293">
            <v>9</v>
          </cell>
          <cell r="I1293">
            <v>54</v>
          </cell>
          <cell r="K1293"/>
          <cell r="L1293"/>
          <cell r="M1293">
            <v>63</v>
          </cell>
          <cell r="N1293">
            <v>10.71</v>
          </cell>
        </row>
        <row r="1294">
          <cell r="A1294">
            <v>42194</v>
          </cell>
          <cell r="B1294">
            <v>38</v>
          </cell>
          <cell r="C1294">
            <v>6</v>
          </cell>
          <cell r="D1294"/>
          <cell r="E1294">
            <v>44</v>
          </cell>
          <cell r="F1294">
            <v>9</v>
          </cell>
          <cell r="G1294"/>
          <cell r="H1294">
            <v>9</v>
          </cell>
          <cell r="I1294">
            <v>53</v>
          </cell>
          <cell r="K1294"/>
          <cell r="L1294"/>
          <cell r="M1294">
            <v>62</v>
          </cell>
          <cell r="N1294">
            <v>10.540000000000001</v>
          </cell>
        </row>
        <row r="1295">
          <cell r="A1295">
            <v>42195</v>
          </cell>
          <cell r="B1295">
            <v>44</v>
          </cell>
          <cell r="C1295">
            <v>7</v>
          </cell>
          <cell r="D1295"/>
          <cell r="E1295">
            <v>51</v>
          </cell>
          <cell r="F1295">
            <v>10</v>
          </cell>
          <cell r="G1295"/>
          <cell r="H1295">
            <v>10</v>
          </cell>
          <cell r="I1295">
            <v>61</v>
          </cell>
          <cell r="K1295"/>
          <cell r="L1295"/>
          <cell r="M1295">
            <v>71</v>
          </cell>
          <cell r="N1295">
            <v>12.07</v>
          </cell>
        </row>
        <row r="1296">
          <cell r="A1296">
            <v>42196</v>
          </cell>
          <cell r="B1296">
            <v>43</v>
          </cell>
          <cell r="C1296">
            <v>10</v>
          </cell>
          <cell r="D1296"/>
          <cell r="E1296">
            <v>53</v>
          </cell>
          <cell r="F1296">
            <v>8</v>
          </cell>
          <cell r="G1296"/>
          <cell r="H1296">
            <v>8</v>
          </cell>
          <cell r="I1296">
            <v>61</v>
          </cell>
          <cell r="K1296"/>
          <cell r="L1296"/>
          <cell r="M1296">
            <v>69</v>
          </cell>
          <cell r="N1296">
            <v>11.73</v>
          </cell>
        </row>
        <row r="1297">
          <cell r="A1297">
            <v>42197</v>
          </cell>
          <cell r="B1297">
            <v>50</v>
          </cell>
          <cell r="C1297">
            <v>12</v>
          </cell>
          <cell r="D1297"/>
          <cell r="E1297">
            <v>62</v>
          </cell>
          <cell r="F1297">
            <v>9</v>
          </cell>
          <cell r="G1297"/>
          <cell r="H1297">
            <v>9</v>
          </cell>
          <cell r="I1297">
            <v>71</v>
          </cell>
          <cell r="K1297"/>
          <cell r="L1297"/>
          <cell r="M1297">
            <v>80</v>
          </cell>
          <cell r="N1297">
            <v>13.600000000000001</v>
          </cell>
        </row>
        <row r="1298">
          <cell r="A1298">
            <v>42198</v>
          </cell>
          <cell r="B1298">
            <v>50</v>
          </cell>
          <cell r="C1298">
            <v>10</v>
          </cell>
          <cell r="D1298"/>
          <cell r="E1298">
            <v>60</v>
          </cell>
          <cell r="F1298">
            <v>8</v>
          </cell>
          <cell r="G1298"/>
          <cell r="H1298">
            <v>8</v>
          </cell>
          <cell r="I1298">
            <v>68</v>
          </cell>
          <cell r="K1298"/>
          <cell r="L1298"/>
          <cell r="M1298">
            <v>76</v>
          </cell>
          <cell r="N1298">
            <v>12.920000000000002</v>
          </cell>
        </row>
        <row r="1299">
          <cell r="A1299">
            <v>42199</v>
          </cell>
          <cell r="B1299">
            <v>70</v>
          </cell>
          <cell r="C1299">
            <v>11</v>
          </cell>
          <cell r="D1299"/>
          <cell r="E1299">
            <v>81</v>
          </cell>
          <cell r="F1299">
            <v>12</v>
          </cell>
          <cell r="G1299">
            <v>1</v>
          </cell>
          <cell r="H1299">
            <v>13</v>
          </cell>
          <cell r="I1299">
            <v>94</v>
          </cell>
          <cell r="K1299"/>
          <cell r="L1299"/>
          <cell r="M1299">
            <v>107</v>
          </cell>
          <cell r="N1299">
            <v>18.190000000000001</v>
          </cell>
        </row>
        <row r="1300">
          <cell r="A1300">
            <v>42200</v>
          </cell>
          <cell r="B1300">
            <v>68</v>
          </cell>
          <cell r="C1300">
            <v>11</v>
          </cell>
          <cell r="D1300"/>
          <cell r="E1300">
            <v>79</v>
          </cell>
          <cell r="F1300">
            <v>7</v>
          </cell>
          <cell r="G1300"/>
          <cell r="H1300">
            <v>7</v>
          </cell>
          <cell r="I1300">
            <v>86</v>
          </cell>
          <cell r="K1300"/>
          <cell r="L1300"/>
          <cell r="M1300">
            <v>93</v>
          </cell>
          <cell r="N1300">
            <v>15.81</v>
          </cell>
        </row>
        <row r="1301">
          <cell r="A1301">
            <v>42201</v>
          </cell>
          <cell r="B1301">
            <v>70</v>
          </cell>
          <cell r="C1301">
            <v>8</v>
          </cell>
          <cell r="D1301"/>
          <cell r="E1301">
            <v>78</v>
          </cell>
          <cell r="F1301">
            <v>9</v>
          </cell>
          <cell r="G1301"/>
          <cell r="H1301">
            <v>9</v>
          </cell>
          <cell r="I1301">
            <v>87</v>
          </cell>
          <cell r="K1301"/>
          <cell r="L1301"/>
          <cell r="M1301">
            <v>96</v>
          </cell>
          <cell r="N1301">
            <v>16.32</v>
          </cell>
        </row>
        <row r="1302">
          <cell r="A1302">
            <v>42202</v>
          </cell>
          <cell r="B1302">
            <v>69</v>
          </cell>
          <cell r="C1302">
            <v>11</v>
          </cell>
          <cell r="D1302"/>
          <cell r="E1302">
            <v>80</v>
          </cell>
          <cell r="F1302">
            <v>9</v>
          </cell>
          <cell r="G1302"/>
          <cell r="H1302">
            <v>9</v>
          </cell>
          <cell r="I1302">
            <v>89</v>
          </cell>
          <cell r="K1302"/>
          <cell r="L1302"/>
          <cell r="M1302">
            <v>98</v>
          </cell>
          <cell r="N1302">
            <v>16.66</v>
          </cell>
        </row>
        <row r="1303">
          <cell r="A1303">
            <v>42203</v>
          </cell>
          <cell r="B1303">
            <v>71</v>
          </cell>
          <cell r="C1303">
            <v>8</v>
          </cell>
          <cell r="D1303"/>
          <cell r="E1303">
            <v>79</v>
          </cell>
          <cell r="F1303">
            <v>12</v>
          </cell>
          <cell r="G1303"/>
          <cell r="H1303">
            <v>12</v>
          </cell>
          <cell r="I1303">
            <v>91</v>
          </cell>
          <cell r="K1303"/>
          <cell r="L1303"/>
          <cell r="M1303">
            <v>103</v>
          </cell>
          <cell r="N1303">
            <v>17.510000000000002</v>
          </cell>
        </row>
        <row r="1304">
          <cell r="A1304">
            <v>42204</v>
          </cell>
          <cell r="B1304">
            <v>69</v>
          </cell>
          <cell r="C1304">
            <v>8</v>
          </cell>
          <cell r="D1304"/>
          <cell r="E1304">
            <v>77</v>
          </cell>
          <cell r="F1304">
            <v>10</v>
          </cell>
          <cell r="G1304"/>
          <cell r="H1304">
            <v>10</v>
          </cell>
          <cell r="I1304">
            <v>87</v>
          </cell>
          <cell r="K1304"/>
          <cell r="L1304"/>
          <cell r="M1304">
            <v>97</v>
          </cell>
          <cell r="N1304">
            <v>16.490000000000002</v>
          </cell>
        </row>
        <row r="1305">
          <cell r="A1305">
            <v>42205</v>
          </cell>
          <cell r="B1305">
            <v>67</v>
          </cell>
          <cell r="C1305">
            <v>11</v>
          </cell>
          <cell r="D1305"/>
          <cell r="E1305">
            <v>78</v>
          </cell>
          <cell r="F1305">
            <v>9</v>
          </cell>
          <cell r="G1305"/>
          <cell r="H1305">
            <v>9</v>
          </cell>
          <cell r="I1305">
            <v>87</v>
          </cell>
          <cell r="K1305"/>
          <cell r="L1305"/>
          <cell r="M1305">
            <v>96</v>
          </cell>
          <cell r="N1305">
            <v>16.32</v>
          </cell>
        </row>
        <row r="1306">
          <cell r="A1306">
            <v>42206</v>
          </cell>
          <cell r="B1306">
            <v>64</v>
          </cell>
          <cell r="C1306">
            <v>6</v>
          </cell>
          <cell r="D1306"/>
          <cell r="E1306">
            <v>70</v>
          </cell>
          <cell r="F1306">
            <v>6</v>
          </cell>
          <cell r="G1306"/>
          <cell r="H1306">
            <v>6</v>
          </cell>
          <cell r="I1306">
            <v>76</v>
          </cell>
          <cell r="K1306"/>
          <cell r="L1306"/>
          <cell r="M1306">
            <v>82</v>
          </cell>
          <cell r="N1306">
            <v>13.940000000000001</v>
          </cell>
        </row>
        <row r="1307">
          <cell r="A1307">
            <v>42207</v>
          </cell>
          <cell r="B1307">
            <v>62</v>
          </cell>
          <cell r="C1307">
            <v>7</v>
          </cell>
          <cell r="D1307"/>
          <cell r="E1307">
            <v>69</v>
          </cell>
          <cell r="F1307">
            <v>8</v>
          </cell>
          <cell r="G1307"/>
          <cell r="H1307">
            <v>8</v>
          </cell>
          <cell r="I1307">
            <v>77</v>
          </cell>
          <cell r="K1307"/>
          <cell r="L1307"/>
          <cell r="M1307">
            <v>85</v>
          </cell>
          <cell r="N1307">
            <v>14.450000000000001</v>
          </cell>
        </row>
        <row r="1308">
          <cell r="A1308">
            <v>42208</v>
          </cell>
          <cell r="B1308">
            <v>58</v>
          </cell>
          <cell r="C1308">
            <v>7</v>
          </cell>
          <cell r="D1308"/>
          <cell r="E1308">
            <v>65</v>
          </cell>
          <cell r="F1308">
            <v>9</v>
          </cell>
          <cell r="G1308">
            <v>1</v>
          </cell>
          <cell r="H1308">
            <v>10</v>
          </cell>
          <cell r="I1308">
            <v>75</v>
          </cell>
          <cell r="K1308"/>
          <cell r="L1308"/>
          <cell r="M1308">
            <v>85</v>
          </cell>
          <cell r="N1308">
            <v>14.450000000000001</v>
          </cell>
        </row>
        <row r="1309">
          <cell r="A1309">
            <v>42209</v>
          </cell>
          <cell r="B1309">
            <v>56</v>
          </cell>
          <cell r="C1309">
            <v>9</v>
          </cell>
          <cell r="D1309"/>
          <cell r="E1309">
            <v>65</v>
          </cell>
          <cell r="F1309">
            <v>7</v>
          </cell>
          <cell r="G1309"/>
          <cell r="H1309">
            <v>7</v>
          </cell>
          <cell r="I1309">
            <v>72</v>
          </cell>
          <cell r="K1309"/>
          <cell r="L1309"/>
          <cell r="M1309">
            <v>79</v>
          </cell>
          <cell r="N1309">
            <v>13.430000000000001</v>
          </cell>
        </row>
        <row r="1310">
          <cell r="A1310">
            <v>42210</v>
          </cell>
          <cell r="B1310">
            <v>61</v>
          </cell>
          <cell r="C1310">
            <v>8</v>
          </cell>
          <cell r="D1310"/>
          <cell r="E1310">
            <v>69</v>
          </cell>
          <cell r="F1310">
            <v>5</v>
          </cell>
          <cell r="G1310"/>
          <cell r="H1310">
            <v>5</v>
          </cell>
          <cell r="I1310">
            <v>74</v>
          </cell>
          <cell r="K1310"/>
          <cell r="L1310"/>
          <cell r="M1310">
            <v>79</v>
          </cell>
          <cell r="N1310">
            <v>13.430000000000001</v>
          </cell>
        </row>
        <row r="1311">
          <cell r="A1311">
            <v>42211</v>
          </cell>
          <cell r="B1311">
            <v>57</v>
          </cell>
          <cell r="C1311">
            <v>11</v>
          </cell>
          <cell r="D1311"/>
          <cell r="E1311">
            <v>68</v>
          </cell>
          <cell r="F1311">
            <v>8</v>
          </cell>
          <cell r="G1311"/>
          <cell r="H1311">
            <v>8</v>
          </cell>
          <cell r="I1311">
            <v>76</v>
          </cell>
          <cell r="K1311"/>
          <cell r="L1311"/>
          <cell r="M1311">
            <v>84</v>
          </cell>
          <cell r="N1311">
            <v>14.280000000000001</v>
          </cell>
        </row>
        <row r="1312">
          <cell r="A1312">
            <v>42212</v>
          </cell>
          <cell r="B1312">
            <v>51</v>
          </cell>
          <cell r="C1312">
            <v>10</v>
          </cell>
          <cell r="D1312"/>
          <cell r="E1312">
            <v>61</v>
          </cell>
          <cell r="F1312">
            <v>7</v>
          </cell>
          <cell r="G1312">
            <v>2</v>
          </cell>
          <cell r="H1312">
            <v>9</v>
          </cell>
          <cell r="I1312">
            <v>70</v>
          </cell>
          <cell r="K1312"/>
          <cell r="L1312"/>
          <cell r="M1312">
            <v>79</v>
          </cell>
          <cell r="N1312">
            <v>13.430000000000001</v>
          </cell>
        </row>
        <row r="1313">
          <cell r="A1313">
            <v>42213</v>
          </cell>
          <cell r="B1313">
            <v>54</v>
          </cell>
          <cell r="C1313">
            <v>10</v>
          </cell>
          <cell r="D1313"/>
          <cell r="E1313">
            <v>64</v>
          </cell>
          <cell r="F1313">
            <v>6</v>
          </cell>
          <cell r="G1313">
            <v>2</v>
          </cell>
          <cell r="H1313">
            <v>8</v>
          </cell>
          <cell r="I1313">
            <v>72</v>
          </cell>
          <cell r="K1313"/>
          <cell r="L1313"/>
          <cell r="M1313">
            <v>80</v>
          </cell>
          <cell r="N1313">
            <v>13.600000000000001</v>
          </cell>
        </row>
        <row r="1314">
          <cell r="A1314">
            <v>42214</v>
          </cell>
          <cell r="B1314">
            <v>52</v>
          </cell>
          <cell r="C1314">
            <v>10</v>
          </cell>
          <cell r="D1314"/>
          <cell r="E1314">
            <v>62</v>
          </cell>
          <cell r="F1314">
            <v>7</v>
          </cell>
          <cell r="G1314">
            <v>1</v>
          </cell>
          <cell r="H1314">
            <v>8</v>
          </cell>
          <cell r="I1314">
            <v>70</v>
          </cell>
          <cell r="K1314"/>
          <cell r="L1314"/>
          <cell r="M1314">
            <v>78</v>
          </cell>
          <cell r="N1314">
            <v>13.260000000000002</v>
          </cell>
        </row>
        <row r="1315">
          <cell r="A1315">
            <v>42215</v>
          </cell>
          <cell r="B1315">
            <v>48</v>
          </cell>
          <cell r="C1315">
            <v>10</v>
          </cell>
          <cell r="D1315"/>
          <cell r="E1315">
            <v>58</v>
          </cell>
          <cell r="F1315">
            <v>11</v>
          </cell>
          <cell r="G1315"/>
          <cell r="H1315">
            <v>11</v>
          </cell>
          <cell r="I1315">
            <v>69</v>
          </cell>
          <cell r="K1315"/>
          <cell r="L1315"/>
          <cell r="M1315">
            <v>80</v>
          </cell>
          <cell r="N1315">
            <v>13.600000000000001</v>
          </cell>
        </row>
        <row r="1316">
          <cell r="A1316">
            <v>42216</v>
          </cell>
          <cell r="B1316">
            <v>48</v>
          </cell>
          <cell r="C1316">
            <v>7</v>
          </cell>
          <cell r="D1316"/>
          <cell r="E1316">
            <v>55</v>
          </cell>
          <cell r="F1316">
            <v>12</v>
          </cell>
          <cell r="G1316">
            <v>1</v>
          </cell>
          <cell r="H1316">
            <v>13</v>
          </cell>
          <cell r="I1316">
            <v>68</v>
          </cell>
          <cell r="K1316"/>
          <cell r="L1316"/>
          <cell r="M1316">
            <v>81</v>
          </cell>
          <cell r="N1316">
            <v>13.770000000000001</v>
          </cell>
        </row>
        <row r="1317">
          <cell r="A1317">
            <v>42217</v>
          </cell>
          <cell r="B1317">
            <v>43</v>
          </cell>
          <cell r="C1317">
            <v>7</v>
          </cell>
          <cell r="D1317"/>
          <cell r="E1317">
            <v>50</v>
          </cell>
          <cell r="F1317">
            <v>11</v>
          </cell>
          <cell r="G1317">
            <v>1</v>
          </cell>
          <cell r="H1317">
            <v>12</v>
          </cell>
          <cell r="I1317">
            <v>62</v>
          </cell>
          <cell r="K1317"/>
          <cell r="L1317"/>
          <cell r="M1317">
            <v>74</v>
          </cell>
          <cell r="N1317">
            <v>12.58</v>
          </cell>
        </row>
        <row r="1318">
          <cell r="A1318">
            <v>42218</v>
          </cell>
          <cell r="B1318">
            <v>53</v>
          </cell>
          <cell r="C1318">
            <v>8</v>
          </cell>
          <cell r="D1318"/>
          <cell r="E1318">
            <v>61</v>
          </cell>
          <cell r="F1318">
            <v>7</v>
          </cell>
          <cell r="G1318">
            <v>1</v>
          </cell>
          <cell r="H1318">
            <v>8</v>
          </cell>
          <cell r="I1318">
            <v>69</v>
          </cell>
          <cell r="K1318"/>
          <cell r="L1318"/>
          <cell r="M1318">
            <v>77</v>
          </cell>
          <cell r="N1318">
            <v>13.090000000000002</v>
          </cell>
        </row>
        <row r="1319">
          <cell r="A1319">
            <v>42219</v>
          </cell>
          <cell r="B1319">
            <v>52</v>
          </cell>
          <cell r="C1319">
            <v>9</v>
          </cell>
          <cell r="D1319"/>
          <cell r="E1319">
            <v>61</v>
          </cell>
          <cell r="F1319">
            <v>9</v>
          </cell>
          <cell r="G1319"/>
          <cell r="H1319">
            <v>9</v>
          </cell>
          <cell r="I1319">
            <v>70</v>
          </cell>
          <cell r="K1319"/>
          <cell r="L1319"/>
          <cell r="M1319">
            <v>79</v>
          </cell>
          <cell r="N1319">
            <v>13.430000000000001</v>
          </cell>
        </row>
        <row r="1320">
          <cell r="A1320">
            <v>42220</v>
          </cell>
          <cell r="B1320">
            <v>48</v>
          </cell>
          <cell r="C1320">
            <v>6</v>
          </cell>
          <cell r="D1320"/>
          <cell r="E1320">
            <v>54</v>
          </cell>
          <cell r="F1320">
            <v>9</v>
          </cell>
          <cell r="G1320"/>
          <cell r="H1320">
            <v>9</v>
          </cell>
          <cell r="I1320">
            <v>63</v>
          </cell>
          <cell r="K1320"/>
          <cell r="L1320"/>
          <cell r="M1320">
            <v>72</v>
          </cell>
          <cell r="N1320">
            <v>12.24</v>
          </cell>
        </row>
        <row r="1321">
          <cell r="A1321">
            <v>42221</v>
          </cell>
          <cell r="B1321">
            <v>51</v>
          </cell>
          <cell r="C1321">
            <v>4</v>
          </cell>
          <cell r="D1321"/>
          <cell r="E1321">
            <v>55</v>
          </cell>
          <cell r="F1321">
            <v>7</v>
          </cell>
          <cell r="G1321">
            <v>2</v>
          </cell>
          <cell r="H1321">
            <v>9</v>
          </cell>
          <cell r="I1321">
            <v>64</v>
          </cell>
          <cell r="K1321"/>
          <cell r="L1321"/>
          <cell r="M1321">
            <v>73</v>
          </cell>
          <cell r="N1321">
            <v>12.41</v>
          </cell>
        </row>
        <row r="1322">
          <cell r="A1322">
            <v>42222</v>
          </cell>
          <cell r="B1322">
            <v>51</v>
          </cell>
          <cell r="C1322">
            <v>4</v>
          </cell>
          <cell r="D1322"/>
          <cell r="E1322">
            <v>55</v>
          </cell>
          <cell r="F1322">
            <v>8</v>
          </cell>
          <cell r="G1322"/>
          <cell r="H1322">
            <v>8</v>
          </cell>
          <cell r="I1322">
            <v>63</v>
          </cell>
          <cell r="K1322"/>
          <cell r="L1322"/>
          <cell r="M1322">
            <v>71</v>
          </cell>
          <cell r="N1322">
            <v>12.07</v>
          </cell>
        </row>
        <row r="1323">
          <cell r="A1323">
            <v>42223</v>
          </cell>
          <cell r="B1323">
            <v>54</v>
          </cell>
          <cell r="C1323">
            <v>6</v>
          </cell>
          <cell r="D1323"/>
          <cell r="E1323">
            <v>60</v>
          </cell>
          <cell r="F1323">
            <v>5</v>
          </cell>
          <cell r="G1323"/>
          <cell r="H1323">
            <v>5</v>
          </cell>
          <cell r="I1323">
            <v>65</v>
          </cell>
          <cell r="K1323"/>
          <cell r="L1323"/>
          <cell r="M1323">
            <v>70</v>
          </cell>
          <cell r="N1323">
            <v>11.9</v>
          </cell>
        </row>
        <row r="1324">
          <cell r="A1324">
            <v>42224</v>
          </cell>
          <cell r="B1324">
            <v>51</v>
          </cell>
          <cell r="C1324">
            <v>7</v>
          </cell>
          <cell r="D1324"/>
          <cell r="E1324">
            <v>58</v>
          </cell>
          <cell r="F1324">
            <v>7</v>
          </cell>
          <cell r="G1324"/>
          <cell r="H1324">
            <v>7</v>
          </cell>
          <cell r="I1324">
            <v>65</v>
          </cell>
          <cell r="K1324"/>
          <cell r="L1324"/>
          <cell r="M1324">
            <v>72</v>
          </cell>
          <cell r="N1324">
            <v>12.24</v>
          </cell>
        </row>
        <row r="1325">
          <cell r="A1325">
            <v>42225</v>
          </cell>
          <cell r="B1325">
            <v>46</v>
          </cell>
          <cell r="C1325">
            <v>8</v>
          </cell>
          <cell r="D1325"/>
          <cell r="E1325">
            <v>54</v>
          </cell>
          <cell r="F1325">
            <v>6</v>
          </cell>
          <cell r="G1325"/>
          <cell r="H1325">
            <v>6</v>
          </cell>
          <cell r="I1325">
            <v>60</v>
          </cell>
          <cell r="K1325"/>
          <cell r="L1325"/>
          <cell r="M1325">
            <v>66</v>
          </cell>
          <cell r="N1325">
            <v>11.22</v>
          </cell>
        </row>
        <row r="1326">
          <cell r="A1326">
            <v>42226</v>
          </cell>
          <cell r="B1326">
            <v>54</v>
          </cell>
          <cell r="C1326">
            <v>9</v>
          </cell>
          <cell r="D1326"/>
          <cell r="E1326">
            <v>63</v>
          </cell>
          <cell r="F1326">
            <v>9</v>
          </cell>
          <cell r="G1326"/>
          <cell r="H1326">
            <v>9</v>
          </cell>
          <cell r="I1326">
            <v>72</v>
          </cell>
          <cell r="K1326"/>
          <cell r="L1326"/>
          <cell r="M1326">
            <v>81</v>
          </cell>
          <cell r="N1326">
            <v>13.770000000000001</v>
          </cell>
        </row>
        <row r="1327">
          <cell r="A1327">
            <v>42227</v>
          </cell>
          <cell r="B1327">
            <v>53</v>
          </cell>
          <cell r="C1327">
            <v>7</v>
          </cell>
          <cell r="D1327"/>
          <cell r="E1327">
            <v>60</v>
          </cell>
          <cell r="F1327">
            <v>9</v>
          </cell>
          <cell r="G1327"/>
          <cell r="H1327">
            <v>9</v>
          </cell>
          <cell r="I1327">
            <v>69</v>
          </cell>
          <cell r="K1327"/>
          <cell r="L1327"/>
          <cell r="M1327">
            <v>78</v>
          </cell>
          <cell r="N1327">
            <v>13.260000000000002</v>
          </cell>
        </row>
        <row r="1328">
          <cell r="A1328">
            <v>42228</v>
          </cell>
          <cell r="B1328">
            <v>41</v>
          </cell>
          <cell r="C1328">
            <v>8</v>
          </cell>
          <cell r="D1328"/>
          <cell r="E1328">
            <v>49</v>
          </cell>
          <cell r="F1328">
            <v>7</v>
          </cell>
          <cell r="G1328"/>
          <cell r="H1328">
            <v>7</v>
          </cell>
          <cell r="I1328">
            <v>56</v>
          </cell>
          <cell r="K1328"/>
          <cell r="L1328"/>
          <cell r="M1328">
            <v>63</v>
          </cell>
          <cell r="N1328">
            <v>10.71</v>
          </cell>
        </row>
        <row r="1329">
          <cell r="A1329">
            <v>42229</v>
          </cell>
          <cell r="B1329">
            <v>55</v>
          </cell>
          <cell r="C1329">
            <v>7</v>
          </cell>
          <cell r="D1329"/>
          <cell r="E1329">
            <v>62</v>
          </cell>
          <cell r="F1329">
            <v>11</v>
          </cell>
          <cell r="G1329"/>
          <cell r="H1329">
            <v>11</v>
          </cell>
          <cell r="I1329">
            <v>73</v>
          </cell>
          <cell r="K1329"/>
          <cell r="L1329"/>
          <cell r="M1329">
            <v>84</v>
          </cell>
          <cell r="N1329">
            <v>14.280000000000001</v>
          </cell>
        </row>
        <row r="1330">
          <cell r="A1330">
            <v>42230</v>
          </cell>
          <cell r="B1330">
            <v>49</v>
          </cell>
          <cell r="C1330">
            <v>8</v>
          </cell>
          <cell r="D1330"/>
          <cell r="E1330">
            <v>57</v>
          </cell>
          <cell r="F1330">
            <v>12</v>
          </cell>
          <cell r="G1330"/>
          <cell r="H1330">
            <v>12</v>
          </cell>
          <cell r="I1330">
            <v>69</v>
          </cell>
          <cell r="K1330"/>
          <cell r="L1330"/>
          <cell r="M1330">
            <v>81</v>
          </cell>
          <cell r="N1330">
            <v>13.770000000000001</v>
          </cell>
        </row>
        <row r="1331">
          <cell r="A1331">
            <v>42231</v>
          </cell>
          <cell r="B1331">
            <v>53</v>
          </cell>
          <cell r="C1331">
            <v>8</v>
          </cell>
          <cell r="D1331"/>
          <cell r="E1331">
            <v>61</v>
          </cell>
          <cell r="F1331">
            <v>11</v>
          </cell>
          <cell r="G1331"/>
          <cell r="H1331">
            <v>11</v>
          </cell>
          <cell r="I1331">
            <v>72</v>
          </cell>
          <cell r="K1331"/>
          <cell r="L1331"/>
          <cell r="M1331">
            <v>83</v>
          </cell>
          <cell r="N1331">
            <v>14.110000000000001</v>
          </cell>
        </row>
        <row r="1332">
          <cell r="A1332">
            <v>42232</v>
          </cell>
          <cell r="B1332">
            <v>54</v>
          </cell>
          <cell r="C1332">
            <v>7</v>
          </cell>
          <cell r="D1332"/>
          <cell r="E1332">
            <v>61</v>
          </cell>
          <cell r="F1332">
            <v>10</v>
          </cell>
          <cell r="G1332">
            <v>1</v>
          </cell>
          <cell r="H1332">
            <v>11</v>
          </cell>
          <cell r="I1332">
            <v>72</v>
          </cell>
          <cell r="K1332"/>
          <cell r="L1332"/>
          <cell r="M1332">
            <v>83</v>
          </cell>
          <cell r="N1332">
            <v>14.110000000000001</v>
          </cell>
        </row>
        <row r="1333">
          <cell r="A1333">
            <v>42233</v>
          </cell>
          <cell r="B1333">
            <v>64</v>
          </cell>
          <cell r="C1333">
            <v>9</v>
          </cell>
          <cell r="D1333"/>
          <cell r="E1333">
            <v>73</v>
          </cell>
          <cell r="F1333">
            <v>8</v>
          </cell>
          <cell r="G1333"/>
          <cell r="H1333">
            <v>8</v>
          </cell>
          <cell r="I1333">
            <v>81</v>
          </cell>
          <cell r="K1333"/>
          <cell r="L1333"/>
          <cell r="M1333">
            <v>89</v>
          </cell>
          <cell r="N1333">
            <v>15.13</v>
          </cell>
        </row>
        <row r="1334">
          <cell r="A1334">
            <v>42234</v>
          </cell>
          <cell r="B1334">
            <v>55</v>
          </cell>
          <cell r="C1334">
            <v>9</v>
          </cell>
          <cell r="D1334"/>
          <cell r="E1334">
            <v>64</v>
          </cell>
          <cell r="F1334">
            <v>8</v>
          </cell>
          <cell r="G1334">
            <v>1</v>
          </cell>
          <cell r="H1334">
            <v>9</v>
          </cell>
          <cell r="I1334">
            <v>73</v>
          </cell>
          <cell r="K1334"/>
          <cell r="L1334"/>
          <cell r="M1334">
            <v>82</v>
          </cell>
          <cell r="N1334">
            <v>13.940000000000001</v>
          </cell>
        </row>
        <row r="1335">
          <cell r="A1335">
            <v>42235</v>
          </cell>
          <cell r="B1335">
            <v>55</v>
          </cell>
          <cell r="C1335">
            <v>10</v>
          </cell>
          <cell r="D1335"/>
          <cell r="E1335">
            <v>65</v>
          </cell>
          <cell r="F1335">
            <v>6</v>
          </cell>
          <cell r="G1335">
            <v>1</v>
          </cell>
          <cell r="H1335">
            <v>7</v>
          </cell>
          <cell r="I1335">
            <v>72</v>
          </cell>
          <cell r="K1335"/>
          <cell r="L1335"/>
          <cell r="M1335">
            <v>79</v>
          </cell>
          <cell r="N1335">
            <v>13.430000000000001</v>
          </cell>
        </row>
        <row r="1336">
          <cell r="A1336">
            <v>42236</v>
          </cell>
          <cell r="B1336">
            <v>50</v>
          </cell>
          <cell r="C1336">
            <v>8</v>
          </cell>
          <cell r="D1336"/>
          <cell r="E1336">
            <v>58</v>
          </cell>
          <cell r="F1336">
            <v>5</v>
          </cell>
          <cell r="G1336"/>
          <cell r="H1336">
            <v>5</v>
          </cell>
          <cell r="I1336">
            <v>63</v>
          </cell>
          <cell r="K1336"/>
          <cell r="L1336"/>
          <cell r="M1336">
            <v>68</v>
          </cell>
          <cell r="N1336">
            <v>11.56</v>
          </cell>
        </row>
        <row r="1337">
          <cell r="A1337">
            <v>42237</v>
          </cell>
          <cell r="B1337">
            <v>49</v>
          </cell>
          <cell r="C1337">
            <v>6</v>
          </cell>
          <cell r="D1337"/>
          <cell r="E1337">
            <v>55</v>
          </cell>
          <cell r="F1337">
            <v>8</v>
          </cell>
          <cell r="G1337"/>
          <cell r="H1337">
            <v>8</v>
          </cell>
          <cell r="I1337">
            <v>63</v>
          </cell>
          <cell r="K1337"/>
          <cell r="L1337"/>
          <cell r="M1337">
            <v>71</v>
          </cell>
          <cell r="N1337">
            <v>12.07</v>
          </cell>
        </row>
        <row r="1338">
          <cell r="A1338">
            <v>42238</v>
          </cell>
          <cell r="B1338">
            <v>52</v>
          </cell>
          <cell r="C1338">
            <v>6</v>
          </cell>
          <cell r="D1338"/>
          <cell r="E1338">
            <v>58</v>
          </cell>
          <cell r="F1338">
            <v>6</v>
          </cell>
          <cell r="G1338"/>
          <cell r="H1338">
            <v>6</v>
          </cell>
          <cell r="I1338">
            <v>64</v>
          </cell>
          <cell r="K1338"/>
          <cell r="L1338"/>
          <cell r="M1338">
            <v>70</v>
          </cell>
          <cell r="N1338">
            <v>11.9</v>
          </cell>
        </row>
        <row r="1339">
          <cell r="A1339">
            <v>42239</v>
          </cell>
          <cell r="B1339">
            <v>56</v>
          </cell>
          <cell r="C1339">
            <v>7</v>
          </cell>
          <cell r="D1339"/>
          <cell r="E1339">
            <v>63</v>
          </cell>
          <cell r="F1339">
            <v>8</v>
          </cell>
          <cell r="G1339"/>
          <cell r="H1339">
            <v>8</v>
          </cell>
          <cell r="I1339">
            <v>71</v>
          </cell>
          <cell r="K1339"/>
          <cell r="L1339"/>
          <cell r="M1339">
            <v>79</v>
          </cell>
          <cell r="N1339">
            <v>13.430000000000001</v>
          </cell>
        </row>
        <row r="1340">
          <cell r="A1340">
            <v>42240</v>
          </cell>
          <cell r="B1340">
            <v>52</v>
          </cell>
          <cell r="C1340">
            <v>8</v>
          </cell>
          <cell r="D1340"/>
          <cell r="E1340">
            <v>60</v>
          </cell>
          <cell r="F1340">
            <v>6</v>
          </cell>
          <cell r="G1340"/>
          <cell r="H1340">
            <v>6</v>
          </cell>
          <cell r="I1340">
            <v>66</v>
          </cell>
          <cell r="K1340"/>
          <cell r="L1340"/>
          <cell r="M1340">
            <v>72</v>
          </cell>
          <cell r="N1340">
            <v>12.24</v>
          </cell>
        </row>
        <row r="1341">
          <cell r="A1341">
            <v>42241</v>
          </cell>
          <cell r="B1341">
            <v>49</v>
          </cell>
          <cell r="C1341">
            <v>7</v>
          </cell>
          <cell r="D1341"/>
          <cell r="E1341">
            <v>56</v>
          </cell>
          <cell r="F1341">
            <v>5</v>
          </cell>
          <cell r="G1341"/>
          <cell r="H1341">
            <v>5</v>
          </cell>
          <cell r="I1341">
            <v>61</v>
          </cell>
          <cell r="K1341"/>
          <cell r="L1341"/>
          <cell r="M1341">
            <v>66</v>
          </cell>
          <cell r="N1341">
            <v>11.22</v>
          </cell>
        </row>
        <row r="1342">
          <cell r="A1342">
            <v>42242</v>
          </cell>
          <cell r="B1342">
            <v>44</v>
          </cell>
          <cell r="C1342">
            <v>6</v>
          </cell>
          <cell r="D1342"/>
          <cell r="E1342">
            <v>50</v>
          </cell>
          <cell r="F1342">
            <v>3</v>
          </cell>
          <cell r="G1342"/>
          <cell r="H1342">
            <v>3</v>
          </cell>
          <cell r="I1342">
            <v>53</v>
          </cell>
          <cell r="K1342"/>
          <cell r="L1342"/>
          <cell r="M1342">
            <v>56</v>
          </cell>
          <cell r="N1342">
            <v>9.5200000000000014</v>
          </cell>
        </row>
        <row r="1343">
          <cell r="A1343">
            <v>42243</v>
          </cell>
          <cell r="B1343">
            <v>35</v>
          </cell>
          <cell r="C1343">
            <v>7</v>
          </cell>
          <cell r="D1343"/>
          <cell r="E1343">
            <v>42</v>
          </cell>
          <cell r="F1343">
            <v>5</v>
          </cell>
          <cell r="G1343">
            <v>1</v>
          </cell>
          <cell r="H1343">
            <v>6</v>
          </cell>
          <cell r="I1343">
            <v>48</v>
          </cell>
          <cell r="K1343"/>
          <cell r="L1343"/>
          <cell r="M1343">
            <v>54</v>
          </cell>
          <cell r="N1343">
            <v>9.1800000000000015</v>
          </cell>
        </row>
        <row r="1344">
          <cell r="A1344">
            <v>42244</v>
          </cell>
          <cell r="B1344">
            <v>41</v>
          </cell>
          <cell r="C1344">
            <v>8</v>
          </cell>
          <cell r="D1344"/>
          <cell r="E1344">
            <v>49</v>
          </cell>
          <cell r="F1344">
            <v>9</v>
          </cell>
          <cell r="G1344"/>
          <cell r="H1344">
            <v>9</v>
          </cell>
          <cell r="I1344">
            <v>58</v>
          </cell>
          <cell r="K1344"/>
          <cell r="L1344"/>
          <cell r="M1344">
            <v>67</v>
          </cell>
          <cell r="N1344">
            <v>11.39</v>
          </cell>
        </row>
        <row r="1345">
          <cell r="A1345">
            <v>42245</v>
          </cell>
          <cell r="B1345">
            <v>45</v>
          </cell>
          <cell r="C1345">
            <v>9</v>
          </cell>
          <cell r="D1345"/>
          <cell r="E1345">
            <v>54</v>
          </cell>
          <cell r="F1345">
            <v>9</v>
          </cell>
          <cell r="G1345"/>
          <cell r="H1345">
            <v>9</v>
          </cell>
          <cell r="I1345">
            <v>63</v>
          </cell>
          <cell r="K1345"/>
          <cell r="L1345"/>
          <cell r="M1345">
            <v>72</v>
          </cell>
          <cell r="N1345">
            <v>12.24</v>
          </cell>
        </row>
        <row r="1346">
          <cell r="A1346">
            <v>42246</v>
          </cell>
          <cell r="B1346">
            <v>45</v>
          </cell>
          <cell r="C1346">
            <v>5</v>
          </cell>
          <cell r="D1346"/>
          <cell r="E1346">
            <v>50</v>
          </cell>
          <cell r="F1346">
            <v>7</v>
          </cell>
          <cell r="G1346"/>
          <cell r="H1346">
            <v>7</v>
          </cell>
          <cell r="I1346">
            <v>57</v>
          </cell>
          <cell r="K1346"/>
          <cell r="L1346"/>
          <cell r="M1346">
            <v>64</v>
          </cell>
          <cell r="N1346">
            <v>10.88</v>
          </cell>
        </row>
        <row r="1347">
          <cell r="A1347">
            <v>42247</v>
          </cell>
          <cell r="B1347">
            <v>47</v>
          </cell>
          <cell r="C1347">
            <v>7</v>
          </cell>
          <cell r="D1347"/>
          <cell r="E1347">
            <v>54</v>
          </cell>
          <cell r="F1347">
            <v>7</v>
          </cell>
          <cell r="G1347"/>
          <cell r="H1347">
            <v>7</v>
          </cell>
          <cell r="I1347">
            <v>61</v>
          </cell>
          <cell r="K1347"/>
          <cell r="L1347"/>
          <cell r="M1347">
            <v>68</v>
          </cell>
          <cell r="N1347">
            <v>11.56</v>
          </cell>
        </row>
        <row r="1348">
          <cell r="A1348">
            <v>42248</v>
          </cell>
          <cell r="B1348">
            <v>45</v>
          </cell>
          <cell r="C1348">
            <v>6</v>
          </cell>
          <cell r="D1348"/>
          <cell r="E1348">
            <v>51</v>
          </cell>
          <cell r="F1348">
            <v>7</v>
          </cell>
          <cell r="G1348"/>
          <cell r="H1348">
            <v>7</v>
          </cell>
          <cell r="I1348">
            <v>58</v>
          </cell>
          <cell r="K1348"/>
          <cell r="L1348"/>
          <cell r="M1348">
            <v>65</v>
          </cell>
          <cell r="N1348">
            <v>11.05</v>
          </cell>
        </row>
        <row r="1349">
          <cell r="A1349">
            <v>42249</v>
          </cell>
          <cell r="B1349">
            <v>47</v>
          </cell>
          <cell r="C1349">
            <v>8</v>
          </cell>
          <cell r="D1349"/>
          <cell r="E1349">
            <v>55</v>
          </cell>
          <cell r="F1349">
            <v>9</v>
          </cell>
          <cell r="G1349"/>
          <cell r="H1349">
            <v>9</v>
          </cell>
          <cell r="I1349">
            <v>64</v>
          </cell>
          <cell r="K1349"/>
          <cell r="L1349"/>
          <cell r="M1349">
            <v>73</v>
          </cell>
          <cell r="N1349">
            <v>12.41</v>
          </cell>
        </row>
        <row r="1350">
          <cell r="A1350">
            <v>42250</v>
          </cell>
          <cell r="B1350">
            <v>56</v>
          </cell>
          <cell r="C1350">
            <v>9</v>
          </cell>
          <cell r="D1350"/>
          <cell r="E1350">
            <v>65</v>
          </cell>
          <cell r="F1350">
            <v>6</v>
          </cell>
          <cell r="G1350"/>
          <cell r="H1350">
            <v>6</v>
          </cell>
          <cell r="I1350">
            <v>71</v>
          </cell>
          <cell r="K1350"/>
          <cell r="L1350"/>
          <cell r="M1350">
            <v>77</v>
          </cell>
          <cell r="N1350">
            <v>13.090000000000002</v>
          </cell>
        </row>
        <row r="1351">
          <cell r="A1351">
            <v>42251</v>
          </cell>
          <cell r="B1351">
            <v>58</v>
          </cell>
          <cell r="C1351">
            <v>5</v>
          </cell>
          <cell r="D1351"/>
          <cell r="E1351">
            <v>63</v>
          </cell>
          <cell r="F1351">
            <v>4</v>
          </cell>
          <cell r="G1351">
            <v>1</v>
          </cell>
          <cell r="H1351">
            <v>5</v>
          </cell>
          <cell r="I1351">
            <v>68</v>
          </cell>
          <cell r="K1351"/>
          <cell r="L1351"/>
          <cell r="M1351">
            <v>73</v>
          </cell>
          <cell r="N1351">
            <v>12.41</v>
          </cell>
        </row>
        <row r="1352">
          <cell r="A1352">
            <v>42252</v>
          </cell>
          <cell r="B1352">
            <v>58</v>
          </cell>
          <cell r="C1352">
            <v>5</v>
          </cell>
          <cell r="D1352"/>
          <cell r="E1352">
            <v>63</v>
          </cell>
          <cell r="F1352">
            <v>3</v>
          </cell>
          <cell r="G1352"/>
          <cell r="H1352">
            <v>3</v>
          </cell>
          <cell r="I1352">
            <v>66</v>
          </cell>
          <cell r="K1352"/>
          <cell r="L1352"/>
          <cell r="M1352">
            <v>69</v>
          </cell>
          <cell r="N1352">
            <v>11.73</v>
          </cell>
        </row>
        <row r="1353">
          <cell r="A1353">
            <v>42253</v>
          </cell>
          <cell r="B1353">
            <v>57</v>
          </cell>
          <cell r="C1353">
            <v>7</v>
          </cell>
          <cell r="D1353"/>
          <cell r="E1353">
            <v>64</v>
          </cell>
          <cell r="F1353">
            <v>4</v>
          </cell>
          <cell r="G1353"/>
          <cell r="H1353">
            <v>4</v>
          </cell>
          <cell r="I1353">
            <v>68</v>
          </cell>
          <cell r="K1353"/>
          <cell r="L1353"/>
          <cell r="M1353">
            <v>72</v>
          </cell>
          <cell r="N1353">
            <v>12.24</v>
          </cell>
        </row>
        <row r="1354">
          <cell r="A1354">
            <v>42254</v>
          </cell>
          <cell r="B1354">
            <v>54</v>
          </cell>
          <cell r="C1354">
            <v>6</v>
          </cell>
          <cell r="D1354"/>
          <cell r="E1354">
            <v>60</v>
          </cell>
          <cell r="F1354">
            <v>4</v>
          </cell>
          <cell r="G1354"/>
          <cell r="H1354">
            <v>4</v>
          </cell>
          <cell r="I1354">
            <v>64</v>
          </cell>
          <cell r="K1354"/>
          <cell r="L1354"/>
          <cell r="M1354">
            <v>68</v>
          </cell>
          <cell r="N1354">
            <v>11.56</v>
          </cell>
        </row>
        <row r="1355">
          <cell r="A1355">
            <v>42255</v>
          </cell>
          <cell r="B1355">
            <v>51</v>
          </cell>
          <cell r="C1355">
            <v>8</v>
          </cell>
          <cell r="D1355"/>
          <cell r="E1355">
            <v>59</v>
          </cell>
          <cell r="F1355">
            <v>5</v>
          </cell>
          <cell r="G1355"/>
          <cell r="H1355">
            <v>5</v>
          </cell>
          <cell r="I1355">
            <v>64</v>
          </cell>
          <cell r="K1355"/>
          <cell r="L1355"/>
          <cell r="M1355">
            <v>69</v>
          </cell>
          <cell r="N1355">
            <v>11.73</v>
          </cell>
        </row>
        <row r="1356">
          <cell r="A1356">
            <v>42256</v>
          </cell>
          <cell r="B1356">
            <v>49</v>
          </cell>
          <cell r="C1356">
            <v>7</v>
          </cell>
          <cell r="D1356"/>
          <cell r="E1356">
            <v>56</v>
          </cell>
          <cell r="F1356">
            <v>6</v>
          </cell>
          <cell r="G1356"/>
          <cell r="H1356">
            <v>6</v>
          </cell>
          <cell r="I1356">
            <v>62</v>
          </cell>
          <cell r="K1356"/>
          <cell r="L1356"/>
          <cell r="M1356">
            <v>68</v>
          </cell>
          <cell r="N1356">
            <v>11.56</v>
          </cell>
        </row>
        <row r="1357">
          <cell r="A1357">
            <v>42257</v>
          </cell>
          <cell r="B1357">
            <v>54</v>
          </cell>
          <cell r="C1357">
            <v>14</v>
          </cell>
          <cell r="D1357"/>
          <cell r="E1357">
            <v>68</v>
          </cell>
          <cell r="F1357">
            <v>5</v>
          </cell>
          <cell r="G1357"/>
          <cell r="H1357">
            <v>5</v>
          </cell>
          <cell r="I1357">
            <v>73</v>
          </cell>
          <cell r="K1357"/>
          <cell r="L1357"/>
          <cell r="M1357">
            <v>78</v>
          </cell>
          <cell r="N1357">
            <v>13.260000000000002</v>
          </cell>
        </row>
        <row r="1358">
          <cell r="A1358">
            <v>42258</v>
          </cell>
          <cell r="B1358">
            <v>48</v>
          </cell>
          <cell r="C1358">
            <v>11</v>
          </cell>
          <cell r="D1358"/>
          <cell r="E1358">
            <v>59</v>
          </cell>
          <cell r="F1358">
            <v>6</v>
          </cell>
          <cell r="G1358"/>
          <cell r="H1358">
            <v>6</v>
          </cell>
          <cell r="I1358">
            <v>65</v>
          </cell>
          <cell r="K1358"/>
          <cell r="L1358"/>
          <cell r="M1358">
            <v>71</v>
          </cell>
          <cell r="N1358">
            <v>12.07</v>
          </cell>
        </row>
        <row r="1359">
          <cell r="A1359">
            <v>42259</v>
          </cell>
          <cell r="B1359">
            <v>58</v>
          </cell>
          <cell r="C1359">
            <v>6</v>
          </cell>
          <cell r="D1359"/>
          <cell r="E1359">
            <v>64</v>
          </cell>
          <cell r="F1359">
            <v>5</v>
          </cell>
          <cell r="G1359"/>
          <cell r="H1359">
            <v>5</v>
          </cell>
          <cell r="I1359">
            <v>69</v>
          </cell>
          <cell r="K1359"/>
          <cell r="L1359"/>
          <cell r="M1359">
            <v>74</v>
          </cell>
          <cell r="N1359">
            <v>12.58</v>
          </cell>
        </row>
        <row r="1360">
          <cell r="A1360">
            <v>42260</v>
          </cell>
          <cell r="B1360">
            <v>52</v>
          </cell>
          <cell r="C1360">
            <v>7</v>
          </cell>
          <cell r="D1360"/>
          <cell r="E1360">
            <v>59</v>
          </cell>
          <cell r="F1360">
            <v>10</v>
          </cell>
          <cell r="G1360"/>
          <cell r="H1360">
            <v>10</v>
          </cell>
          <cell r="I1360">
            <v>69</v>
          </cell>
          <cell r="K1360"/>
          <cell r="L1360"/>
          <cell r="M1360">
            <v>79</v>
          </cell>
          <cell r="N1360">
            <v>13.430000000000001</v>
          </cell>
        </row>
        <row r="1361">
          <cell r="A1361">
            <v>42261</v>
          </cell>
          <cell r="B1361">
            <v>48</v>
          </cell>
          <cell r="C1361">
            <v>9</v>
          </cell>
          <cell r="D1361"/>
          <cell r="E1361">
            <v>57</v>
          </cell>
          <cell r="F1361">
            <v>7</v>
          </cell>
          <cell r="G1361"/>
          <cell r="H1361">
            <v>7</v>
          </cell>
          <cell r="I1361">
            <v>64</v>
          </cell>
          <cell r="K1361"/>
          <cell r="L1361"/>
          <cell r="M1361">
            <v>71</v>
          </cell>
          <cell r="N1361">
            <v>12.07</v>
          </cell>
        </row>
        <row r="1362">
          <cell r="A1362">
            <v>42262</v>
          </cell>
          <cell r="B1362">
            <v>55</v>
          </cell>
          <cell r="C1362">
            <v>8</v>
          </cell>
          <cell r="D1362"/>
          <cell r="E1362">
            <v>63</v>
          </cell>
          <cell r="F1362">
            <v>5</v>
          </cell>
          <cell r="G1362"/>
          <cell r="H1362">
            <v>5</v>
          </cell>
          <cell r="I1362">
            <v>68</v>
          </cell>
          <cell r="K1362"/>
          <cell r="L1362"/>
          <cell r="M1362">
            <v>73</v>
          </cell>
          <cell r="N1362">
            <v>12.41</v>
          </cell>
        </row>
        <row r="1363">
          <cell r="A1363">
            <v>42263</v>
          </cell>
          <cell r="B1363">
            <v>56</v>
          </cell>
          <cell r="C1363">
            <v>8</v>
          </cell>
          <cell r="D1363"/>
          <cell r="E1363">
            <v>64</v>
          </cell>
          <cell r="F1363">
            <v>7</v>
          </cell>
          <cell r="G1363"/>
          <cell r="H1363">
            <v>7</v>
          </cell>
          <cell r="I1363">
            <v>71</v>
          </cell>
          <cell r="K1363"/>
          <cell r="L1363"/>
          <cell r="M1363">
            <v>78</v>
          </cell>
          <cell r="N1363">
            <v>13.260000000000002</v>
          </cell>
        </row>
        <row r="1364">
          <cell r="A1364">
            <v>42264</v>
          </cell>
          <cell r="B1364">
            <v>54</v>
          </cell>
          <cell r="C1364">
            <v>8</v>
          </cell>
          <cell r="D1364"/>
          <cell r="E1364">
            <v>62</v>
          </cell>
          <cell r="F1364">
            <v>6</v>
          </cell>
          <cell r="G1364"/>
          <cell r="H1364">
            <v>6</v>
          </cell>
          <cell r="I1364">
            <v>68</v>
          </cell>
          <cell r="K1364"/>
          <cell r="L1364"/>
          <cell r="M1364">
            <v>74</v>
          </cell>
          <cell r="N1364">
            <v>12.58</v>
          </cell>
        </row>
        <row r="1365">
          <cell r="A1365">
            <v>42265</v>
          </cell>
          <cell r="B1365">
            <v>57</v>
          </cell>
          <cell r="C1365">
            <v>4</v>
          </cell>
          <cell r="D1365"/>
          <cell r="E1365">
            <v>61</v>
          </cell>
          <cell r="F1365">
            <v>7</v>
          </cell>
          <cell r="G1365"/>
          <cell r="H1365">
            <v>7</v>
          </cell>
          <cell r="I1365">
            <v>68</v>
          </cell>
          <cell r="K1365"/>
          <cell r="L1365"/>
          <cell r="M1365">
            <v>75</v>
          </cell>
          <cell r="N1365">
            <v>12.750000000000002</v>
          </cell>
        </row>
        <row r="1366">
          <cell r="A1366">
            <v>42266</v>
          </cell>
          <cell r="B1366">
            <v>49</v>
          </cell>
          <cell r="C1366">
            <v>7</v>
          </cell>
          <cell r="D1366"/>
          <cell r="E1366">
            <v>56</v>
          </cell>
          <cell r="F1366">
            <v>7</v>
          </cell>
          <cell r="G1366"/>
          <cell r="H1366">
            <v>7</v>
          </cell>
          <cell r="I1366">
            <v>63</v>
          </cell>
          <cell r="K1366"/>
          <cell r="L1366"/>
          <cell r="M1366">
            <v>70</v>
          </cell>
          <cell r="N1366">
            <v>11.9</v>
          </cell>
        </row>
        <row r="1367">
          <cell r="A1367">
            <v>42267</v>
          </cell>
          <cell r="B1367">
            <v>47</v>
          </cell>
          <cell r="C1367">
            <v>7</v>
          </cell>
          <cell r="D1367"/>
          <cell r="E1367">
            <v>54</v>
          </cell>
          <cell r="F1367">
            <v>6</v>
          </cell>
          <cell r="G1367"/>
          <cell r="H1367">
            <v>6</v>
          </cell>
          <cell r="I1367">
            <v>60</v>
          </cell>
          <cell r="K1367"/>
          <cell r="L1367"/>
          <cell r="M1367">
            <v>66</v>
          </cell>
          <cell r="N1367">
            <v>11.22</v>
          </cell>
        </row>
        <row r="1368">
          <cell r="A1368">
            <v>42268</v>
          </cell>
          <cell r="B1368">
            <v>56</v>
          </cell>
          <cell r="C1368">
            <v>4</v>
          </cell>
          <cell r="D1368"/>
          <cell r="E1368">
            <v>60</v>
          </cell>
          <cell r="F1368">
            <v>4</v>
          </cell>
          <cell r="G1368"/>
          <cell r="H1368">
            <v>4</v>
          </cell>
          <cell r="I1368">
            <v>64</v>
          </cell>
          <cell r="K1368"/>
          <cell r="L1368"/>
          <cell r="M1368">
            <v>68</v>
          </cell>
          <cell r="N1368">
            <v>11.56</v>
          </cell>
        </row>
        <row r="1369">
          <cell r="A1369">
            <v>42269</v>
          </cell>
          <cell r="B1369">
            <v>51</v>
          </cell>
          <cell r="C1369">
            <v>5</v>
          </cell>
          <cell r="D1369"/>
          <cell r="E1369">
            <v>56</v>
          </cell>
          <cell r="F1369">
            <v>5</v>
          </cell>
          <cell r="G1369"/>
          <cell r="H1369">
            <v>5</v>
          </cell>
          <cell r="I1369">
            <v>61</v>
          </cell>
          <cell r="K1369"/>
          <cell r="L1369"/>
          <cell r="M1369">
            <v>66</v>
          </cell>
          <cell r="N1369">
            <v>11.22</v>
          </cell>
        </row>
        <row r="1370">
          <cell r="A1370">
            <v>42270</v>
          </cell>
          <cell r="B1370">
            <v>55</v>
          </cell>
          <cell r="C1370">
            <v>5</v>
          </cell>
          <cell r="D1370"/>
          <cell r="E1370">
            <v>60</v>
          </cell>
          <cell r="F1370">
            <v>7</v>
          </cell>
          <cell r="G1370">
            <v>1</v>
          </cell>
          <cell r="H1370">
            <v>8</v>
          </cell>
          <cell r="I1370">
            <v>68</v>
          </cell>
          <cell r="K1370"/>
          <cell r="L1370"/>
          <cell r="M1370">
            <v>76</v>
          </cell>
          <cell r="N1370">
            <v>12.920000000000002</v>
          </cell>
        </row>
        <row r="1371">
          <cell r="A1371">
            <v>42271</v>
          </cell>
          <cell r="B1371">
            <v>60</v>
          </cell>
          <cell r="C1371">
            <v>1</v>
          </cell>
          <cell r="D1371"/>
          <cell r="E1371">
            <v>61</v>
          </cell>
          <cell r="F1371">
            <v>4</v>
          </cell>
          <cell r="G1371">
            <v>1</v>
          </cell>
          <cell r="H1371">
            <v>5</v>
          </cell>
          <cell r="I1371">
            <v>66</v>
          </cell>
          <cell r="K1371"/>
          <cell r="L1371"/>
          <cell r="M1371">
            <v>71</v>
          </cell>
          <cell r="N1371">
            <v>12.07</v>
          </cell>
        </row>
        <row r="1372">
          <cell r="A1372">
            <v>42272</v>
          </cell>
          <cell r="B1372">
            <v>57</v>
          </cell>
          <cell r="C1372">
            <v>3</v>
          </cell>
          <cell r="D1372"/>
          <cell r="E1372">
            <v>60</v>
          </cell>
          <cell r="F1372">
            <v>5</v>
          </cell>
          <cell r="G1372">
            <v>1</v>
          </cell>
          <cell r="H1372">
            <v>6</v>
          </cell>
          <cell r="I1372">
            <v>66</v>
          </cell>
          <cell r="K1372"/>
          <cell r="L1372"/>
          <cell r="M1372">
            <v>72</v>
          </cell>
          <cell r="N1372">
            <v>12.24</v>
          </cell>
        </row>
        <row r="1373">
          <cell r="A1373">
            <v>42273</v>
          </cell>
          <cell r="B1373">
            <v>65</v>
          </cell>
          <cell r="C1373">
            <v>5</v>
          </cell>
          <cell r="D1373"/>
          <cell r="E1373">
            <v>70</v>
          </cell>
          <cell r="F1373">
            <v>4</v>
          </cell>
          <cell r="G1373">
            <v>1</v>
          </cell>
          <cell r="H1373">
            <v>5</v>
          </cell>
          <cell r="I1373">
            <v>75</v>
          </cell>
          <cell r="K1373"/>
          <cell r="L1373"/>
          <cell r="M1373">
            <v>80</v>
          </cell>
          <cell r="N1373">
            <v>13.600000000000001</v>
          </cell>
        </row>
        <row r="1374">
          <cell r="A1374">
            <v>42274</v>
          </cell>
          <cell r="B1374">
            <v>62</v>
          </cell>
          <cell r="C1374">
            <v>2</v>
          </cell>
          <cell r="D1374"/>
          <cell r="E1374">
            <v>64</v>
          </cell>
          <cell r="F1374">
            <v>4</v>
          </cell>
          <cell r="G1374">
            <v>1</v>
          </cell>
          <cell r="H1374">
            <v>5</v>
          </cell>
          <cell r="I1374">
            <v>69</v>
          </cell>
          <cell r="K1374"/>
          <cell r="L1374"/>
          <cell r="M1374">
            <v>74</v>
          </cell>
          <cell r="N1374">
            <v>12.58</v>
          </cell>
        </row>
        <row r="1375">
          <cell r="A1375">
            <v>42275</v>
          </cell>
          <cell r="B1375">
            <v>63</v>
          </cell>
          <cell r="C1375">
            <v>4</v>
          </cell>
          <cell r="D1375"/>
          <cell r="E1375">
            <v>67</v>
          </cell>
          <cell r="F1375">
            <v>3</v>
          </cell>
          <cell r="G1375"/>
          <cell r="H1375">
            <v>3</v>
          </cell>
          <cell r="I1375">
            <v>70</v>
          </cell>
          <cell r="K1375"/>
          <cell r="L1375"/>
          <cell r="M1375">
            <v>73</v>
          </cell>
          <cell r="N1375">
            <v>12.41</v>
          </cell>
        </row>
        <row r="1376">
          <cell r="A1376">
            <v>42276</v>
          </cell>
          <cell r="B1376">
            <v>63</v>
          </cell>
          <cell r="C1376">
            <v>4</v>
          </cell>
          <cell r="D1376"/>
          <cell r="E1376">
            <v>67</v>
          </cell>
          <cell r="F1376">
            <v>5</v>
          </cell>
          <cell r="G1376"/>
          <cell r="H1376">
            <v>5</v>
          </cell>
          <cell r="I1376">
            <v>72</v>
          </cell>
          <cell r="K1376"/>
          <cell r="L1376"/>
          <cell r="M1376">
            <v>77</v>
          </cell>
          <cell r="N1376">
            <v>13.090000000000002</v>
          </cell>
        </row>
        <row r="1377">
          <cell r="A1377">
            <v>42277</v>
          </cell>
          <cell r="B1377">
            <v>66</v>
          </cell>
          <cell r="C1377">
            <v>4</v>
          </cell>
          <cell r="D1377"/>
          <cell r="E1377">
            <v>70</v>
          </cell>
          <cell r="F1377">
            <v>5</v>
          </cell>
          <cell r="G1377">
            <v>2</v>
          </cell>
          <cell r="H1377">
            <v>7</v>
          </cell>
          <cell r="I1377">
            <v>77</v>
          </cell>
          <cell r="K1377"/>
          <cell r="L1377"/>
          <cell r="M1377">
            <v>84</v>
          </cell>
          <cell r="N1377">
            <v>14.280000000000001</v>
          </cell>
        </row>
        <row r="1378">
          <cell r="A1378">
            <v>42278</v>
          </cell>
          <cell r="B1378">
            <v>73</v>
          </cell>
          <cell r="C1378">
            <v>5</v>
          </cell>
          <cell r="D1378"/>
          <cell r="E1378">
            <v>78</v>
          </cell>
          <cell r="F1378">
            <v>5</v>
          </cell>
          <cell r="G1378">
            <v>3</v>
          </cell>
          <cell r="H1378">
            <v>8</v>
          </cell>
          <cell r="I1378">
            <v>86</v>
          </cell>
          <cell r="K1378"/>
          <cell r="L1378"/>
          <cell r="M1378">
            <v>94</v>
          </cell>
          <cell r="N1378">
            <v>15.98</v>
          </cell>
        </row>
        <row r="1379">
          <cell r="A1379">
            <v>42279</v>
          </cell>
          <cell r="B1379">
            <v>71</v>
          </cell>
          <cell r="C1379">
            <v>4</v>
          </cell>
          <cell r="D1379"/>
          <cell r="E1379">
            <v>75</v>
          </cell>
          <cell r="F1379">
            <v>4</v>
          </cell>
          <cell r="G1379">
            <v>2</v>
          </cell>
          <cell r="H1379">
            <v>6</v>
          </cell>
          <cell r="I1379">
            <v>81</v>
          </cell>
          <cell r="K1379"/>
          <cell r="L1379"/>
          <cell r="M1379">
            <v>87</v>
          </cell>
          <cell r="N1379">
            <v>14.790000000000001</v>
          </cell>
        </row>
        <row r="1380">
          <cell r="A1380">
            <v>42280</v>
          </cell>
          <cell r="B1380">
            <v>66</v>
          </cell>
          <cell r="C1380">
            <v>3</v>
          </cell>
          <cell r="D1380"/>
          <cell r="E1380">
            <v>69</v>
          </cell>
          <cell r="F1380">
            <v>6</v>
          </cell>
          <cell r="G1380">
            <v>1</v>
          </cell>
          <cell r="H1380">
            <v>7</v>
          </cell>
          <cell r="I1380">
            <v>76</v>
          </cell>
          <cell r="K1380"/>
          <cell r="L1380"/>
          <cell r="M1380">
            <v>83</v>
          </cell>
          <cell r="N1380">
            <v>14.110000000000001</v>
          </cell>
        </row>
        <row r="1381">
          <cell r="A1381">
            <v>42281</v>
          </cell>
          <cell r="B1381">
            <v>82</v>
          </cell>
          <cell r="C1381">
            <v>6</v>
          </cell>
          <cell r="D1381"/>
          <cell r="E1381">
            <v>88</v>
          </cell>
          <cell r="F1381">
            <v>5</v>
          </cell>
          <cell r="G1381">
            <v>1</v>
          </cell>
          <cell r="H1381">
            <v>6</v>
          </cell>
          <cell r="I1381">
            <v>94</v>
          </cell>
          <cell r="K1381"/>
          <cell r="L1381"/>
          <cell r="M1381">
            <v>100</v>
          </cell>
          <cell r="N1381">
            <v>17</v>
          </cell>
        </row>
        <row r="1382">
          <cell r="A1382">
            <v>42282</v>
          </cell>
          <cell r="B1382">
            <v>82</v>
          </cell>
          <cell r="C1382">
            <v>6</v>
          </cell>
          <cell r="D1382"/>
          <cell r="E1382">
            <v>88</v>
          </cell>
          <cell r="F1382">
            <v>5</v>
          </cell>
          <cell r="G1382"/>
          <cell r="H1382">
            <v>5</v>
          </cell>
          <cell r="I1382">
            <v>93</v>
          </cell>
          <cell r="K1382"/>
          <cell r="L1382"/>
          <cell r="M1382">
            <v>98</v>
          </cell>
          <cell r="N1382">
            <v>16.66</v>
          </cell>
        </row>
        <row r="1383">
          <cell r="A1383">
            <v>42283</v>
          </cell>
          <cell r="B1383">
            <v>75</v>
          </cell>
          <cell r="C1383">
            <v>5</v>
          </cell>
          <cell r="D1383"/>
          <cell r="E1383">
            <v>80</v>
          </cell>
          <cell r="F1383">
            <v>6</v>
          </cell>
          <cell r="G1383"/>
          <cell r="H1383">
            <v>6</v>
          </cell>
          <cell r="I1383">
            <v>86</v>
          </cell>
          <cell r="K1383"/>
          <cell r="L1383"/>
          <cell r="M1383">
            <v>92</v>
          </cell>
          <cell r="N1383">
            <v>15.64</v>
          </cell>
        </row>
        <row r="1384">
          <cell r="A1384">
            <v>42284</v>
          </cell>
          <cell r="B1384">
            <v>74</v>
          </cell>
          <cell r="C1384">
            <v>6</v>
          </cell>
          <cell r="D1384"/>
          <cell r="E1384">
            <v>80</v>
          </cell>
          <cell r="F1384">
            <v>6</v>
          </cell>
          <cell r="G1384"/>
          <cell r="H1384">
            <v>6</v>
          </cell>
          <cell r="I1384">
            <v>86</v>
          </cell>
          <cell r="K1384"/>
          <cell r="L1384"/>
          <cell r="M1384">
            <v>92</v>
          </cell>
          <cell r="N1384">
            <v>15.64</v>
          </cell>
        </row>
        <row r="1385">
          <cell r="A1385">
            <v>42285</v>
          </cell>
          <cell r="B1385">
            <v>81</v>
          </cell>
          <cell r="C1385">
            <v>6</v>
          </cell>
          <cell r="D1385"/>
          <cell r="E1385">
            <v>87</v>
          </cell>
          <cell r="F1385">
            <v>3</v>
          </cell>
          <cell r="G1385"/>
          <cell r="H1385">
            <v>3</v>
          </cell>
          <cell r="I1385">
            <v>90</v>
          </cell>
          <cell r="K1385"/>
          <cell r="L1385"/>
          <cell r="M1385">
            <v>93</v>
          </cell>
          <cell r="N1385">
            <v>15.81</v>
          </cell>
        </row>
        <row r="1386">
          <cell r="A1386">
            <v>42286</v>
          </cell>
          <cell r="B1386">
            <v>82</v>
          </cell>
          <cell r="C1386">
            <v>9</v>
          </cell>
          <cell r="D1386"/>
          <cell r="E1386">
            <v>91</v>
          </cell>
          <cell r="F1386">
            <v>3</v>
          </cell>
          <cell r="G1386"/>
          <cell r="H1386">
            <v>3</v>
          </cell>
          <cell r="I1386">
            <v>94</v>
          </cell>
          <cell r="K1386"/>
          <cell r="L1386"/>
          <cell r="M1386">
            <v>97</v>
          </cell>
          <cell r="N1386">
            <v>16.490000000000002</v>
          </cell>
        </row>
        <row r="1387">
          <cell r="A1387">
            <v>42287</v>
          </cell>
          <cell r="B1387">
            <v>74</v>
          </cell>
          <cell r="C1387">
            <v>8</v>
          </cell>
          <cell r="D1387"/>
          <cell r="E1387">
            <v>82</v>
          </cell>
          <cell r="F1387">
            <v>4</v>
          </cell>
          <cell r="G1387"/>
          <cell r="H1387">
            <v>4</v>
          </cell>
          <cell r="I1387">
            <v>86</v>
          </cell>
          <cell r="K1387"/>
          <cell r="L1387"/>
          <cell r="M1387">
            <v>90</v>
          </cell>
          <cell r="N1387">
            <v>15.3</v>
          </cell>
        </row>
        <row r="1388">
          <cell r="A1388">
            <v>42288</v>
          </cell>
          <cell r="B1388">
            <v>70</v>
          </cell>
          <cell r="C1388">
            <v>7</v>
          </cell>
          <cell r="D1388"/>
          <cell r="E1388">
            <v>77</v>
          </cell>
          <cell r="F1388">
            <v>4</v>
          </cell>
          <cell r="G1388"/>
          <cell r="H1388">
            <v>4</v>
          </cell>
          <cell r="I1388">
            <v>81</v>
          </cell>
          <cell r="K1388"/>
          <cell r="L1388"/>
          <cell r="M1388">
            <v>85</v>
          </cell>
          <cell r="N1388">
            <v>14.450000000000001</v>
          </cell>
        </row>
        <row r="1389">
          <cell r="A1389">
            <v>42289</v>
          </cell>
          <cell r="B1389">
            <v>63</v>
          </cell>
          <cell r="C1389">
            <v>6</v>
          </cell>
          <cell r="D1389"/>
          <cell r="E1389">
            <v>69</v>
          </cell>
          <cell r="F1389">
            <v>5</v>
          </cell>
          <cell r="G1389"/>
          <cell r="H1389">
            <v>5</v>
          </cell>
          <cell r="I1389">
            <v>74</v>
          </cell>
          <cell r="K1389"/>
          <cell r="L1389"/>
          <cell r="M1389">
            <v>79</v>
          </cell>
          <cell r="N1389">
            <v>13.430000000000001</v>
          </cell>
        </row>
        <row r="1390">
          <cell r="A1390">
            <v>42290</v>
          </cell>
          <cell r="B1390">
            <v>65</v>
          </cell>
          <cell r="C1390">
            <v>6</v>
          </cell>
          <cell r="D1390"/>
          <cell r="E1390">
            <v>71</v>
          </cell>
          <cell r="F1390">
            <v>5</v>
          </cell>
          <cell r="G1390"/>
          <cell r="H1390">
            <v>5</v>
          </cell>
          <cell r="I1390">
            <v>76</v>
          </cell>
          <cell r="K1390"/>
          <cell r="L1390"/>
          <cell r="M1390">
            <v>81</v>
          </cell>
          <cell r="N1390">
            <v>13.770000000000001</v>
          </cell>
        </row>
        <row r="1391">
          <cell r="A1391">
            <v>42291</v>
          </cell>
          <cell r="B1391">
            <v>70</v>
          </cell>
          <cell r="C1391">
            <v>7</v>
          </cell>
          <cell r="D1391"/>
          <cell r="E1391">
            <v>77</v>
          </cell>
          <cell r="F1391">
            <v>5</v>
          </cell>
          <cell r="G1391"/>
          <cell r="H1391">
            <v>5</v>
          </cell>
          <cell r="I1391">
            <v>82</v>
          </cell>
          <cell r="K1391"/>
          <cell r="L1391"/>
          <cell r="M1391">
            <v>87</v>
          </cell>
          <cell r="N1391">
            <v>14.790000000000001</v>
          </cell>
        </row>
        <row r="1392">
          <cell r="A1392">
            <v>42292</v>
          </cell>
          <cell r="B1392">
            <v>71</v>
          </cell>
          <cell r="C1392">
            <v>5</v>
          </cell>
          <cell r="D1392"/>
          <cell r="E1392">
            <v>76</v>
          </cell>
          <cell r="F1392">
            <v>8</v>
          </cell>
          <cell r="G1392"/>
          <cell r="H1392">
            <v>8</v>
          </cell>
          <cell r="I1392">
            <v>84</v>
          </cell>
          <cell r="K1392"/>
          <cell r="L1392"/>
          <cell r="M1392">
            <v>92</v>
          </cell>
          <cell r="N1392">
            <v>15.64</v>
          </cell>
        </row>
        <row r="1393">
          <cell r="A1393">
            <v>42293</v>
          </cell>
          <cell r="B1393">
            <v>70</v>
          </cell>
          <cell r="C1393">
            <v>4</v>
          </cell>
          <cell r="D1393"/>
          <cell r="E1393">
            <v>74</v>
          </cell>
          <cell r="F1393">
            <v>8</v>
          </cell>
          <cell r="G1393"/>
          <cell r="H1393">
            <v>8</v>
          </cell>
          <cell r="I1393">
            <v>82</v>
          </cell>
          <cell r="K1393"/>
          <cell r="L1393"/>
          <cell r="M1393">
            <v>90</v>
          </cell>
          <cell r="N1393">
            <v>15.3</v>
          </cell>
        </row>
        <row r="1394">
          <cell r="A1394">
            <v>42294</v>
          </cell>
          <cell r="B1394">
            <v>68</v>
          </cell>
          <cell r="C1394">
            <v>6</v>
          </cell>
          <cell r="D1394"/>
          <cell r="E1394">
            <v>74</v>
          </cell>
          <cell r="F1394">
            <v>7</v>
          </cell>
          <cell r="G1394"/>
          <cell r="H1394">
            <v>7</v>
          </cell>
          <cell r="I1394">
            <v>81</v>
          </cell>
          <cell r="K1394"/>
          <cell r="L1394"/>
          <cell r="M1394">
            <v>88</v>
          </cell>
          <cell r="N1394">
            <v>14.96</v>
          </cell>
        </row>
        <row r="1395">
          <cell r="A1395">
            <v>42295</v>
          </cell>
          <cell r="B1395">
            <v>67</v>
          </cell>
          <cell r="C1395">
            <v>6</v>
          </cell>
          <cell r="D1395"/>
          <cell r="E1395">
            <v>73</v>
          </cell>
          <cell r="F1395">
            <v>5</v>
          </cell>
          <cell r="G1395"/>
          <cell r="H1395">
            <v>5</v>
          </cell>
          <cell r="I1395">
            <v>78</v>
          </cell>
          <cell r="K1395"/>
          <cell r="L1395"/>
          <cell r="M1395">
            <v>83</v>
          </cell>
          <cell r="N1395">
            <v>14.110000000000001</v>
          </cell>
        </row>
        <row r="1396">
          <cell r="A1396">
            <v>42296</v>
          </cell>
          <cell r="B1396">
            <v>58</v>
          </cell>
          <cell r="C1396">
            <v>6</v>
          </cell>
          <cell r="D1396"/>
          <cell r="E1396">
            <v>64</v>
          </cell>
          <cell r="F1396">
            <v>6</v>
          </cell>
          <cell r="G1396"/>
          <cell r="H1396">
            <v>6</v>
          </cell>
          <cell r="I1396">
            <v>70</v>
          </cell>
          <cell r="K1396"/>
          <cell r="L1396"/>
          <cell r="M1396">
            <v>76</v>
          </cell>
          <cell r="N1396">
            <v>12.920000000000002</v>
          </cell>
        </row>
        <row r="1397">
          <cell r="A1397">
            <v>42297</v>
          </cell>
          <cell r="B1397">
            <v>64</v>
          </cell>
          <cell r="C1397">
            <v>7</v>
          </cell>
          <cell r="D1397"/>
          <cell r="E1397">
            <v>71</v>
          </cell>
          <cell r="F1397">
            <v>6</v>
          </cell>
          <cell r="G1397"/>
          <cell r="H1397">
            <v>6</v>
          </cell>
          <cell r="I1397">
            <v>77</v>
          </cell>
          <cell r="K1397"/>
          <cell r="L1397"/>
          <cell r="M1397">
            <v>83</v>
          </cell>
          <cell r="N1397">
            <v>14.110000000000001</v>
          </cell>
        </row>
        <row r="1398">
          <cell r="A1398">
            <v>42298</v>
          </cell>
          <cell r="B1398">
            <v>75</v>
          </cell>
          <cell r="C1398">
            <v>6</v>
          </cell>
          <cell r="D1398"/>
          <cell r="E1398">
            <v>81</v>
          </cell>
          <cell r="F1398">
            <v>7</v>
          </cell>
          <cell r="G1398"/>
          <cell r="H1398">
            <v>7</v>
          </cell>
          <cell r="I1398">
            <v>88</v>
          </cell>
          <cell r="K1398"/>
          <cell r="L1398"/>
          <cell r="M1398">
            <v>95</v>
          </cell>
          <cell r="N1398">
            <v>16.150000000000002</v>
          </cell>
        </row>
        <row r="1399">
          <cell r="A1399">
            <v>42299</v>
          </cell>
          <cell r="B1399">
            <v>60</v>
          </cell>
          <cell r="C1399">
            <v>4</v>
          </cell>
          <cell r="D1399"/>
          <cell r="E1399">
            <v>64</v>
          </cell>
          <cell r="F1399">
            <v>6</v>
          </cell>
          <cell r="G1399"/>
          <cell r="H1399">
            <v>6</v>
          </cell>
          <cell r="I1399">
            <v>70</v>
          </cell>
          <cell r="K1399"/>
          <cell r="L1399"/>
          <cell r="M1399">
            <v>76</v>
          </cell>
          <cell r="N1399">
            <v>12.920000000000002</v>
          </cell>
        </row>
        <row r="1400">
          <cell r="A1400">
            <v>42300</v>
          </cell>
          <cell r="B1400">
            <v>57</v>
          </cell>
          <cell r="C1400">
            <v>6</v>
          </cell>
          <cell r="D1400"/>
          <cell r="E1400">
            <v>63</v>
          </cell>
          <cell r="F1400">
            <v>6</v>
          </cell>
          <cell r="G1400"/>
          <cell r="H1400">
            <v>6</v>
          </cell>
          <cell r="I1400">
            <v>69</v>
          </cell>
          <cell r="K1400"/>
          <cell r="L1400"/>
          <cell r="M1400">
            <v>75</v>
          </cell>
          <cell r="N1400">
            <v>12.750000000000002</v>
          </cell>
        </row>
        <row r="1401">
          <cell r="A1401">
            <v>42301</v>
          </cell>
          <cell r="B1401">
            <v>63</v>
          </cell>
          <cell r="C1401">
            <v>6</v>
          </cell>
          <cell r="D1401"/>
          <cell r="E1401">
            <v>69</v>
          </cell>
          <cell r="F1401">
            <v>7</v>
          </cell>
          <cell r="G1401"/>
          <cell r="H1401">
            <v>7</v>
          </cell>
          <cell r="I1401">
            <v>76</v>
          </cell>
          <cell r="K1401"/>
          <cell r="L1401"/>
          <cell r="M1401">
            <v>83</v>
          </cell>
          <cell r="N1401">
            <v>14.110000000000001</v>
          </cell>
        </row>
        <row r="1402">
          <cell r="A1402">
            <v>42302</v>
          </cell>
          <cell r="B1402">
            <v>67</v>
          </cell>
          <cell r="C1402">
            <v>5</v>
          </cell>
          <cell r="D1402"/>
          <cell r="E1402">
            <v>72</v>
          </cell>
          <cell r="F1402">
            <v>8</v>
          </cell>
          <cell r="G1402"/>
          <cell r="H1402">
            <v>8</v>
          </cell>
          <cell r="I1402">
            <v>80</v>
          </cell>
          <cell r="K1402"/>
          <cell r="L1402"/>
          <cell r="M1402">
            <v>88</v>
          </cell>
          <cell r="N1402">
            <v>14.96</v>
          </cell>
        </row>
        <row r="1403">
          <cell r="A1403">
            <v>42303</v>
          </cell>
          <cell r="B1403">
            <v>68</v>
          </cell>
          <cell r="C1403">
            <v>6</v>
          </cell>
          <cell r="D1403"/>
          <cell r="E1403">
            <v>74</v>
          </cell>
          <cell r="F1403">
            <v>7</v>
          </cell>
          <cell r="G1403">
            <v>1</v>
          </cell>
          <cell r="H1403">
            <v>8</v>
          </cell>
          <cell r="I1403">
            <v>82</v>
          </cell>
          <cell r="K1403"/>
          <cell r="L1403"/>
          <cell r="M1403">
            <v>90</v>
          </cell>
          <cell r="N1403">
            <v>15.3</v>
          </cell>
        </row>
        <row r="1404">
          <cell r="A1404">
            <v>42304</v>
          </cell>
          <cell r="B1404">
            <v>74</v>
          </cell>
          <cell r="C1404">
            <v>6</v>
          </cell>
          <cell r="D1404"/>
          <cell r="E1404">
            <v>80</v>
          </cell>
          <cell r="F1404">
            <v>9</v>
          </cell>
          <cell r="G1404"/>
          <cell r="H1404">
            <v>9</v>
          </cell>
          <cell r="I1404">
            <v>89</v>
          </cell>
          <cell r="K1404"/>
          <cell r="L1404"/>
          <cell r="M1404">
            <v>98</v>
          </cell>
          <cell r="N1404">
            <v>16.66</v>
          </cell>
        </row>
        <row r="1405">
          <cell r="A1405">
            <v>42305</v>
          </cell>
          <cell r="B1405">
            <v>77</v>
          </cell>
          <cell r="C1405">
            <v>8</v>
          </cell>
          <cell r="D1405"/>
          <cell r="E1405">
            <v>85</v>
          </cell>
          <cell r="F1405">
            <v>5</v>
          </cell>
          <cell r="G1405"/>
          <cell r="H1405">
            <v>5</v>
          </cell>
          <cell r="I1405">
            <v>90</v>
          </cell>
          <cell r="K1405"/>
          <cell r="L1405"/>
          <cell r="M1405">
            <v>95</v>
          </cell>
          <cell r="N1405">
            <v>16.150000000000002</v>
          </cell>
        </row>
        <row r="1406">
          <cell r="A1406">
            <v>42306</v>
          </cell>
          <cell r="B1406">
            <v>75</v>
          </cell>
          <cell r="C1406">
            <v>5</v>
          </cell>
          <cell r="D1406"/>
          <cell r="E1406">
            <v>80</v>
          </cell>
          <cell r="F1406">
            <v>7</v>
          </cell>
          <cell r="G1406"/>
          <cell r="H1406">
            <v>7</v>
          </cell>
          <cell r="I1406">
            <v>87</v>
          </cell>
          <cell r="K1406"/>
          <cell r="L1406"/>
          <cell r="M1406">
            <v>94</v>
          </cell>
          <cell r="N1406">
            <v>15.98</v>
          </cell>
        </row>
        <row r="1407">
          <cell r="A1407">
            <v>42307</v>
          </cell>
          <cell r="B1407">
            <v>67</v>
          </cell>
          <cell r="C1407">
            <v>6</v>
          </cell>
          <cell r="D1407"/>
          <cell r="E1407">
            <v>73</v>
          </cell>
          <cell r="F1407">
            <v>9</v>
          </cell>
          <cell r="G1407"/>
          <cell r="H1407">
            <v>9</v>
          </cell>
          <cell r="I1407">
            <v>82</v>
          </cell>
          <cell r="K1407"/>
          <cell r="L1407"/>
          <cell r="M1407">
            <v>91</v>
          </cell>
          <cell r="N1407">
            <v>15.47</v>
          </cell>
        </row>
        <row r="1408">
          <cell r="A1408">
            <v>42308</v>
          </cell>
          <cell r="B1408">
            <v>67</v>
          </cell>
          <cell r="C1408">
            <v>7</v>
          </cell>
          <cell r="D1408"/>
          <cell r="E1408">
            <v>74</v>
          </cell>
          <cell r="F1408">
            <v>9</v>
          </cell>
          <cell r="G1408"/>
          <cell r="H1408">
            <v>9</v>
          </cell>
          <cell r="I1408">
            <v>83</v>
          </cell>
          <cell r="K1408"/>
          <cell r="L1408"/>
          <cell r="M1408">
            <v>92</v>
          </cell>
          <cell r="N1408">
            <v>15.64</v>
          </cell>
        </row>
        <row r="1409">
          <cell r="A1409">
            <v>42309</v>
          </cell>
          <cell r="B1409">
            <v>63</v>
          </cell>
          <cell r="C1409">
            <v>4</v>
          </cell>
          <cell r="D1409"/>
          <cell r="E1409">
            <v>67</v>
          </cell>
          <cell r="F1409">
            <v>10</v>
          </cell>
          <cell r="G1409"/>
          <cell r="H1409">
            <v>10</v>
          </cell>
          <cell r="I1409">
            <v>77</v>
          </cell>
          <cell r="K1409"/>
          <cell r="L1409"/>
          <cell r="M1409">
            <v>87</v>
          </cell>
          <cell r="N1409">
            <v>14.790000000000001</v>
          </cell>
        </row>
        <row r="1410">
          <cell r="A1410">
            <v>42310</v>
          </cell>
          <cell r="B1410">
            <v>55</v>
          </cell>
          <cell r="C1410">
            <v>5</v>
          </cell>
          <cell r="D1410"/>
          <cell r="E1410">
            <v>60</v>
          </cell>
          <cell r="F1410">
            <v>10</v>
          </cell>
          <cell r="G1410"/>
          <cell r="H1410">
            <v>10</v>
          </cell>
          <cell r="I1410">
            <v>70</v>
          </cell>
          <cell r="K1410"/>
          <cell r="L1410"/>
          <cell r="M1410">
            <v>80</v>
          </cell>
          <cell r="N1410">
            <v>13.600000000000001</v>
          </cell>
        </row>
        <row r="1411">
          <cell r="A1411">
            <v>42311</v>
          </cell>
          <cell r="B1411">
            <v>56</v>
          </cell>
          <cell r="C1411">
            <v>7</v>
          </cell>
          <cell r="D1411"/>
          <cell r="E1411">
            <v>63</v>
          </cell>
          <cell r="F1411">
            <v>11</v>
          </cell>
          <cell r="G1411"/>
          <cell r="H1411">
            <v>11</v>
          </cell>
          <cell r="I1411">
            <v>74</v>
          </cell>
          <cell r="K1411"/>
          <cell r="L1411"/>
          <cell r="M1411">
            <v>85</v>
          </cell>
          <cell r="N1411">
            <v>14.450000000000001</v>
          </cell>
        </row>
        <row r="1412">
          <cell r="A1412">
            <v>42312</v>
          </cell>
          <cell r="B1412">
            <v>52</v>
          </cell>
          <cell r="C1412">
            <v>8</v>
          </cell>
          <cell r="D1412"/>
          <cell r="E1412">
            <v>60</v>
          </cell>
          <cell r="F1412">
            <v>11</v>
          </cell>
          <cell r="G1412"/>
          <cell r="H1412">
            <v>11</v>
          </cell>
          <cell r="I1412">
            <v>71</v>
          </cell>
          <cell r="K1412"/>
          <cell r="L1412"/>
          <cell r="M1412">
            <v>82</v>
          </cell>
          <cell r="N1412">
            <v>13.940000000000001</v>
          </cell>
        </row>
        <row r="1413">
          <cell r="A1413">
            <v>42313</v>
          </cell>
          <cell r="B1413">
            <v>57</v>
          </cell>
          <cell r="C1413">
            <v>11</v>
          </cell>
          <cell r="D1413"/>
          <cell r="E1413">
            <v>68</v>
          </cell>
          <cell r="F1413">
            <v>11</v>
          </cell>
          <cell r="G1413"/>
          <cell r="H1413">
            <v>11</v>
          </cell>
          <cell r="I1413">
            <v>79</v>
          </cell>
          <cell r="K1413"/>
          <cell r="L1413"/>
          <cell r="M1413">
            <v>90</v>
          </cell>
          <cell r="N1413">
            <v>15.3</v>
          </cell>
        </row>
        <row r="1414">
          <cell r="A1414">
            <v>42314</v>
          </cell>
          <cell r="B1414">
            <v>60</v>
          </cell>
          <cell r="C1414">
            <v>9</v>
          </cell>
          <cell r="D1414"/>
          <cell r="E1414">
            <v>69</v>
          </cell>
          <cell r="F1414">
            <v>13</v>
          </cell>
          <cell r="G1414">
            <v>1</v>
          </cell>
          <cell r="H1414">
            <v>14</v>
          </cell>
          <cell r="I1414">
            <v>83</v>
          </cell>
          <cell r="K1414"/>
          <cell r="L1414"/>
          <cell r="M1414">
            <v>97</v>
          </cell>
          <cell r="N1414">
            <v>16.490000000000002</v>
          </cell>
        </row>
        <row r="1415">
          <cell r="A1415">
            <v>42315</v>
          </cell>
          <cell r="B1415">
            <v>69</v>
          </cell>
          <cell r="C1415">
            <v>8</v>
          </cell>
          <cell r="D1415"/>
          <cell r="E1415">
            <v>77</v>
          </cell>
          <cell r="F1415">
            <v>16</v>
          </cell>
          <cell r="G1415">
            <v>1</v>
          </cell>
          <cell r="H1415">
            <v>17</v>
          </cell>
          <cell r="I1415">
            <v>94</v>
          </cell>
          <cell r="K1415"/>
          <cell r="L1415"/>
          <cell r="M1415">
            <v>111</v>
          </cell>
          <cell r="N1415">
            <v>18.87</v>
          </cell>
        </row>
        <row r="1416">
          <cell r="A1416">
            <v>42316</v>
          </cell>
          <cell r="B1416">
            <v>63</v>
          </cell>
          <cell r="C1416">
            <v>6</v>
          </cell>
          <cell r="D1416"/>
          <cell r="E1416">
            <v>69</v>
          </cell>
          <cell r="F1416">
            <v>17</v>
          </cell>
          <cell r="G1416">
            <v>1</v>
          </cell>
          <cell r="H1416">
            <v>18</v>
          </cell>
          <cell r="I1416">
            <v>87</v>
          </cell>
          <cell r="K1416"/>
          <cell r="L1416"/>
          <cell r="M1416">
            <v>105</v>
          </cell>
          <cell r="N1416">
            <v>17.850000000000001</v>
          </cell>
        </row>
        <row r="1417">
          <cell r="A1417">
            <v>42317</v>
          </cell>
          <cell r="B1417">
            <v>63</v>
          </cell>
          <cell r="C1417">
            <v>10</v>
          </cell>
          <cell r="D1417"/>
          <cell r="E1417">
            <v>73</v>
          </cell>
          <cell r="F1417">
            <v>16</v>
          </cell>
          <cell r="G1417"/>
          <cell r="H1417">
            <v>16</v>
          </cell>
          <cell r="I1417">
            <v>89</v>
          </cell>
          <cell r="K1417"/>
          <cell r="L1417"/>
          <cell r="M1417">
            <v>105</v>
          </cell>
          <cell r="N1417">
            <v>17.850000000000001</v>
          </cell>
        </row>
        <row r="1418">
          <cell r="A1418">
            <v>42318</v>
          </cell>
          <cell r="B1418">
            <v>64</v>
          </cell>
          <cell r="C1418">
            <v>7</v>
          </cell>
          <cell r="D1418"/>
          <cell r="E1418">
            <v>71</v>
          </cell>
          <cell r="F1418">
            <v>10</v>
          </cell>
          <cell r="G1418"/>
          <cell r="H1418">
            <v>10</v>
          </cell>
          <cell r="I1418">
            <v>81</v>
          </cell>
          <cell r="K1418"/>
          <cell r="L1418"/>
          <cell r="M1418">
            <v>91</v>
          </cell>
          <cell r="N1418">
            <v>15.47</v>
          </cell>
        </row>
        <row r="1419">
          <cell r="A1419">
            <v>42319</v>
          </cell>
          <cell r="B1419">
            <v>65</v>
          </cell>
          <cell r="C1419">
            <v>9</v>
          </cell>
          <cell r="D1419"/>
          <cell r="E1419">
            <v>74</v>
          </cell>
          <cell r="F1419">
            <v>11</v>
          </cell>
          <cell r="G1419"/>
          <cell r="H1419">
            <v>11</v>
          </cell>
          <cell r="I1419">
            <v>85</v>
          </cell>
          <cell r="K1419"/>
          <cell r="L1419"/>
          <cell r="M1419">
            <v>96</v>
          </cell>
          <cell r="N1419">
            <v>16.32</v>
          </cell>
        </row>
        <row r="1420">
          <cell r="A1420">
            <v>42320</v>
          </cell>
          <cell r="B1420">
            <v>59</v>
          </cell>
          <cell r="C1420">
            <v>12</v>
          </cell>
          <cell r="D1420"/>
          <cell r="E1420">
            <v>71</v>
          </cell>
          <cell r="F1420">
            <v>15</v>
          </cell>
          <cell r="G1420"/>
          <cell r="H1420">
            <v>15</v>
          </cell>
          <cell r="I1420">
            <v>86</v>
          </cell>
          <cell r="K1420"/>
          <cell r="L1420"/>
          <cell r="M1420">
            <v>101</v>
          </cell>
          <cell r="N1420">
            <v>17.170000000000002</v>
          </cell>
        </row>
        <row r="1421">
          <cell r="A1421">
            <v>42321</v>
          </cell>
          <cell r="B1421">
            <v>61</v>
          </cell>
          <cell r="C1421">
            <v>14</v>
          </cell>
          <cell r="D1421"/>
          <cell r="E1421">
            <v>75</v>
          </cell>
          <cell r="F1421">
            <v>13</v>
          </cell>
          <cell r="G1421"/>
          <cell r="H1421">
            <v>13</v>
          </cell>
          <cell r="I1421">
            <v>88</v>
          </cell>
          <cell r="K1421"/>
          <cell r="L1421"/>
          <cell r="M1421">
            <v>101</v>
          </cell>
          <cell r="N1421">
            <v>17.170000000000002</v>
          </cell>
        </row>
        <row r="1422">
          <cell r="A1422">
            <v>42322</v>
          </cell>
          <cell r="B1422">
            <v>68</v>
          </cell>
          <cell r="C1422">
            <v>10</v>
          </cell>
          <cell r="D1422"/>
          <cell r="E1422">
            <v>78</v>
          </cell>
          <cell r="F1422">
            <v>14</v>
          </cell>
          <cell r="G1422">
            <v>1</v>
          </cell>
          <cell r="H1422">
            <v>15</v>
          </cell>
          <cell r="I1422">
            <v>93</v>
          </cell>
          <cell r="K1422"/>
          <cell r="L1422"/>
          <cell r="M1422">
            <v>108</v>
          </cell>
          <cell r="N1422">
            <v>18.360000000000003</v>
          </cell>
        </row>
        <row r="1423">
          <cell r="A1423">
            <v>42323</v>
          </cell>
          <cell r="B1423">
            <v>70</v>
          </cell>
          <cell r="C1423">
            <v>10</v>
          </cell>
          <cell r="D1423"/>
          <cell r="E1423">
            <v>80</v>
          </cell>
          <cell r="F1423">
            <v>13</v>
          </cell>
          <cell r="G1423">
            <v>1</v>
          </cell>
          <cell r="H1423">
            <v>14</v>
          </cell>
          <cell r="I1423">
            <v>94</v>
          </cell>
          <cell r="K1423"/>
          <cell r="L1423"/>
          <cell r="M1423">
            <v>108</v>
          </cell>
          <cell r="N1423">
            <v>18.360000000000003</v>
          </cell>
        </row>
        <row r="1424">
          <cell r="A1424">
            <v>42324</v>
          </cell>
          <cell r="B1424">
            <v>71</v>
          </cell>
          <cell r="C1424">
            <v>9</v>
          </cell>
          <cell r="D1424"/>
          <cell r="E1424">
            <v>80</v>
          </cell>
          <cell r="F1424">
            <v>17</v>
          </cell>
          <cell r="G1424"/>
          <cell r="H1424">
            <v>17</v>
          </cell>
          <cell r="I1424">
            <v>97</v>
          </cell>
          <cell r="K1424"/>
          <cell r="L1424"/>
          <cell r="M1424">
            <v>114</v>
          </cell>
          <cell r="N1424">
            <v>19.380000000000003</v>
          </cell>
        </row>
        <row r="1425">
          <cell r="A1425">
            <v>42325</v>
          </cell>
          <cell r="B1425">
            <v>74</v>
          </cell>
          <cell r="C1425">
            <v>10</v>
          </cell>
          <cell r="D1425"/>
          <cell r="E1425">
            <v>84</v>
          </cell>
          <cell r="F1425">
            <v>15</v>
          </cell>
          <cell r="G1425"/>
          <cell r="H1425">
            <v>15</v>
          </cell>
          <cell r="I1425">
            <v>99</v>
          </cell>
          <cell r="K1425"/>
          <cell r="L1425"/>
          <cell r="M1425">
            <v>114</v>
          </cell>
          <cell r="N1425">
            <v>19.380000000000003</v>
          </cell>
        </row>
        <row r="1426">
          <cell r="A1426">
            <v>42326</v>
          </cell>
          <cell r="B1426">
            <v>69</v>
          </cell>
          <cell r="C1426">
            <v>9</v>
          </cell>
          <cell r="D1426"/>
          <cell r="E1426">
            <v>78</v>
          </cell>
          <cell r="F1426">
            <v>14</v>
          </cell>
          <cell r="G1426"/>
          <cell r="H1426">
            <v>14</v>
          </cell>
          <cell r="I1426">
            <v>92</v>
          </cell>
          <cell r="K1426"/>
          <cell r="L1426"/>
          <cell r="M1426">
            <v>106</v>
          </cell>
          <cell r="N1426">
            <v>18.02</v>
          </cell>
        </row>
        <row r="1427">
          <cell r="A1427">
            <v>42327</v>
          </cell>
          <cell r="B1427">
            <v>77</v>
          </cell>
          <cell r="C1427">
            <v>10</v>
          </cell>
          <cell r="D1427"/>
          <cell r="E1427">
            <v>87</v>
          </cell>
          <cell r="F1427">
            <v>14</v>
          </cell>
          <cell r="G1427">
            <v>1</v>
          </cell>
          <cell r="H1427">
            <v>15</v>
          </cell>
          <cell r="I1427">
            <v>102</v>
          </cell>
          <cell r="K1427"/>
          <cell r="L1427"/>
          <cell r="M1427">
            <v>117</v>
          </cell>
          <cell r="N1427">
            <v>19.89</v>
          </cell>
        </row>
        <row r="1428">
          <cell r="A1428">
            <v>42328</v>
          </cell>
          <cell r="B1428">
            <v>69</v>
          </cell>
          <cell r="C1428">
            <v>8</v>
          </cell>
          <cell r="D1428"/>
          <cell r="E1428">
            <v>77</v>
          </cell>
          <cell r="F1428">
            <v>13</v>
          </cell>
          <cell r="G1428">
            <v>1</v>
          </cell>
          <cell r="H1428">
            <v>14</v>
          </cell>
          <cell r="I1428">
            <v>91</v>
          </cell>
          <cell r="K1428"/>
          <cell r="L1428"/>
          <cell r="M1428">
            <v>105</v>
          </cell>
          <cell r="N1428">
            <v>17.850000000000001</v>
          </cell>
        </row>
        <row r="1429">
          <cell r="A1429">
            <v>42329</v>
          </cell>
          <cell r="B1429">
            <v>81</v>
          </cell>
          <cell r="C1429">
            <v>10</v>
          </cell>
          <cell r="D1429"/>
          <cell r="E1429">
            <v>91</v>
          </cell>
          <cell r="F1429">
            <v>14</v>
          </cell>
          <cell r="G1429">
            <v>1</v>
          </cell>
          <cell r="H1429">
            <v>15</v>
          </cell>
          <cell r="I1429">
            <v>106</v>
          </cell>
          <cell r="K1429"/>
          <cell r="L1429"/>
          <cell r="M1429">
            <v>121</v>
          </cell>
          <cell r="N1429">
            <v>20.57</v>
          </cell>
        </row>
        <row r="1430">
          <cell r="A1430">
            <v>42330</v>
          </cell>
          <cell r="B1430">
            <v>84</v>
          </cell>
          <cell r="C1430">
            <v>9</v>
          </cell>
          <cell r="D1430"/>
          <cell r="E1430">
            <v>93</v>
          </cell>
          <cell r="F1430">
            <v>14</v>
          </cell>
          <cell r="G1430">
            <v>1</v>
          </cell>
          <cell r="H1430">
            <v>15</v>
          </cell>
          <cell r="I1430">
            <v>108</v>
          </cell>
          <cell r="K1430"/>
          <cell r="L1430"/>
          <cell r="M1430">
            <v>123</v>
          </cell>
          <cell r="N1430">
            <v>20.91</v>
          </cell>
        </row>
        <row r="1431">
          <cell r="A1431">
            <v>42331</v>
          </cell>
          <cell r="B1431">
            <v>85</v>
          </cell>
          <cell r="C1431">
            <v>8</v>
          </cell>
          <cell r="D1431"/>
          <cell r="E1431">
            <v>93</v>
          </cell>
          <cell r="F1431">
            <v>12</v>
          </cell>
          <cell r="G1431">
            <v>2</v>
          </cell>
          <cell r="H1431">
            <v>14</v>
          </cell>
          <cell r="I1431">
            <v>107</v>
          </cell>
          <cell r="K1431"/>
          <cell r="L1431"/>
          <cell r="M1431">
            <v>121</v>
          </cell>
          <cell r="N1431">
            <v>20.57</v>
          </cell>
        </row>
        <row r="1432">
          <cell r="A1432">
            <v>42332</v>
          </cell>
          <cell r="B1432">
            <v>89</v>
          </cell>
          <cell r="C1432">
            <v>9</v>
          </cell>
          <cell r="D1432"/>
          <cell r="E1432">
            <v>98</v>
          </cell>
          <cell r="F1432">
            <v>12</v>
          </cell>
          <cell r="G1432">
            <v>3</v>
          </cell>
          <cell r="H1432">
            <v>15</v>
          </cell>
          <cell r="I1432">
            <v>113</v>
          </cell>
          <cell r="K1432"/>
          <cell r="L1432"/>
          <cell r="M1432">
            <v>128</v>
          </cell>
          <cell r="N1432">
            <v>21.76</v>
          </cell>
        </row>
        <row r="1433">
          <cell r="A1433">
            <v>42333</v>
          </cell>
          <cell r="B1433">
            <v>94</v>
          </cell>
          <cell r="C1433">
            <v>10</v>
          </cell>
          <cell r="D1433"/>
          <cell r="E1433">
            <v>104</v>
          </cell>
          <cell r="F1433">
            <v>11</v>
          </cell>
          <cell r="G1433">
            <v>2</v>
          </cell>
          <cell r="H1433">
            <v>13</v>
          </cell>
          <cell r="I1433">
            <v>117</v>
          </cell>
          <cell r="K1433"/>
          <cell r="L1433"/>
          <cell r="M1433">
            <v>130</v>
          </cell>
          <cell r="N1433">
            <v>22.1</v>
          </cell>
        </row>
        <row r="1434">
          <cell r="A1434">
            <v>42334</v>
          </cell>
          <cell r="B1434">
            <v>93</v>
          </cell>
          <cell r="C1434">
            <v>16</v>
          </cell>
          <cell r="D1434"/>
          <cell r="E1434">
            <v>109</v>
          </cell>
          <cell r="F1434">
            <v>12</v>
          </cell>
          <cell r="G1434">
            <v>2</v>
          </cell>
          <cell r="H1434">
            <v>14</v>
          </cell>
          <cell r="I1434">
            <v>123</v>
          </cell>
          <cell r="K1434"/>
          <cell r="L1434"/>
          <cell r="M1434">
            <v>137</v>
          </cell>
          <cell r="N1434">
            <v>23.290000000000003</v>
          </cell>
        </row>
        <row r="1435">
          <cell r="A1435">
            <v>42335</v>
          </cell>
          <cell r="B1435">
            <v>92</v>
          </cell>
          <cell r="C1435">
            <v>15</v>
          </cell>
          <cell r="D1435"/>
          <cell r="E1435">
            <v>107</v>
          </cell>
          <cell r="F1435">
            <v>13</v>
          </cell>
          <cell r="G1435">
            <v>2</v>
          </cell>
          <cell r="H1435">
            <v>15</v>
          </cell>
          <cell r="I1435">
            <v>122</v>
          </cell>
          <cell r="K1435"/>
          <cell r="L1435"/>
          <cell r="M1435">
            <v>137</v>
          </cell>
          <cell r="N1435">
            <v>23.290000000000003</v>
          </cell>
        </row>
        <row r="1436">
          <cell r="A1436">
            <v>42336</v>
          </cell>
          <cell r="B1436">
            <v>86</v>
          </cell>
          <cell r="C1436">
            <v>14</v>
          </cell>
          <cell r="D1436"/>
          <cell r="E1436">
            <v>100</v>
          </cell>
          <cell r="F1436">
            <v>12</v>
          </cell>
          <cell r="G1436">
            <v>3</v>
          </cell>
          <cell r="H1436">
            <v>15</v>
          </cell>
          <cell r="I1436">
            <v>115</v>
          </cell>
          <cell r="K1436"/>
          <cell r="L1436"/>
          <cell r="M1436">
            <v>130</v>
          </cell>
          <cell r="N1436">
            <v>22.1</v>
          </cell>
        </row>
        <row r="1437">
          <cell r="A1437">
            <v>42337</v>
          </cell>
          <cell r="B1437">
            <v>85</v>
          </cell>
          <cell r="C1437">
            <v>12</v>
          </cell>
          <cell r="D1437"/>
          <cell r="E1437">
            <v>97</v>
          </cell>
          <cell r="F1437">
            <v>12</v>
          </cell>
          <cell r="G1437">
            <v>3</v>
          </cell>
          <cell r="H1437">
            <v>15</v>
          </cell>
          <cell r="I1437">
            <v>112</v>
          </cell>
          <cell r="K1437"/>
          <cell r="L1437"/>
          <cell r="M1437">
            <v>127</v>
          </cell>
          <cell r="N1437">
            <v>21.59</v>
          </cell>
        </row>
        <row r="1438">
          <cell r="A1438">
            <v>42338</v>
          </cell>
          <cell r="B1438">
            <v>90</v>
          </cell>
          <cell r="C1438">
            <v>10</v>
          </cell>
          <cell r="D1438"/>
          <cell r="E1438">
            <v>100</v>
          </cell>
          <cell r="F1438">
            <v>13</v>
          </cell>
          <cell r="G1438">
            <v>3</v>
          </cell>
          <cell r="H1438">
            <v>16</v>
          </cell>
          <cell r="I1438">
            <v>116</v>
          </cell>
          <cell r="K1438"/>
          <cell r="L1438"/>
          <cell r="M1438">
            <v>132</v>
          </cell>
          <cell r="N1438">
            <v>22.44</v>
          </cell>
        </row>
        <row r="1439">
          <cell r="A1439">
            <v>42339</v>
          </cell>
          <cell r="B1439">
            <v>85</v>
          </cell>
          <cell r="C1439">
            <v>9</v>
          </cell>
          <cell r="D1439"/>
          <cell r="E1439">
            <v>94</v>
          </cell>
          <cell r="F1439">
            <v>14</v>
          </cell>
          <cell r="G1439">
            <v>3</v>
          </cell>
          <cell r="H1439">
            <v>17</v>
          </cell>
          <cell r="I1439">
            <v>111</v>
          </cell>
          <cell r="K1439"/>
          <cell r="L1439"/>
          <cell r="M1439">
            <v>128</v>
          </cell>
          <cell r="N1439">
            <v>21.76</v>
          </cell>
        </row>
        <row r="1440">
          <cell r="A1440">
            <v>42340</v>
          </cell>
          <cell r="B1440">
            <v>82</v>
          </cell>
          <cell r="C1440">
            <v>10</v>
          </cell>
          <cell r="D1440"/>
          <cell r="E1440">
            <v>92</v>
          </cell>
          <cell r="F1440">
            <v>11</v>
          </cell>
          <cell r="G1440">
            <v>2</v>
          </cell>
          <cell r="H1440">
            <v>13</v>
          </cell>
          <cell r="I1440">
            <v>105</v>
          </cell>
          <cell r="K1440"/>
          <cell r="L1440"/>
          <cell r="M1440">
            <v>118</v>
          </cell>
          <cell r="N1440">
            <v>20.060000000000002</v>
          </cell>
        </row>
        <row r="1441">
          <cell r="A1441">
            <v>42341</v>
          </cell>
          <cell r="B1441">
            <v>79</v>
          </cell>
          <cell r="C1441">
            <v>11</v>
          </cell>
          <cell r="D1441"/>
          <cell r="E1441">
            <v>90</v>
          </cell>
          <cell r="F1441">
            <v>14</v>
          </cell>
          <cell r="G1441">
            <v>2</v>
          </cell>
          <cell r="H1441">
            <v>16</v>
          </cell>
          <cell r="I1441">
            <v>106</v>
          </cell>
          <cell r="K1441"/>
          <cell r="L1441"/>
          <cell r="M1441">
            <v>122</v>
          </cell>
          <cell r="N1441">
            <v>20.740000000000002</v>
          </cell>
        </row>
        <row r="1442">
          <cell r="A1442">
            <v>42342</v>
          </cell>
          <cell r="B1442">
            <v>79</v>
          </cell>
          <cell r="C1442">
            <v>10</v>
          </cell>
          <cell r="D1442"/>
          <cell r="E1442">
            <v>89</v>
          </cell>
          <cell r="F1442">
            <v>13</v>
          </cell>
          <cell r="G1442">
            <v>1</v>
          </cell>
          <cell r="H1442">
            <v>14</v>
          </cell>
          <cell r="I1442">
            <v>103</v>
          </cell>
          <cell r="K1442"/>
          <cell r="L1442"/>
          <cell r="M1442">
            <v>117</v>
          </cell>
          <cell r="N1442">
            <v>19.89</v>
          </cell>
        </row>
        <row r="1443">
          <cell r="A1443">
            <v>42343</v>
          </cell>
          <cell r="B1443">
            <v>79</v>
          </cell>
          <cell r="C1443">
            <v>14</v>
          </cell>
          <cell r="D1443"/>
          <cell r="E1443">
            <v>93</v>
          </cell>
          <cell r="F1443">
            <v>13</v>
          </cell>
          <cell r="G1443">
            <v>1</v>
          </cell>
          <cell r="H1443">
            <v>14</v>
          </cell>
          <cell r="I1443">
            <v>107</v>
          </cell>
          <cell r="K1443"/>
          <cell r="L1443"/>
          <cell r="M1443">
            <v>121</v>
          </cell>
          <cell r="N1443">
            <v>20.57</v>
          </cell>
        </row>
        <row r="1444">
          <cell r="A1444">
            <v>42344</v>
          </cell>
          <cell r="B1444">
            <v>81</v>
          </cell>
          <cell r="C1444">
            <v>12</v>
          </cell>
          <cell r="D1444"/>
          <cell r="E1444">
            <v>93</v>
          </cell>
          <cell r="F1444">
            <v>12</v>
          </cell>
          <cell r="G1444">
            <v>1</v>
          </cell>
          <cell r="H1444">
            <v>13</v>
          </cell>
          <cell r="I1444">
            <v>106</v>
          </cell>
          <cell r="K1444"/>
          <cell r="L1444"/>
          <cell r="M1444">
            <v>119</v>
          </cell>
          <cell r="N1444">
            <v>20.23</v>
          </cell>
        </row>
        <row r="1445">
          <cell r="A1445">
            <v>42345</v>
          </cell>
          <cell r="B1445">
            <v>82</v>
          </cell>
          <cell r="C1445">
            <v>13</v>
          </cell>
          <cell r="D1445"/>
          <cell r="E1445">
            <v>95</v>
          </cell>
          <cell r="F1445">
            <v>13</v>
          </cell>
          <cell r="G1445">
            <v>1</v>
          </cell>
          <cell r="H1445">
            <v>14</v>
          </cell>
          <cell r="I1445">
            <v>109</v>
          </cell>
          <cell r="K1445"/>
          <cell r="L1445"/>
          <cell r="M1445">
            <v>123</v>
          </cell>
          <cell r="N1445">
            <v>20.91</v>
          </cell>
        </row>
        <row r="1446">
          <cell r="A1446">
            <v>42346</v>
          </cell>
          <cell r="B1446">
            <v>80</v>
          </cell>
          <cell r="C1446">
            <v>9</v>
          </cell>
          <cell r="D1446"/>
          <cell r="E1446">
            <v>89</v>
          </cell>
          <cell r="F1446">
            <v>11</v>
          </cell>
          <cell r="G1446">
            <v>1</v>
          </cell>
          <cell r="H1446">
            <v>12</v>
          </cell>
          <cell r="I1446">
            <v>101</v>
          </cell>
          <cell r="K1446"/>
          <cell r="L1446"/>
          <cell r="M1446">
            <v>113</v>
          </cell>
          <cell r="N1446">
            <v>19.21</v>
          </cell>
        </row>
        <row r="1447">
          <cell r="A1447">
            <v>42347</v>
          </cell>
          <cell r="B1447">
            <v>83</v>
          </cell>
          <cell r="C1447">
            <v>11</v>
          </cell>
          <cell r="D1447"/>
          <cell r="E1447">
            <v>94</v>
          </cell>
          <cell r="F1447">
            <v>10</v>
          </cell>
          <cell r="G1447">
            <v>1</v>
          </cell>
          <cell r="H1447">
            <v>11</v>
          </cell>
          <cell r="I1447">
            <v>105</v>
          </cell>
          <cell r="K1447"/>
          <cell r="L1447"/>
          <cell r="M1447">
            <v>116</v>
          </cell>
          <cell r="N1447">
            <v>19.720000000000002</v>
          </cell>
        </row>
        <row r="1448">
          <cell r="A1448">
            <v>42348</v>
          </cell>
          <cell r="B1448">
            <v>86</v>
          </cell>
          <cell r="C1448">
            <v>14</v>
          </cell>
          <cell r="D1448"/>
          <cell r="E1448">
            <v>100</v>
          </cell>
          <cell r="F1448">
            <v>6</v>
          </cell>
          <cell r="G1448">
            <v>2</v>
          </cell>
          <cell r="H1448">
            <v>8</v>
          </cell>
          <cell r="I1448">
            <v>108</v>
          </cell>
          <cell r="K1448"/>
          <cell r="L1448"/>
          <cell r="M1448">
            <v>116</v>
          </cell>
          <cell r="N1448">
            <v>19.720000000000002</v>
          </cell>
        </row>
        <row r="1449">
          <cell r="A1449">
            <v>42349</v>
          </cell>
          <cell r="B1449">
            <v>92</v>
          </cell>
          <cell r="C1449">
            <v>14</v>
          </cell>
          <cell r="D1449"/>
          <cell r="E1449">
            <v>106</v>
          </cell>
          <cell r="F1449">
            <v>7</v>
          </cell>
          <cell r="G1449">
            <v>1</v>
          </cell>
          <cell r="H1449">
            <v>8</v>
          </cell>
          <cell r="I1449">
            <v>114</v>
          </cell>
          <cell r="K1449"/>
          <cell r="L1449"/>
          <cell r="M1449">
            <v>122</v>
          </cell>
          <cell r="N1449">
            <v>20.740000000000002</v>
          </cell>
        </row>
        <row r="1450">
          <cell r="A1450">
            <v>42350</v>
          </cell>
          <cell r="B1450">
            <v>85</v>
          </cell>
          <cell r="C1450">
            <v>16</v>
          </cell>
          <cell r="D1450"/>
          <cell r="E1450">
            <v>101</v>
          </cell>
          <cell r="F1450">
            <v>4</v>
          </cell>
          <cell r="G1450">
            <v>1</v>
          </cell>
          <cell r="H1450">
            <v>5</v>
          </cell>
          <cell r="I1450">
            <v>106</v>
          </cell>
          <cell r="K1450"/>
          <cell r="L1450"/>
          <cell r="M1450">
            <v>111</v>
          </cell>
          <cell r="N1450">
            <v>18.87</v>
          </cell>
        </row>
        <row r="1451">
          <cell r="A1451">
            <v>42351</v>
          </cell>
          <cell r="B1451">
            <v>90</v>
          </cell>
          <cell r="C1451">
            <v>15</v>
          </cell>
          <cell r="D1451"/>
          <cell r="E1451">
            <v>105</v>
          </cell>
          <cell r="F1451">
            <v>6</v>
          </cell>
          <cell r="G1451">
            <v>1</v>
          </cell>
          <cell r="H1451">
            <v>7</v>
          </cell>
          <cell r="I1451">
            <v>112</v>
          </cell>
          <cell r="K1451"/>
          <cell r="L1451"/>
          <cell r="M1451">
            <v>119</v>
          </cell>
          <cell r="N1451">
            <v>20.23</v>
          </cell>
        </row>
        <row r="1452">
          <cell r="A1452">
            <v>42352</v>
          </cell>
          <cell r="B1452">
            <v>86</v>
          </cell>
          <cell r="C1452">
            <v>15</v>
          </cell>
          <cell r="D1452"/>
          <cell r="E1452">
            <v>101</v>
          </cell>
          <cell r="F1452">
            <v>4</v>
          </cell>
          <cell r="G1452">
            <v>1</v>
          </cell>
          <cell r="H1452">
            <v>5</v>
          </cell>
          <cell r="I1452">
            <v>106</v>
          </cell>
          <cell r="K1452"/>
          <cell r="L1452"/>
          <cell r="M1452">
            <v>111</v>
          </cell>
          <cell r="N1452">
            <v>18.87</v>
          </cell>
        </row>
        <row r="1453">
          <cell r="A1453">
            <v>42353</v>
          </cell>
          <cell r="B1453">
            <v>90</v>
          </cell>
          <cell r="C1453">
            <v>17</v>
          </cell>
          <cell r="D1453"/>
          <cell r="E1453">
            <v>107</v>
          </cell>
          <cell r="F1453">
            <v>3</v>
          </cell>
          <cell r="G1453">
            <v>1</v>
          </cell>
          <cell r="H1453">
            <v>4</v>
          </cell>
          <cell r="I1453">
            <v>111</v>
          </cell>
          <cell r="K1453"/>
          <cell r="L1453"/>
          <cell r="M1453">
            <v>115</v>
          </cell>
          <cell r="N1453">
            <v>19.55</v>
          </cell>
        </row>
        <row r="1454">
          <cell r="A1454">
            <v>42354</v>
          </cell>
          <cell r="B1454">
            <v>77</v>
          </cell>
          <cell r="C1454">
            <v>16</v>
          </cell>
          <cell r="D1454"/>
          <cell r="E1454">
            <v>93</v>
          </cell>
          <cell r="F1454">
            <v>7</v>
          </cell>
          <cell r="G1454">
            <v>2</v>
          </cell>
          <cell r="H1454">
            <v>9</v>
          </cell>
          <cell r="I1454">
            <v>102</v>
          </cell>
          <cell r="K1454"/>
          <cell r="L1454"/>
          <cell r="M1454">
            <v>111</v>
          </cell>
          <cell r="N1454">
            <v>18.87</v>
          </cell>
        </row>
        <row r="1455">
          <cell r="A1455">
            <v>42355</v>
          </cell>
          <cell r="B1455">
            <v>77</v>
          </cell>
          <cell r="C1455">
            <v>13</v>
          </cell>
          <cell r="D1455"/>
          <cell r="E1455">
            <v>90</v>
          </cell>
          <cell r="F1455">
            <v>5</v>
          </cell>
          <cell r="G1455">
            <v>1</v>
          </cell>
          <cell r="H1455">
            <v>6</v>
          </cell>
          <cell r="I1455">
            <v>96</v>
          </cell>
          <cell r="K1455"/>
          <cell r="L1455"/>
          <cell r="M1455">
            <v>102</v>
          </cell>
          <cell r="N1455">
            <v>17.34</v>
          </cell>
        </row>
        <row r="1456">
          <cell r="A1456">
            <v>42356</v>
          </cell>
          <cell r="B1456">
            <v>73</v>
          </cell>
          <cell r="C1456">
            <v>15</v>
          </cell>
          <cell r="D1456"/>
          <cell r="E1456">
            <v>88</v>
          </cell>
          <cell r="F1456">
            <v>6</v>
          </cell>
          <cell r="G1456">
            <v>1</v>
          </cell>
          <cell r="H1456">
            <v>7</v>
          </cell>
          <cell r="I1456">
            <v>95</v>
          </cell>
          <cell r="K1456"/>
          <cell r="L1456"/>
          <cell r="M1456">
            <v>102</v>
          </cell>
          <cell r="N1456">
            <v>17.34</v>
          </cell>
        </row>
        <row r="1457">
          <cell r="A1457">
            <v>42357</v>
          </cell>
          <cell r="B1457">
            <v>67</v>
          </cell>
          <cell r="C1457">
            <v>14</v>
          </cell>
          <cell r="D1457"/>
          <cell r="E1457">
            <v>81</v>
          </cell>
          <cell r="F1457">
            <v>6</v>
          </cell>
          <cell r="G1457">
            <v>1</v>
          </cell>
          <cell r="H1457">
            <v>7</v>
          </cell>
          <cell r="I1457">
            <v>88</v>
          </cell>
          <cell r="K1457"/>
          <cell r="L1457"/>
          <cell r="M1457">
            <v>95</v>
          </cell>
          <cell r="N1457">
            <v>16.150000000000002</v>
          </cell>
        </row>
        <row r="1458">
          <cell r="A1458">
            <v>42358</v>
          </cell>
          <cell r="B1458">
            <v>67</v>
          </cell>
          <cell r="C1458">
            <v>11</v>
          </cell>
          <cell r="D1458"/>
          <cell r="E1458">
            <v>78</v>
          </cell>
          <cell r="F1458">
            <v>3</v>
          </cell>
          <cell r="G1458">
            <v>1</v>
          </cell>
          <cell r="H1458">
            <v>4</v>
          </cell>
          <cell r="I1458">
            <v>82</v>
          </cell>
          <cell r="K1458"/>
          <cell r="L1458"/>
          <cell r="M1458">
            <v>86</v>
          </cell>
          <cell r="N1458">
            <v>14.620000000000001</v>
          </cell>
        </row>
        <row r="1459">
          <cell r="A1459">
            <v>42359</v>
          </cell>
          <cell r="B1459">
            <v>65</v>
          </cell>
          <cell r="C1459">
            <v>10</v>
          </cell>
          <cell r="D1459"/>
          <cell r="E1459">
            <v>75</v>
          </cell>
          <cell r="F1459">
            <v>6</v>
          </cell>
          <cell r="G1459">
            <v>1</v>
          </cell>
          <cell r="H1459">
            <v>7</v>
          </cell>
          <cell r="I1459">
            <v>82</v>
          </cell>
          <cell r="K1459"/>
          <cell r="L1459"/>
          <cell r="M1459">
            <v>89</v>
          </cell>
          <cell r="N1459">
            <v>15.13</v>
          </cell>
        </row>
        <row r="1460">
          <cell r="A1460">
            <v>42360</v>
          </cell>
          <cell r="B1460">
            <v>72</v>
          </cell>
          <cell r="C1460">
            <v>10</v>
          </cell>
          <cell r="D1460"/>
          <cell r="E1460">
            <v>82</v>
          </cell>
          <cell r="F1460">
            <v>4</v>
          </cell>
          <cell r="G1460">
            <v>1</v>
          </cell>
          <cell r="H1460">
            <v>5</v>
          </cell>
          <cell r="I1460">
            <v>87</v>
          </cell>
          <cell r="K1460"/>
          <cell r="L1460"/>
          <cell r="M1460">
            <v>92</v>
          </cell>
          <cell r="N1460">
            <v>15.64</v>
          </cell>
        </row>
        <row r="1461">
          <cell r="A1461">
            <v>42361</v>
          </cell>
          <cell r="B1461">
            <v>79</v>
          </cell>
          <cell r="C1461">
            <v>11</v>
          </cell>
          <cell r="D1461"/>
          <cell r="E1461">
            <v>90</v>
          </cell>
          <cell r="F1461">
            <v>5</v>
          </cell>
          <cell r="G1461">
            <v>1</v>
          </cell>
          <cell r="H1461">
            <v>6</v>
          </cell>
          <cell r="I1461">
            <v>96</v>
          </cell>
          <cell r="K1461"/>
          <cell r="L1461"/>
          <cell r="M1461">
            <v>102</v>
          </cell>
          <cell r="N1461">
            <v>17.34</v>
          </cell>
        </row>
        <row r="1462">
          <cell r="A1462">
            <v>42362</v>
          </cell>
          <cell r="B1462">
            <v>68</v>
          </cell>
          <cell r="C1462">
            <v>11</v>
          </cell>
          <cell r="D1462"/>
          <cell r="E1462">
            <v>79</v>
          </cell>
          <cell r="F1462">
            <v>6</v>
          </cell>
          <cell r="G1462">
            <v>1</v>
          </cell>
          <cell r="H1462">
            <v>7</v>
          </cell>
          <cell r="I1462">
            <v>86</v>
          </cell>
          <cell r="K1462"/>
          <cell r="L1462"/>
          <cell r="M1462">
            <v>93</v>
          </cell>
          <cell r="N1462">
            <v>15.81</v>
          </cell>
        </row>
        <row r="1463">
          <cell r="A1463">
            <v>42363</v>
          </cell>
          <cell r="B1463">
            <v>81</v>
          </cell>
          <cell r="C1463">
            <v>10</v>
          </cell>
          <cell r="D1463"/>
          <cell r="E1463">
            <v>91</v>
          </cell>
          <cell r="F1463">
            <v>5</v>
          </cell>
          <cell r="G1463">
            <v>1</v>
          </cell>
          <cell r="H1463">
            <v>6</v>
          </cell>
          <cell r="I1463">
            <v>97</v>
          </cell>
          <cell r="K1463"/>
          <cell r="L1463"/>
          <cell r="M1463">
            <v>103</v>
          </cell>
          <cell r="N1463">
            <v>17.510000000000002</v>
          </cell>
        </row>
        <row r="1464">
          <cell r="A1464">
            <v>42364</v>
          </cell>
          <cell r="B1464">
            <v>87</v>
          </cell>
          <cell r="C1464">
            <v>8</v>
          </cell>
          <cell r="D1464"/>
          <cell r="E1464">
            <v>95</v>
          </cell>
          <cell r="F1464">
            <v>9</v>
          </cell>
          <cell r="G1464">
            <v>2</v>
          </cell>
          <cell r="H1464">
            <v>11</v>
          </cell>
          <cell r="I1464">
            <v>106</v>
          </cell>
          <cell r="K1464"/>
          <cell r="L1464"/>
          <cell r="M1464">
            <v>117</v>
          </cell>
          <cell r="N1464">
            <v>19.89</v>
          </cell>
        </row>
        <row r="1465">
          <cell r="A1465">
            <v>42365</v>
          </cell>
          <cell r="B1465">
            <v>75</v>
          </cell>
          <cell r="C1465">
            <v>9</v>
          </cell>
          <cell r="D1465"/>
          <cell r="E1465">
            <v>84</v>
          </cell>
          <cell r="F1465">
            <v>8</v>
          </cell>
          <cell r="G1465">
            <v>2</v>
          </cell>
          <cell r="H1465">
            <v>10</v>
          </cell>
          <cell r="I1465">
            <v>94</v>
          </cell>
          <cell r="K1465"/>
          <cell r="L1465"/>
          <cell r="M1465">
            <v>104</v>
          </cell>
          <cell r="N1465">
            <v>17.68</v>
          </cell>
        </row>
        <row r="1466">
          <cell r="A1466">
            <v>42366</v>
          </cell>
          <cell r="B1466">
            <v>75</v>
          </cell>
          <cell r="C1466">
            <v>9</v>
          </cell>
          <cell r="D1466"/>
          <cell r="E1466">
            <v>84</v>
          </cell>
          <cell r="F1466">
            <v>10</v>
          </cell>
          <cell r="G1466">
            <v>1</v>
          </cell>
          <cell r="H1466">
            <v>11</v>
          </cell>
          <cell r="I1466">
            <v>95</v>
          </cell>
          <cell r="K1466"/>
          <cell r="L1466"/>
          <cell r="M1466">
            <v>106</v>
          </cell>
          <cell r="N1466">
            <v>18.02</v>
          </cell>
        </row>
        <row r="1467">
          <cell r="A1467">
            <v>42367</v>
          </cell>
          <cell r="B1467">
            <v>75</v>
          </cell>
          <cell r="C1467">
            <v>7</v>
          </cell>
          <cell r="D1467"/>
          <cell r="E1467">
            <v>82</v>
          </cell>
          <cell r="F1467">
            <v>8</v>
          </cell>
          <cell r="G1467">
            <v>1</v>
          </cell>
          <cell r="H1467">
            <v>9</v>
          </cell>
          <cell r="I1467">
            <v>91</v>
          </cell>
          <cell r="K1467"/>
          <cell r="L1467"/>
          <cell r="M1467">
            <v>100</v>
          </cell>
          <cell r="N1467">
            <v>17</v>
          </cell>
        </row>
        <row r="1468">
          <cell r="A1468">
            <v>42368</v>
          </cell>
          <cell r="B1468">
            <v>73</v>
          </cell>
          <cell r="C1468">
            <v>6</v>
          </cell>
          <cell r="D1468"/>
          <cell r="E1468">
            <v>79</v>
          </cell>
          <cell r="F1468">
            <v>8</v>
          </cell>
          <cell r="G1468">
            <v>1</v>
          </cell>
          <cell r="H1468">
            <v>9</v>
          </cell>
          <cell r="I1468">
            <v>88</v>
          </cell>
          <cell r="K1468"/>
          <cell r="L1468"/>
          <cell r="M1468">
            <v>97</v>
          </cell>
          <cell r="N1468">
            <v>16.490000000000002</v>
          </cell>
        </row>
        <row r="1469">
          <cell r="A1469">
            <v>42369</v>
          </cell>
          <cell r="B1469">
            <v>83</v>
          </cell>
          <cell r="C1469">
            <v>5</v>
          </cell>
          <cell r="D1469"/>
          <cell r="E1469">
            <v>88</v>
          </cell>
          <cell r="F1469">
            <v>6</v>
          </cell>
          <cell r="G1469">
            <v>1</v>
          </cell>
          <cell r="H1469">
            <v>7</v>
          </cell>
          <cell r="I1469">
            <v>95</v>
          </cell>
          <cell r="K1469"/>
          <cell r="L1469"/>
          <cell r="M1469">
            <v>102</v>
          </cell>
          <cell r="N1469">
            <v>17.34</v>
          </cell>
        </row>
        <row r="1470">
          <cell r="A1470">
            <v>42370</v>
          </cell>
          <cell r="B1470">
            <v>88</v>
          </cell>
          <cell r="C1470">
            <v>5</v>
          </cell>
          <cell r="D1470"/>
          <cell r="E1470">
            <v>93</v>
          </cell>
          <cell r="F1470">
            <v>6</v>
          </cell>
          <cell r="G1470">
            <v>1</v>
          </cell>
          <cell r="H1470">
            <v>7</v>
          </cell>
          <cell r="I1470">
            <v>100</v>
          </cell>
          <cell r="K1470"/>
          <cell r="L1470"/>
          <cell r="M1470">
            <v>107</v>
          </cell>
          <cell r="N1470">
            <v>18.190000000000001</v>
          </cell>
        </row>
        <row r="1471">
          <cell r="A1471">
            <v>42371</v>
          </cell>
          <cell r="B1471">
            <v>92</v>
          </cell>
          <cell r="C1471">
            <v>6</v>
          </cell>
          <cell r="D1471"/>
          <cell r="E1471">
            <v>98</v>
          </cell>
          <cell r="F1471">
            <v>5</v>
          </cell>
          <cell r="G1471">
            <v>2</v>
          </cell>
          <cell r="H1471">
            <v>7</v>
          </cell>
          <cell r="I1471">
            <v>105</v>
          </cell>
          <cell r="K1471"/>
          <cell r="L1471"/>
          <cell r="M1471">
            <v>112</v>
          </cell>
          <cell r="N1471">
            <v>19.040000000000003</v>
          </cell>
        </row>
        <row r="1472">
          <cell r="A1472">
            <v>42372</v>
          </cell>
          <cell r="B1472">
            <v>96</v>
          </cell>
          <cell r="C1472">
            <v>4</v>
          </cell>
          <cell r="D1472"/>
          <cell r="E1472">
            <v>100</v>
          </cell>
          <cell r="F1472">
            <v>5</v>
          </cell>
          <cell r="G1472">
            <v>2</v>
          </cell>
          <cell r="H1472">
            <v>7</v>
          </cell>
          <cell r="I1472">
            <v>107</v>
          </cell>
          <cell r="K1472"/>
          <cell r="L1472"/>
          <cell r="M1472">
            <v>114</v>
          </cell>
          <cell r="N1472">
            <v>19.380000000000003</v>
          </cell>
        </row>
        <row r="1473">
          <cell r="A1473">
            <v>42373</v>
          </cell>
          <cell r="B1473">
            <v>91</v>
          </cell>
          <cell r="C1473">
            <v>7</v>
          </cell>
          <cell r="D1473"/>
          <cell r="E1473">
            <v>98</v>
          </cell>
          <cell r="F1473">
            <v>5</v>
          </cell>
          <cell r="G1473">
            <v>1</v>
          </cell>
          <cell r="H1473">
            <v>6</v>
          </cell>
          <cell r="I1473">
            <v>104</v>
          </cell>
          <cell r="K1473"/>
          <cell r="L1473"/>
          <cell r="M1473">
            <v>110</v>
          </cell>
          <cell r="N1473">
            <v>18.700000000000003</v>
          </cell>
        </row>
        <row r="1474">
          <cell r="A1474">
            <v>42374</v>
          </cell>
          <cell r="B1474">
            <v>103</v>
          </cell>
          <cell r="C1474">
            <v>5</v>
          </cell>
          <cell r="D1474"/>
          <cell r="E1474">
            <v>108</v>
          </cell>
          <cell r="F1474">
            <v>6</v>
          </cell>
          <cell r="G1474">
            <v>2</v>
          </cell>
          <cell r="H1474">
            <v>8</v>
          </cell>
          <cell r="I1474">
            <v>116</v>
          </cell>
          <cell r="K1474"/>
          <cell r="L1474"/>
          <cell r="M1474">
            <v>124</v>
          </cell>
          <cell r="N1474">
            <v>21.080000000000002</v>
          </cell>
        </row>
        <row r="1475">
          <cell r="A1475">
            <v>42375</v>
          </cell>
          <cell r="B1475">
            <v>101</v>
          </cell>
          <cell r="C1475">
            <v>7</v>
          </cell>
          <cell r="D1475"/>
          <cell r="E1475">
            <v>108</v>
          </cell>
          <cell r="F1475">
            <v>4</v>
          </cell>
          <cell r="G1475">
            <v>2</v>
          </cell>
          <cell r="H1475">
            <v>6</v>
          </cell>
          <cell r="I1475">
            <v>114</v>
          </cell>
          <cell r="K1475"/>
          <cell r="L1475"/>
          <cell r="M1475">
            <v>120</v>
          </cell>
          <cell r="N1475">
            <v>20.400000000000002</v>
          </cell>
        </row>
        <row r="1476">
          <cell r="A1476">
            <v>42376</v>
          </cell>
          <cell r="B1476">
            <v>92</v>
          </cell>
          <cell r="C1476">
            <v>5</v>
          </cell>
          <cell r="D1476"/>
          <cell r="E1476">
            <v>97</v>
          </cell>
          <cell r="F1476">
            <v>5</v>
          </cell>
          <cell r="G1476">
            <v>1</v>
          </cell>
          <cell r="H1476">
            <v>6</v>
          </cell>
          <cell r="I1476">
            <v>103</v>
          </cell>
          <cell r="K1476"/>
          <cell r="L1476"/>
          <cell r="M1476">
            <v>109</v>
          </cell>
          <cell r="N1476">
            <v>18.53</v>
          </cell>
        </row>
        <row r="1477">
          <cell r="A1477">
            <v>42377</v>
          </cell>
          <cell r="B1477">
            <v>87</v>
          </cell>
          <cell r="C1477">
            <v>6</v>
          </cell>
          <cell r="D1477"/>
          <cell r="E1477">
            <v>93</v>
          </cell>
          <cell r="F1477">
            <v>7</v>
          </cell>
          <cell r="G1477">
            <v>1</v>
          </cell>
          <cell r="H1477">
            <v>8</v>
          </cell>
          <cell r="I1477">
            <v>101</v>
          </cell>
          <cell r="K1477"/>
          <cell r="L1477"/>
          <cell r="M1477">
            <v>109</v>
          </cell>
          <cell r="N1477">
            <v>18.53</v>
          </cell>
        </row>
        <row r="1478">
          <cell r="A1478">
            <v>42378</v>
          </cell>
          <cell r="B1478">
            <v>83</v>
          </cell>
          <cell r="C1478">
            <v>9</v>
          </cell>
          <cell r="D1478"/>
          <cell r="E1478">
            <v>92</v>
          </cell>
          <cell r="F1478">
            <v>6</v>
          </cell>
          <cell r="G1478">
            <v>1</v>
          </cell>
          <cell r="H1478">
            <v>7</v>
          </cell>
          <cell r="I1478">
            <v>99</v>
          </cell>
          <cell r="K1478"/>
          <cell r="L1478"/>
          <cell r="M1478">
            <v>106</v>
          </cell>
          <cell r="N1478">
            <v>18.02</v>
          </cell>
        </row>
        <row r="1479">
          <cell r="A1479">
            <v>42379</v>
          </cell>
          <cell r="B1479">
            <v>82</v>
          </cell>
          <cell r="C1479">
            <v>9</v>
          </cell>
          <cell r="D1479"/>
          <cell r="E1479">
            <v>91</v>
          </cell>
          <cell r="F1479">
            <v>8</v>
          </cell>
          <cell r="G1479">
            <v>1</v>
          </cell>
          <cell r="H1479">
            <v>9</v>
          </cell>
          <cell r="I1479">
            <v>100</v>
          </cell>
          <cell r="K1479"/>
          <cell r="L1479"/>
          <cell r="M1479">
            <v>109</v>
          </cell>
          <cell r="N1479">
            <v>18.53</v>
          </cell>
        </row>
        <row r="1480">
          <cell r="A1480">
            <v>42380</v>
          </cell>
          <cell r="B1480">
            <v>78</v>
          </cell>
          <cell r="C1480">
            <v>8</v>
          </cell>
          <cell r="D1480"/>
          <cell r="E1480">
            <v>86</v>
          </cell>
          <cell r="F1480">
            <v>7</v>
          </cell>
          <cell r="G1480">
            <v>1</v>
          </cell>
          <cell r="H1480">
            <v>8</v>
          </cell>
          <cell r="I1480">
            <v>94</v>
          </cell>
          <cell r="K1480"/>
          <cell r="L1480"/>
          <cell r="M1480">
            <v>102</v>
          </cell>
          <cell r="N1480">
            <v>17.34</v>
          </cell>
        </row>
        <row r="1481">
          <cell r="A1481">
            <v>42381</v>
          </cell>
          <cell r="B1481">
            <v>75</v>
          </cell>
          <cell r="C1481">
            <v>8</v>
          </cell>
          <cell r="D1481"/>
          <cell r="E1481">
            <v>83</v>
          </cell>
          <cell r="F1481">
            <v>7</v>
          </cell>
          <cell r="G1481">
            <v>1</v>
          </cell>
          <cell r="H1481">
            <v>8</v>
          </cell>
          <cell r="I1481">
            <v>91</v>
          </cell>
          <cell r="K1481"/>
          <cell r="L1481"/>
          <cell r="M1481">
            <v>99</v>
          </cell>
          <cell r="N1481">
            <v>16.830000000000002</v>
          </cell>
        </row>
        <row r="1482">
          <cell r="A1482">
            <v>42382</v>
          </cell>
          <cell r="B1482">
            <v>74</v>
          </cell>
          <cell r="C1482">
            <v>9</v>
          </cell>
          <cell r="D1482"/>
          <cell r="E1482">
            <v>83</v>
          </cell>
          <cell r="F1482">
            <v>8</v>
          </cell>
          <cell r="G1482">
            <v>2</v>
          </cell>
          <cell r="H1482">
            <v>10</v>
          </cell>
          <cell r="I1482">
            <v>93</v>
          </cell>
          <cell r="K1482"/>
          <cell r="L1482"/>
          <cell r="M1482">
            <v>103</v>
          </cell>
          <cell r="N1482">
            <v>17.510000000000002</v>
          </cell>
        </row>
        <row r="1483">
          <cell r="A1483">
            <v>42383</v>
          </cell>
          <cell r="B1483">
            <v>73</v>
          </cell>
          <cell r="C1483">
            <v>10</v>
          </cell>
          <cell r="D1483"/>
          <cell r="E1483">
            <v>83</v>
          </cell>
          <cell r="F1483">
            <v>6</v>
          </cell>
          <cell r="G1483">
            <v>2</v>
          </cell>
          <cell r="H1483">
            <v>8</v>
          </cell>
          <cell r="I1483">
            <v>91</v>
          </cell>
          <cell r="K1483"/>
          <cell r="L1483"/>
          <cell r="M1483">
            <v>99</v>
          </cell>
          <cell r="N1483">
            <v>16.830000000000002</v>
          </cell>
        </row>
        <row r="1484">
          <cell r="A1484">
            <v>42384</v>
          </cell>
          <cell r="B1484">
            <v>67</v>
          </cell>
          <cell r="C1484">
            <v>8</v>
          </cell>
          <cell r="D1484"/>
          <cell r="E1484">
            <v>75</v>
          </cell>
          <cell r="F1484">
            <v>5</v>
          </cell>
          <cell r="G1484">
            <v>2</v>
          </cell>
          <cell r="H1484">
            <v>7</v>
          </cell>
          <cell r="I1484">
            <v>82</v>
          </cell>
          <cell r="K1484"/>
          <cell r="L1484"/>
          <cell r="M1484">
            <v>89</v>
          </cell>
          <cell r="N1484">
            <v>15.13</v>
          </cell>
        </row>
        <row r="1485">
          <cell r="A1485">
            <v>42385</v>
          </cell>
          <cell r="B1485">
            <v>71</v>
          </cell>
          <cell r="C1485">
            <v>9</v>
          </cell>
          <cell r="D1485"/>
          <cell r="E1485">
            <v>80</v>
          </cell>
          <cell r="F1485">
            <v>6</v>
          </cell>
          <cell r="G1485">
            <v>2</v>
          </cell>
          <cell r="H1485">
            <v>8</v>
          </cell>
          <cell r="I1485">
            <v>88</v>
          </cell>
          <cell r="K1485"/>
          <cell r="L1485"/>
          <cell r="M1485">
            <v>96</v>
          </cell>
          <cell r="N1485">
            <v>16.32</v>
          </cell>
        </row>
        <row r="1486">
          <cell r="A1486">
            <v>42386</v>
          </cell>
          <cell r="B1486">
            <v>71</v>
          </cell>
          <cell r="C1486">
            <v>10</v>
          </cell>
          <cell r="D1486"/>
          <cell r="E1486">
            <v>81</v>
          </cell>
          <cell r="F1486">
            <v>5</v>
          </cell>
          <cell r="G1486">
            <v>2</v>
          </cell>
          <cell r="H1486">
            <v>7</v>
          </cell>
          <cell r="I1486">
            <v>88</v>
          </cell>
          <cell r="K1486"/>
          <cell r="L1486"/>
          <cell r="M1486">
            <v>95</v>
          </cell>
          <cell r="N1486">
            <v>16.150000000000002</v>
          </cell>
        </row>
        <row r="1487">
          <cell r="A1487">
            <v>42387</v>
          </cell>
          <cell r="B1487">
            <v>66</v>
          </cell>
          <cell r="C1487">
            <v>11</v>
          </cell>
          <cell r="D1487"/>
          <cell r="E1487">
            <v>77</v>
          </cell>
          <cell r="F1487">
            <v>6</v>
          </cell>
          <cell r="G1487">
            <v>2</v>
          </cell>
          <cell r="H1487">
            <v>8</v>
          </cell>
          <cell r="I1487">
            <v>85</v>
          </cell>
          <cell r="K1487"/>
          <cell r="L1487"/>
          <cell r="M1487">
            <v>93</v>
          </cell>
          <cell r="N1487">
            <v>15.81</v>
          </cell>
        </row>
        <row r="1488">
          <cell r="A1488">
            <v>42388</v>
          </cell>
          <cell r="B1488">
            <v>66</v>
          </cell>
          <cell r="C1488">
            <v>7</v>
          </cell>
          <cell r="D1488"/>
          <cell r="E1488">
            <v>73</v>
          </cell>
          <cell r="F1488">
            <v>6</v>
          </cell>
          <cell r="G1488">
            <v>2</v>
          </cell>
          <cell r="H1488">
            <v>8</v>
          </cell>
          <cell r="I1488">
            <v>81</v>
          </cell>
          <cell r="K1488"/>
          <cell r="L1488"/>
          <cell r="M1488">
            <v>89</v>
          </cell>
          <cell r="N1488">
            <v>15.13</v>
          </cell>
        </row>
        <row r="1489">
          <cell r="A1489">
            <v>42389</v>
          </cell>
          <cell r="B1489">
            <v>67</v>
          </cell>
          <cell r="C1489">
            <v>8</v>
          </cell>
          <cell r="D1489"/>
          <cell r="E1489">
            <v>75</v>
          </cell>
          <cell r="F1489">
            <v>7</v>
          </cell>
          <cell r="G1489">
            <v>1</v>
          </cell>
          <cell r="H1489">
            <v>8</v>
          </cell>
          <cell r="I1489">
            <v>83</v>
          </cell>
          <cell r="K1489"/>
          <cell r="L1489"/>
          <cell r="M1489">
            <v>91</v>
          </cell>
          <cell r="N1489">
            <v>15.47</v>
          </cell>
        </row>
        <row r="1490">
          <cell r="A1490">
            <v>42390</v>
          </cell>
          <cell r="B1490">
            <v>75</v>
          </cell>
          <cell r="C1490">
            <v>6</v>
          </cell>
          <cell r="D1490"/>
          <cell r="E1490">
            <v>81</v>
          </cell>
          <cell r="F1490">
            <v>6</v>
          </cell>
          <cell r="G1490">
            <v>1</v>
          </cell>
          <cell r="H1490">
            <v>7</v>
          </cell>
          <cell r="I1490">
            <v>88</v>
          </cell>
          <cell r="K1490"/>
          <cell r="L1490"/>
          <cell r="M1490">
            <v>95</v>
          </cell>
          <cell r="N1490">
            <v>16.150000000000002</v>
          </cell>
        </row>
        <row r="1491">
          <cell r="A1491">
            <v>42391</v>
          </cell>
          <cell r="B1491">
            <v>85</v>
          </cell>
          <cell r="C1491">
            <v>8</v>
          </cell>
          <cell r="D1491"/>
          <cell r="E1491">
            <v>93</v>
          </cell>
          <cell r="F1491">
            <v>7</v>
          </cell>
          <cell r="G1491">
            <v>1</v>
          </cell>
          <cell r="H1491">
            <v>8</v>
          </cell>
          <cell r="I1491">
            <v>101</v>
          </cell>
          <cell r="K1491"/>
          <cell r="L1491"/>
          <cell r="M1491">
            <v>109</v>
          </cell>
          <cell r="N1491">
            <v>18.53</v>
          </cell>
        </row>
        <row r="1492">
          <cell r="A1492">
            <v>42392</v>
          </cell>
          <cell r="B1492">
            <v>87</v>
          </cell>
          <cell r="C1492">
            <v>9</v>
          </cell>
          <cell r="D1492"/>
          <cell r="E1492">
            <v>96</v>
          </cell>
          <cell r="F1492">
            <v>7</v>
          </cell>
          <cell r="G1492">
            <v>1</v>
          </cell>
          <cell r="H1492">
            <v>8</v>
          </cell>
          <cell r="I1492">
            <v>104</v>
          </cell>
          <cell r="K1492"/>
          <cell r="L1492"/>
          <cell r="M1492">
            <v>112</v>
          </cell>
          <cell r="N1492">
            <v>19.040000000000003</v>
          </cell>
        </row>
        <row r="1493">
          <cell r="A1493">
            <v>42393</v>
          </cell>
          <cell r="B1493">
            <v>89</v>
          </cell>
          <cell r="C1493">
            <v>10</v>
          </cell>
          <cell r="D1493"/>
          <cell r="E1493">
            <v>99</v>
          </cell>
          <cell r="F1493">
            <v>6</v>
          </cell>
          <cell r="G1493">
            <v>1</v>
          </cell>
          <cell r="H1493">
            <v>7</v>
          </cell>
          <cell r="I1493">
            <v>106</v>
          </cell>
          <cell r="K1493"/>
          <cell r="L1493"/>
          <cell r="M1493">
            <v>113</v>
          </cell>
          <cell r="N1493">
            <v>19.21</v>
          </cell>
        </row>
        <row r="1494">
          <cell r="A1494">
            <v>42394</v>
          </cell>
          <cell r="B1494">
            <v>87</v>
          </cell>
          <cell r="C1494">
            <v>8</v>
          </cell>
          <cell r="D1494"/>
          <cell r="E1494">
            <v>95</v>
          </cell>
          <cell r="F1494">
            <v>5</v>
          </cell>
          <cell r="G1494">
            <v>2</v>
          </cell>
          <cell r="H1494">
            <v>7</v>
          </cell>
          <cell r="I1494">
            <v>102</v>
          </cell>
          <cell r="K1494"/>
          <cell r="L1494"/>
          <cell r="M1494">
            <v>109</v>
          </cell>
          <cell r="N1494">
            <v>18.53</v>
          </cell>
        </row>
        <row r="1495">
          <cell r="A1495">
            <v>42395</v>
          </cell>
          <cell r="B1495">
            <v>81</v>
          </cell>
          <cell r="C1495">
            <v>10</v>
          </cell>
          <cell r="D1495"/>
          <cell r="E1495">
            <v>91</v>
          </cell>
          <cell r="F1495">
            <v>7</v>
          </cell>
          <cell r="G1495">
            <v>1</v>
          </cell>
          <cell r="H1495">
            <v>8</v>
          </cell>
          <cell r="I1495">
            <v>99</v>
          </cell>
          <cell r="K1495"/>
          <cell r="L1495"/>
          <cell r="M1495">
            <v>107</v>
          </cell>
          <cell r="N1495">
            <v>18.190000000000001</v>
          </cell>
        </row>
        <row r="1496">
          <cell r="A1496">
            <v>42396</v>
          </cell>
          <cell r="B1496">
            <v>88</v>
          </cell>
          <cell r="C1496">
            <v>11</v>
          </cell>
          <cell r="D1496"/>
          <cell r="E1496">
            <v>99</v>
          </cell>
          <cell r="F1496">
            <v>6</v>
          </cell>
          <cell r="G1496">
            <v>1</v>
          </cell>
          <cell r="H1496">
            <v>7</v>
          </cell>
          <cell r="I1496">
            <v>106</v>
          </cell>
          <cell r="K1496"/>
          <cell r="L1496"/>
          <cell r="M1496">
            <v>113</v>
          </cell>
          <cell r="N1496">
            <v>19.21</v>
          </cell>
        </row>
        <row r="1497">
          <cell r="A1497">
            <v>42397</v>
          </cell>
          <cell r="B1497">
            <v>92</v>
          </cell>
          <cell r="C1497">
            <v>8</v>
          </cell>
          <cell r="D1497"/>
          <cell r="E1497">
            <v>100</v>
          </cell>
          <cell r="F1497">
            <v>4</v>
          </cell>
          <cell r="G1497"/>
          <cell r="H1497">
            <v>4</v>
          </cell>
          <cell r="I1497">
            <v>104</v>
          </cell>
          <cell r="K1497"/>
          <cell r="L1497"/>
          <cell r="M1497">
            <v>108</v>
          </cell>
          <cell r="N1497">
            <v>18.360000000000003</v>
          </cell>
        </row>
        <row r="1498">
          <cell r="A1498">
            <v>42398</v>
          </cell>
          <cell r="B1498">
            <v>85</v>
          </cell>
          <cell r="C1498">
            <v>7</v>
          </cell>
          <cell r="D1498"/>
          <cell r="E1498">
            <v>92</v>
          </cell>
          <cell r="F1498">
            <v>7</v>
          </cell>
          <cell r="G1498"/>
          <cell r="H1498">
            <v>7</v>
          </cell>
          <cell r="I1498">
            <v>99</v>
          </cell>
          <cell r="K1498"/>
          <cell r="L1498"/>
          <cell r="M1498">
            <v>106</v>
          </cell>
          <cell r="N1498">
            <v>18.02</v>
          </cell>
        </row>
        <row r="1499">
          <cell r="A1499">
            <v>42399</v>
          </cell>
          <cell r="B1499">
            <v>82</v>
          </cell>
          <cell r="C1499">
            <v>5</v>
          </cell>
          <cell r="D1499"/>
          <cell r="E1499">
            <v>87</v>
          </cell>
          <cell r="F1499">
            <v>6</v>
          </cell>
          <cell r="G1499"/>
          <cell r="H1499">
            <v>6</v>
          </cell>
          <cell r="I1499">
            <v>93</v>
          </cell>
          <cell r="K1499"/>
          <cell r="L1499"/>
          <cell r="M1499">
            <v>99</v>
          </cell>
          <cell r="N1499">
            <v>16.830000000000002</v>
          </cell>
        </row>
        <row r="1500">
          <cell r="A1500">
            <v>42400</v>
          </cell>
          <cell r="B1500">
            <v>85</v>
          </cell>
          <cell r="C1500">
            <v>5</v>
          </cell>
          <cell r="D1500"/>
          <cell r="E1500">
            <v>90</v>
          </cell>
          <cell r="F1500">
            <v>5</v>
          </cell>
          <cell r="G1500">
            <v>1</v>
          </cell>
          <cell r="H1500">
            <v>6</v>
          </cell>
          <cell r="I1500">
            <v>96</v>
          </cell>
          <cell r="K1500"/>
          <cell r="L1500"/>
          <cell r="M1500">
            <v>102</v>
          </cell>
          <cell r="N1500">
            <v>17.34</v>
          </cell>
        </row>
        <row r="1501">
          <cell r="A1501">
            <v>42401</v>
          </cell>
          <cell r="B1501">
            <v>87</v>
          </cell>
          <cell r="C1501">
            <v>6</v>
          </cell>
          <cell r="D1501"/>
          <cell r="E1501">
            <v>93</v>
          </cell>
          <cell r="F1501">
            <v>9</v>
          </cell>
          <cell r="G1501"/>
          <cell r="H1501">
            <v>9</v>
          </cell>
          <cell r="I1501">
            <v>102</v>
          </cell>
          <cell r="K1501"/>
          <cell r="L1501"/>
          <cell r="M1501">
            <v>111</v>
          </cell>
          <cell r="N1501">
            <v>18.87</v>
          </cell>
        </row>
        <row r="1502">
          <cell r="A1502">
            <v>42402</v>
          </cell>
          <cell r="B1502">
            <v>81</v>
          </cell>
          <cell r="C1502">
            <v>5</v>
          </cell>
          <cell r="D1502"/>
          <cell r="E1502">
            <v>86</v>
          </cell>
          <cell r="F1502">
            <v>13</v>
          </cell>
          <cell r="G1502"/>
          <cell r="H1502">
            <v>13</v>
          </cell>
          <cell r="I1502">
            <v>99</v>
          </cell>
          <cell r="K1502"/>
          <cell r="L1502"/>
          <cell r="M1502">
            <v>112</v>
          </cell>
          <cell r="N1502">
            <v>19.040000000000003</v>
          </cell>
        </row>
        <row r="1503">
          <cell r="A1503">
            <v>42403</v>
          </cell>
          <cell r="B1503">
            <v>79</v>
          </cell>
          <cell r="C1503">
            <v>7</v>
          </cell>
          <cell r="D1503"/>
          <cell r="E1503">
            <v>86</v>
          </cell>
          <cell r="F1503">
            <v>13</v>
          </cell>
          <cell r="G1503"/>
          <cell r="H1503">
            <v>13</v>
          </cell>
          <cell r="I1503">
            <v>99</v>
          </cell>
          <cell r="K1503"/>
          <cell r="L1503"/>
          <cell r="M1503">
            <v>112</v>
          </cell>
          <cell r="N1503">
            <v>19.040000000000003</v>
          </cell>
        </row>
        <row r="1504">
          <cell r="A1504">
            <v>42404</v>
          </cell>
          <cell r="B1504">
            <v>73</v>
          </cell>
          <cell r="C1504">
            <v>7</v>
          </cell>
          <cell r="D1504"/>
          <cell r="E1504">
            <v>80</v>
          </cell>
          <cell r="F1504">
            <v>11</v>
          </cell>
          <cell r="G1504"/>
          <cell r="H1504">
            <v>11</v>
          </cell>
          <cell r="I1504">
            <v>91</v>
          </cell>
          <cell r="K1504"/>
          <cell r="L1504"/>
          <cell r="M1504">
            <v>102</v>
          </cell>
          <cell r="N1504">
            <v>17.34</v>
          </cell>
        </row>
        <row r="1505">
          <cell r="A1505">
            <v>42405</v>
          </cell>
          <cell r="B1505">
            <v>73</v>
          </cell>
          <cell r="C1505">
            <v>7</v>
          </cell>
          <cell r="D1505"/>
          <cell r="E1505">
            <v>80</v>
          </cell>
          <cell r="F1505">
            <v>8</v>
          </cell>
          <cell r="G1505"/>
          <cell r="H1505">
            <v>8</v>
          </cell>
          <cell r="I1505">
            <v>88</v>
          </cell>
          <cell r="K1505"/>
          <cell r="L1505"/>
          <cell r="M1505">
            <v>96</v>
          </cell>
          <cell r="N1505">
            <v>16.32</v>
          </cell>
        </row>
        <row r="1506">
          <cell r="A1506">
            <v>42406</v>
          </cell>
          <cell r="B1506">
            <v>77</v>
          </cell>
          <cell r="C1506">
            <v>5</v>
          </cell>
          <cell r="D1506"/>
          <cell r="E1506">
            <v>82</v>
          </cell>
          <cell r="F1506">
            <v>10</v>
          </cell>
          <cell r="G1506"/>
          <cell r="H1506">
            <v>10</v>
          </cell>
          <cell r="I1506">
            <v>92</v>
          </cell>
          <cell r="K1506"/>
          <cell r="L1506"/>
          <cell r="M1506">
            <v>102</v>
          </cell>
          <cell r="N1506">
            <v>17.34</v>
          </cell>
        </row>
        <row r="1507">
          <cell r="A1507">
            <v>42407</v>
          </cell>
          <cell r="B1507">
            <v>79</v>
          </cell>
          <cell r="C1507">
            <v>5</v>
          </cell>
          <cell r="D1507"/>
          <cell r="E1507">
            <v>84</v>
          </cell>
          <cell r="F1507">
            <v>10</v>
          </cell>
          <cell r="G1507"/>
          <cell r="H1507">
            <v>10</v>
          </cell>
          <cell r="I1507">
            <v>94</v>
          </cell>
          <cell r="K1507"/>
          <cell r="L1507"/>
          <cell r="M1507">
            <v>104</v>
          </cell>
          <cell r="N1507">
            <v>17.68</v>
          </cell>
        </row>
        <row r="1508">
          <cell r="A1508">
            <v>42408</v>
          </cell>
          <cell r="B1508">
            <v>80</v>
          </cell>
          <cell r="C1508">
            <v>6</v>
          </cell>
          <cell r="D1508"/>
          <cell r="E1508">
            <v>86</v>
          </cell>
          <cell r="F1508">
            <v>10</v>
          </cell>
          <cell r="G1508"/>
          <cell r="H1508">
            <v>10</v>
          </cell>
          <cell r="I1508">
            <v>96</v>
          </cell>
          <cell r="K1508"/>
          <cell r="L1508"/>
          <cell r="M1508">
            <v>106</v>
          </cell>
          <cell r="N1508">
            <v>18.02</v>
          </cell>
        </row>
        <row r="1509">
          <cell r="A1509">
            <v>42409</v>
          </cell>
          <cell r="B1509">
            <v>81</v>
          </cell>
          <cell r="C1509">
            <v>6</v>
          </cell>
          <cell r="D1509"/>
          <cell r="E1509">
            <v>87</v>
          </cell>
          <cell r="F1509">
            <v>12</v>
          </cell>
          <cell r="G1509"/>
          <cell r="H1509">
            <v>12</v>
          </cell>
          <cell r="I1509">
            <v>99</v>
          </cell>
          <cell r="K1509"/>
          <cell r="L1509"/>
          <cell r="M1509">
            <v>111</v>
          </cell>
          <cell r="N1509">
            <v>18.87</v>
          </cell>
        </row>
        <row r="1510">
          <cell r="A1510">
            <v>42410</v>
          </cell>
          <cell r="B1510">
            <v>83</v>
          </cell>
          <cell r="C1510">
            <v>4</v>
          </cell>
          <cell r="D1510"/>
          <cell r="E1510">
            <v>87</v>
          </cell>
          <cell r="F1510">
            <v>9</v>
          </cell>
          <cell r="G1510"/>
          <cell r="H1510">
            <v>9</v>
          </cell>
          <cell r="I1510">
            <v>96</v>
          </cell>
          <cell r="K1510"/>
          <cell r="L1510"/>
          <cell r="M1510">
            <v>105</v>
          </cell>
          <cell r="N1510">
            <v>17.850000000000001</v>
          </cell>
        </row>
        <row r="1511">
          <cell r="A1511">
            <v>42411</v>
          </cell>
          <cell r="B1511">
            <v>94</v>
          </cell>
          <cell r="C1511">
            <v>5</v>
          </cell>
          <cell r="D1511"/>
          <cell r="E1511">
            <v>99</v>
          </cell>
          <cell r="F1511">
            <v>10</v>
          </cell>
          <cell r="G1511"/>
          <cell r="H1511">
            <v>10</v>
          </cell>
          <cell r="I1511">
            <v>109</v>
          </cell>
          <cell r="K1511"/>
          <cell r="L1511"/>
          <cell r="M1511">
            <v>119</v>
          </cell>
          <cell r="N1511">
            <v>20.23</v>
          </cell>
        </row>
        <row r="1512">
          <cell r="A1512">
            <v>42412</v>
          </cell>
          <cell r="B1512">
            <v>109</v>
          </cell>
          <cell r="C1512">
            <v>5</v>
          </cell>
          <cell r="D1512"/>
          <cell r="E1512">
            <v>114</v>
          </cell>
          <cell r="F1512">
            <v>10</v>
          </cell>
          <cell r="G1512"/>
          <cell r="H1512">
            <v>10</v>
          </cell>
          <cell r="I1512">
            <v>124</v>
          </cell>
          <cell r="K1512"/>
          <cell r="L1512"/>
          <cell r="M1512">
            <v>134</v>
          </cell>
          <cell r="N1512">
            <v>22.78</v>
          </cell>
        </row>
        <row r="1513">
          <cell r="A1513">
            <v>42413</v>
          </cell>
          <cell r="B1513">
            <v>102</v>
          </cell>
          <cell r="C1513">
            <v>5</v>
          </cell>
          <cell r="D1513"/>
          <cell r="E1513">
            <v>107</v>
          </cell>
          <cell r="F1513">
            <v>10</v>
          </cell>
          <cell r="G1513"/>
          <cell r="H1513">
            <v>10</v>
          </cell>
          <cell r="I1513">
            <v>117</v>
          </cell>
          <cell r="K1513"/>
          <cell r="L1513"/>
          <cell r="M1513">
            <v>127</v>
          </cell>
          <cell r="N1513">
            <v>21.59</v>
          </cell>
        </row>
        <row r="1514">
          <cell r="A1514">
            <v>42414</v>
          </cell>
          <cell r="B1514">
            <v>91</v>
          </cell>
          <cell r="C1514">
            <v>5</v>
          </cell>
          <cell r="D1514"/>
          <cell r="E1514">
            <v>96</v>
          </cell>
          <cell r="F1514">
            <v>7</v>
          </cell>
          <cell r="G1514"/>
          <cell r="H1514">
            <v>7</v>
          </cell>
          <cell r="I1514">
            <v>103</v>
          </cell>
          <cell r="K1514"/>
          <cell r="L1514"/>
          <cell r="M1514">
            <v>110</v>
          </cell>
          <cell r="N1514">
            <v>18.700000000000003</v>
          </cell>
        </row>
        <row r="1515">
          <cell r="A1515">
            <v>42415</v>
          </cell>
          <cell r="B1515">
            <v>88</v>
          </cell>
          <cell r="C1515">
            <v>6</v>
          </cell>
          <cell r="D1515"/>
          <cell r="E1515">
            <v>94</v>
          </cell>
          <cell r="F1515">
            <v>5</v>
          </cell>
          <cell r="G1515"/>
          <cell r="H1515">
            <v>5</v>
          </cell>
          <cell r="I1515">
            <v>99</v>
          </cell>
          <cell r="K1515"/>
          <cell r="L1515"/>
          <cell r="M1515">
            <v>104</v>
          </cell>
          <cell r="N1515">
            <v>17.68</v>
          </cell>
        </row>
        <row r="1516">
          <cell r="A1516">
            <v>42416</v>
          </cell>
          <cell r="B1516">
            <v>79</v>
          </cell>
          <cell r="C1516">
            <v>4</v>
          </cell>
          <cell r="D1516"/>
          <cell r="E1516">
            <v>83</v>
          </cell>
          <cell r="F1516">
            <v>6</v>
          </cell>
          <cell r="G1516"/>
          <cell r="H1516">
            <v>6</v>
          </cell>
          <cell r="I1516">
            <v>89</v>
          </cell>
          <cell r="K1516"/>
          <cell r="L1516"/>
          <cell r="M1516">
            <v>95</v>
          </cell>
          <cell r="N1516">
            <v>16.150000000000002</v>
          </cell>
        </row>
        <row r="1517">
          <cell r="A1517">
            <v>42417</v>
          </cell>
          <cell r="B1517">
            <v>72</v>
          </cell>
          <cell r="C1517">
            <v>4</v>
          </cell>
          <cell r="D1517"/>
          <cell r="E1517">
            <v>76</v>
          </cell>
          <cell r="F1517">
            <v>4</v>
          </cell>
          <cell r="G1517"/>
          <cell r="H1517">
            <v>4</v>
          </cell>
          <cell r="I1517">
            <v>80</v>
          </cell>
          <cell r="K1517"/>
          <cell r="L1517"/>
          <cell r="M1517">
            <v>84</v>
          </cell>
          <cell r="N1517">
            <v>14.280000000000001</v>
          </cell>
        </row>
        <row r="1518">
          <cell r="A1518">
            <v>42418</v>
          </cell>
          <cell r="B1518">
            <v>84</v>
          </cell>
          <cell r="C1518">
            <v>4</v>
          </cell>
          <cell r="D1518"/>
          <cell r="E1518">
            <v>88</v>
          </cell>
          <cell r="F1518">
            <v>9</v>
          </cell>
          <cell r="G1518"/>
          <cell r="H1518">
            <v>9</v>
          </cell>
          <cell r="I1518">
            <v>97</v>
          </cell>
          <cell r="K1518"/>
          <cell r="L1518"/>
          <cell r="M1518">
            <v>106</v>
          </cell>
          <cell r="N1518">
            <v>18.02</v>
          </cell>
        </row>
        <row r="1519">
          <cell r="A1519">
            <v>42419</v>
          </cell>
          <cell r="B1519">
            <v>73</v>
          </cell>
          <cell r="C1519">
            <v>4</v>
          </cell>
          <cell r="D1519"/>
          <cell r="E1519">
            <v>77</v>
          </cell>
          <cell r="F1519">
            <v>10</v>
          </cell>
          <cell r="G1519"/>
          <cell r="H1519">
            <v>10</v>
          </cell>
          <cell r="I1519">
            <v>87</v>
          </cell>
          <cell r="K1519"/>
          <cell r="L1519"/>
          <cell r="M1519">
            <v>97</v>
          </cell>
          <cell r="N1519">
            <v>16.490000000000002</v>
          </cell>
        </row>
        <row r="1520">
          <cell r="A1520">
            <v>42420</v>
          </cell>
          <cell r="B1520">
            <v>67</v>
          </cell>
          <cell r="C1520">
            <v>5</v>
          </cell>
          <cell r="D1520"/>
          <cell r="E1520">
            <v>72</v>
          </cell>
          <cell r="F1520">
            <v>8</v>
          </cell>
          <cell r="G1520"/>
          <cell r="H1520">
            <v>8</v>
          </cell>
          <cell r="I1520">
            <v>80</v>
          </cell>
          <cell r="K1520"/>
          <cell r="L1520"/>
          <cell r="M1520">
            <v>88</v>
          </cell>
          <cell r="N1520">
            <v>14.96</v>
          </cell>
        </row>
        <row r="1521">
          <cell r="A1521">
            <v>42421</v>
          </cell>
          <cell r="B1521">
            <v>62</v>
          </cell>
          <cell r="C1521">
            <v>3</v>
          </cell>
          <cell r="D1521"/>
          <cell r="E1521">
            <v>65</v>
          </cell>
          <cell r="F1521">
            <v>7</v>
          </cell>
          <cell r="G1521"/>
          <cell r="H1521">
            <v>7</v>
          </cell>
          <cell r="I1521">
            <v>72</v>
          </cell>
          <cell r="K1521"/>
          <cell r="L1521"/>
          <cell r="M1521">
            <v>79</v>
          </cell>
          <cell r="N1521">
            <v>13.430000000000001</v>
          </cell>
        </row>
        <row r="1522">
          <cell r="A1522">
            <v>42422</v>
          </cell>
          <cell r="B1522">
            <v>74</v>
          </cell>
          <cell r="C1522">
            <v>4</v>
          </cell>
          <cell r="D1522"/>
          <cell r="E1522">
            <v>78</v>
          </cell>
          <cell r="F1522">
            <v>11</v>
          </cell>
          <cell r="G1522"/>
          <cell r="H1522">
            <v>11</v>
          </cell>
          <cell r="I1522">
            <v>89</v>
          </cell>
          <cell r="K1522"/>
          <cell r="L1522"/>
          <cell r="M1522">
            <v>100</v>
          </cell>
          <cell r="N1522">
            <v>17</v>
          </cell>
        </row>
        <row r="1523">
          <cell r="A1523">
            <v>42423</v>
          </cell>
          <cell r="B1523">
            <v>77</v>
          </cell>
          <cell r="C1523">
            <v>5</v>
          </cell>
          <cell r="D1523"/>
          <cell r="E1523">
            <v>82</v>
          </cell>
          <cell r="F1523">
            <v>10</v>
          </cell>
          <cell r="G1523">
            <v>1</v>
          </cell>
          <cell r="H1523">
            <v>11</v>
          </cell>
          <cell r="I1523">
            <v>93</v>
          </cell>
          <cell r="K1523"/>
          <cell r="L1523"/>
          <cell r="M1523">
            <v>104</v>
          </cell>
          <cell r="N1523">
            <v>17.68</v>
          </cell>
        </row>
        <row r="1524">
          <cell r="A1524">
            <v>42424</v>
          </cell>
          <cell r="B1524">
            <v>60</v>
          </cell>
          <cell r="C1524">
            <v>4</v>
          </cell>
          <cell r="D1524"/>
          <cell r="E1524">
            <v>64</v>
          </cell>
          <cell r="F1524">
            <v>7</v>
          </cell>
          <cell r="G1524"/>
          <cell r="H1524">
            <v>7</v>
          </cell>
          <cell r="I1524">
            <v>71</v>
          </cell>
          <cell r="K1524"/>
          <cell r="L1524"/>
          <cell r="M1524">
            <v>78</v>
          </cell>
          <cell r="N1524">
            <v>13.260000000000002</v>
          </cell>
        </row>
        <row r="1525">
          <cell r="A1525">
            <v>42425</v>
          </cell>
          <cell r="B1525">
            <v>61</v>
          </cell>
          <cell r="C1525">
            <v>6</v>
          </cell>
          <cell r="D1525"/>
          <cell r="E1525">
            <v>67</v>
          </cell>
          <cell r="F1525">
            <v>8</v>
          </cell>
          <cell r="G1525"/>
          <cell r="H1525">
            <v>8</v>
          </cell>
          <cell r="I1525">
            <v>75</v>
          </cell>
          <cell r="K1525"/>
          <cell r="L1525"/>
          <cell r="M1525">
            <v>83</v>
          </cell>
          <cell r="N1525">
            <v>14.110000000000001</v>
          </cell>
        </row>
        <row r="1526">
          <cell r="A1526">
            <v>42426</v>
          </cell>
          <cell r="B1526">
            <v>62</v>
          </cell>
          <cell r="C1526">
            <v>6</v>
          </cell>
          <cell r="D1526"/>
          <cell r="E1526">
            <v>68</v>
          </cell>
          <cell r="F1526">
            <v>8</v>
          </cell>
          <cell r="G1526"/>
          <cell r="H1526">
            <v>8</v>
          </cell>
          <cell r="I1526">
            <v>76</v>
          </cell>
          <cell r="K1526"/>
          <cell r="L1526"/>
          <cell r="M1526">
            <v>84</v>
          </cell>
          <cell r="N1526">
            <v>14.280000000000001</v>
          </cell>
        </row>
        <row r="1527">
          <cell r="A1527">
            <v>42427</v>
          </cell>
          <cell r="B1527">
            <v>54</v>
          </cell>
          <cell r="C1527">
            <v>6</v>
          </cell>
          <cell r="D1527"/>
          <cell r="E1527">
            <v>60</v>
          </cell>
          <cell r="F1527">
            <v>10</v>
          </cell>
          <cell r="G1527"/>
          <cell r="H1527">
            <v>10</v>
          </cell>
          <cell r="I1527">
            <v>70</v>
          </cell>
          <cell r="K1527"/>
          <cell r="L1527"/>
          <cell r="M1527">
            <v>80</v>
          </cell>
          <cell r="N1527">
            <v>13.600000000000001</v>
          </cell>
        </row>
        <row r="1528">
          <cell r="A1528">
            <v>42428</v>
          </cell>
          <cell r="B1528">
            <v>56</v>
          </cell>
          <cell r="C1528">
            <v>6</v>
          </cell>
          <cell r="D1528"/>
          <cell r="E1528">
            <v>62</v>
          </cell>
          <cell r="F1528">
            <v>11</v>
          </cell>
          <cell r="G1528"/>
          <cell r="H1528">
            <v>11</v>
          </cell>
          <cell r="I1528">
            <v>73</v>
          </cell>
          <cell r="K1528"/>
          <cell r="L1528"/>
          <cell r="M1528">
            <v>84</v>
          </cell>
          <cell r="N1528">
            <v>14.280000000000001</v>
          </cell>
        </row>
        <row r="1529">
          <cell r="A1529">
            <v>42429</v>
          </cell>
          <cell r="B1529">
            <v>53</v>
          </cell>
          <cell r="C1529">
            <v>8</v>
          </cell>
          <cell r="D1529"/>
          <cell r="E1529">
            <v>61</v>
          </cell>
          <cell r="F1529">
            <v>8</v>
          </cell>
          <cell r="G1529"/>
          <cell r="H1529">
            <v>8</v>
          </cell>
          <cell r="I1529">
            <v>69</v>
          </cell>
          <cell r="K1529"/>
          <cell r="L1529"/>
          <cell r="M1529">
            <v>77</v>
          </cell>
          <cell r="N1529">
            <v>13.090000000000002</v>
          </cell>
        </row>
        <row r="1530">
          <cell r="A1530">
            <v>42430</v>
          </cell>
          <cell r="B1530">
            <v>57</v>
          </cell>
          <cell r="C1530">
            <v>7</v>
          </cell>
          <cell r="D1530"/>
          <cell r="E1530">
            <v>64</v>
          </cell>
          <cell r="F1530">
            <v>11</v>
          </cell>
          <cell r="G1530"/>
          <cell r="H1530">
            <v>11</v>
          </cell>
          <cell r="I1530">
            <v>75</v>
          </cell>
          <cell r="K1530"/>
          <cell r="L1530"/>
          <cell r="M1530">
            <v>86</v>
          </cell>
          <cell r="N1530">
            <v>14.620000000000001</v>
          </cell>
        </row>
        <row r="1531">
          <cell r="A1531">
            <v>42431</v>
          </cell>
          <cell r="B1531">
            <v>51</v>
          </cell>
          <cell r="C1531">
            <v>10</v>
          </cell>
          <cell r="D1531"/>
          <cell r="E1531">
            <v>61</v>
          </cell>
          <cell r="F1531">
            <v>10</v>
          </cell>
          <cell r="G1531"/>
          <cell r="H1531">
            <v>10</v>
          </cell>
          <cell r="I1531">
            <v>71</v>
          </cell>
          <cell r="K1531"/>
          <cell r="L1531"/>
          <cell r="M1531">
            <v>81</v>
          </cell>
          <cell r="N1531">
            <v>13.770000000000001</v>
          </cell>
        </row>
        <row r="1532">
          <cell r="A1532">
            <v>42432</v>
          </cell>
          <cell r="B1532">
            <v>43</v>
          </cell>
          <cell r="C1532">
            <v>10</v>
          </cell>
          <cell r="D1532"/>
          <cell r="E1532">
            <v>53</v>
          </cell>
          <cell r="F1532">
            <v>8</v>
          </cell>
          <cell r="G1532"/>
          <cell r="H1532">
            <v>8</v>
          </cell>
          <cell r="I1532">
            <v>61</v>
          </cell>
          <cell r="K1532"/>
          <cell r="L1532"/>
          <cell r="M1532">
            <v>69</v>
          </cell>
          <cell r="N1532">
            <v>11.73</v>
          </cell>
        </row>
        <row r="1533">
          <cell r="A1533">
            <v>42433</v>
          </cell>
          <cell r="B1533">
            <v>49</v>
          </cell>
          <cell r="C1533">
            <v>13</v>
          </cell>
          <cell r="D1533"/>
          <cell r="E1533">
            <v>62</v>
          </cell>
          <cell r="F1533">
            <v>8</v>
          </cell>
          <cell r="G1533"/>
          <cell r="H1533">
            <v>8</v>
          </cell>
          <cell r="I1533">
            <v>70</v>
          </cell>
          <cell r="K1533"/>
          <cell r="L1533"/>
          <cell r="M1533">
            <v>78</v>
          </cell>
          <cell r="N1533">
            <v>13.260000000000002</v>
          </cell>
        </row>
        <row r="1534">
          <cell r="A1534">
            <v>42434</v>
          </cell>
          <cell r="B1534">
            <v>48</v>
          </cell>
          <cell r="C1534">
            <v>14</v>
          </cell>
          <cell r="D1534"/>
          <cell r="E1534">
            <v>62</v>
          </cell>
          <cell r="F1534">
            <v>8</v>
          </cell>
          <cell r="G1534"/>
          <cell r="H1534">
            <v>8</v>
          </cell>
          <cell r="I1534">
            <v>70</v>
          </cell>
          <cell r="K1534"/>
          <cell r="L1534"/>
          <cell r="M1534">
            <v>78</v>
          </cell>
          <cell r="N1534">
            <v>13.260000000000002</v>
          </cell>
        </row>
        <row r="1535">
          <cell r="A1535">
            <v>42435</v>
          </cell>
          <cell r="B1535">
            <v>55</v>
          </cell>
          <cell r="C1535">
            <v>11</v>
          </cell>
          <cell r="D1535"/>
          <cell r="E1535">
            <v>66</v>
          </cell>
          <cell r="F1535">
            <v>9</v>
          </cell>
          <cell r="G1535"/>
          <cell r="H1535">
            <v>9</v>
          </cell>
          <cell r="I1535">
            <v>75</v>
          </cell>
          <cell r="K1535"/>
          <cell r="L1535"/>
          <cell r="M1535">
            <v>84</v>
          </cell>
          <cell r="N1535">
            <v>14.280000000000001</v>
          </cell>
        </row>
        <row r="1536">
          <cell r="A1536">
            <v>42436</v>
          </cell>
          <cell r="B1536">
            <v>60</v>
          </cell>
          <cell r="C1536">
            <v>9</v>
          </cell>
          <cell r="D1536"/>
          <cell r="E1536">
            <v>69</v>
          </cell>
          <cell r="F1536">
            <v>12</v>
          </cell>
          <cell r="G1536">
            <v>1</v>
          </cell>
          <cell r="H1536">
            <v>13</v>
          </cell>
          <cell r="I1536">
            <v>82</v>
          </cell>
          <cell r="K1536"/>
          <cell r="L1536"/>
          <cell r="M1536">
            <v>95</v>
          </cell>
          <cell r="N1536">
            <v>16.150000000000002</v>
          </cell>
        </row>
        <row r="1537">
          <cell r="A1537">
            <v>42437</v>
          </cell>
          <cell r="B1537">
            <v>57</v>
          </cell>
          <cell r="C1537">
            <v>7</v>
          </cell>
          <cell r="D1537"/>
          <cell r="E1537">
            <v>64</v>
          </cell>
          <cell r="F1537">
            <v>12</v>
          </cell>
          <cell r="G1537">
            <v>2</v>
          </cell>
          <cell r="H1537">
            <v>14</v>
          </cell>
          <cell r="I1537">
            <v>78</v>
          </cell>
          <cell r="K1537"/>
          <cell r="L1537"/>
          <cell r="M1537">
            <v>92</v>
          </cell>
          <cell r="N1537">
            <v>15.64</v>
          </cell>
        </row>
        <row r="1538">
          <cell r="A1538">
            <v>42438</v>
          </cell>
          <cell r="B1538">
            <v>49</v>
          </cell>
          <cell r="C1538">
            <v>8</v>
          </cell>
          <cell r="D1538"/>
          <cell r="E1538">
            <v>57</v>
          </cell>
          <cell r="F1538">
            <v>10</v>
          </cell>
          <cell r="G1538">
            <v>3</v>
          </cell>
          <cell r="H1538">
            <v>13</v>
          </cell>
          <cell r="I1538">
            <v>70</v>
          </cell>
          <cell r="K1538"/>
          <cell r="L1538"/>
          <cell r="M1538">
            <v>83</v>
          </cell>
          <cell r="N1538">
            <v>14.110000000000001</v>
          </cell>
        </row>
        <row r="1539">
          <cell r="A1539">
            <v>42439</v>
          </cell>
          <cell r="B1539">
            <v>44</v>
          </cell>
          <cell r="C1539">
            <v>9</v>
          </cell>
          <cell r="D1539"/>
          <cell r="E1539">
            <v>53</v>
          </cell>
          <cell r="F1539">
            <v>11</v>
          </cell>
          <cell r="G1539">
            <v>1</v>
          </cell>
          <cell r="H1539">
            <v>12</v>
          </cell>
          <cell r="I1539">
            <v>65</v>
          </cell>
          <cell r="K1539"/>
          <cell r="L1539"/>
          <cell r="M1539">
            <v>77</v>
          </cell>
          <cell r="N1539">
            <v>13.090000000000002</v>
          </cell>
        </row>
        <row r="1540">
          <cell r="A1540">
            <v>42440</v>
          </cell>
          <cell r="B1540">
            <v>44</v>
          </cell>
          <cell r="C1540">
            <v>10</v>
          </cell>
          <cell r="D1540"/>
          <cell r="E1540">
            <v>54</v>
          </cell>
          <cell r="F1540">
            <v>9</v>
          </cell>
          <cell r="G1540"/>
          <cell r="H1540">
            <v>9</v>
          </cell>
          <cell r="I1540">
            <v>63</v>
          </cell>
          <cell r="K1540"/>
          <cell r="L1540"/>
          <cell r="M1540">
            <v>72</v>
          </cell>
          <cell r="N1540">
            <v>12.24</v>
          </cell>
        </row>
        <row r="1541">
          <cell r="A1541">
            <v>42441</v>
          </cell>
          <cell r="B1541">
            <v>54</v>
          </cell>
          <cell r="C1541">
            <v>9</v>
          </cell>
          <cell r="D1541"/>
          <cell r="E1541">
            <v>63</v>
          </cell>
          <cell r="F1541">
            <v>7</v>
          </cell>
          <cell r="G1541"/>
          <cell r="H1541">
            <v>7</v>
          </cell>
          <cell r="I1541">
            <v>70</v>
          </cell>
          <cell r="K1541"/>
          <cell r="L1541"/>
          <cell r="M1541">
            <v>77</v>
          </cell>
          <cell r="N1541">
            <v>13.090000000000002</v>
          </cell>
        </row>
        <row r="1542">
          <cell r="A1542">
            <v>42442</v>
          </cell>
          <cell r="B1542">
            <v>56</v>
          </cell>
          <cell r="C1542">
            <v>6</v>
          </cell>
          <cell r="D1542"/>
          <cell r="E1542">
            <v>62</v>
          </cell>
          <cell r="F1542">
            <v>8</v>
          </cell>
          <cell r="G1542"/>
          <cell r="H1542">
            <v>8</v>
          </cell>
          <cell r="I1542">
            <v>70</v>
          </cell>
          <cell r="K1542"/>
          <cell r="L1542"/>
          <cell r="M1542">
            <v>78</v>
          </cell>
          <cell r="N1542">
            <v>13.260000000000002</v>
          </cell>
        </row>
        <row r="1543">
          <cell r="A1543">
            <v>42443</v>
          </cell>
          <cell r="B1543">
            <v>53</v>
          </cell>
          <cell r="C1543">
            <v>6</v>
          </cell>
          <cell r="D1543"/>
          <cell r="E1543">
            <v>59</v>
          </cell>
          <cell r="F1543">
            <v>5</v>
          </cell>
          <cell r="G1543"/>
          <cell r="H1543">
            <v>5</v>
          </cell>
          <cell r="I1543">
            <v>64</v>
          </cell>
          <cell r="K1543"/>
          <cell r="L1543"/>
          <cell r="M1543">
            <v>69</v>
          </cell>
          <cell r="N1543">
            <v>11.73</v>
          </cell>
        </row>
        <row r="1544">
          <cell r="A1544">
            <v>42444</v>
          </cell>
          <cell r="B1544">
            <v>59</v>
          </cell>
          <cell r="C1544">
            <v>7</v>
          </cell>
          <cell r="D1544"/>
          <cell r="E1544">
            <v>66</v>
          </cell>
          <cell r="F1544">
            <v>5</v>
          </cell>
          <cell r="G1544"/>
          <cell r="H1544">
            <v>5</v>
          </cell>
          <cell r="I1544">
            <v>71</v>
          </cell>
          <cell r="K1544"/>
          <cell r="L1544"/>
          <cell r="M1544">
            <v>76</v>
          </cell>
          <cell r="N1544">
            <v>12.920000000000002</v>
          </cell>
        </row>
        <row r="1545">
          <cell r="A1545">
            <v>42445</v>
          </cell>
          <cell r="B1545">
            <v>54</v>
          </cell>
          <cell r="C1545">
            <v>8</v>
          </cell>
          <cell r="D1545"/>
          <cell r="E1545">
            <v>62</v>
          </cell>
          <cell r="F1545">
            <v>7</v>
          </cell>
          <cell r="G1545">
            <v>1</v>
          </cell>
          <cell r="H1545">
            <v>8</v>
          </cell>
          <cell r="I1545">
            <v>70</v>
          </cell>
          <cell r="K1545"/>
          <cell r="L1545"/>
          <cell r="M1545">
            <v>78</v>
          </cell>
          <cell r="N1545">
            <v>13.260000000000002</v>
          </cell>
        </row>
        <row r="1546">
          <cell r="A1546">
            <v>42446</v>
          </cell>
          <cell r="B1546">
            <v>56</v>
          </cell>
          <cell r="C1546">
            <v>7</v>
          </cell>
          <cell r="D1546"/>
          <cell r="E1546">
            <v>63</v>
          </cell>
          <cell r="F1546">
            <v>7</v>
          </cell>
          <cell r="G1546"/>
          <cell r="H1546">
            <v>7</v>
          </cell>
          <cell r="I1546">
            <v>70</v>
          </cell>
          <cell r="K1546"/>
          <cell r="L1546"/>
          <cell r="M1546">
            <v>77</v>
          </cell>
          <cell r="N1546">
            <v>13.090000000000002</v>
          </cell>
        </row>
        <row r="1547">
          <cell r="A1547">
            <v>42447</v>
          </cell>
          <cell r="B1547">
            <v>64</v>
          </cell>
          <cell r="C1547">
            <v>8</v>
          </cell>
          <cell r="D1547"/>
          <cell r="E1547">
            <v>72</v>
          </cell>
          <cell r="F1547">
            <v>3</v>
          </cell>
          <cell r="G1547"/>
          <cell r="H1547">
            <v>3</v>
          </cell>
          <cell r="I1547">
            <v>75</v>
          </cell>
          <cell r="K1547"/>
          <cell r="L1547"/>
          <cell r="M1547">
            <v>78</v>
          </cell>
          <cell r="N1547">
            <v>13.260000000000002</v>
          </cell>
        </row>
        <row r="1548">
          <cell r="A1548">
            <v>42448</v>
          </cell>
          <cell r="B1548">
            <v>66</v>
          </cell>
          <cell r="C1548">
            <v>8</v>
          </cell>
          <cell r="D1548"/>
          <cell r="E1548">
            <v>74</v>
          </cell>
          <cell r="F1548">
            <v>6</v>
          </cell>
          <cell r="G1548">
            <v>1</v>
          </cell>
          <cell r="H1548">
            <v>7</v>
          </cell>
          <cell r="I1548">
            <v>81</v>
          </cell>
          <cell r="K1548"/>
          <cell r="L1548"/>
          <cell r="M1548">
            <v>88</v>
          </cell>
          <cell r="N1548">
            <v>14.96</v>
          </cell>
        </row>
        <row r="1549">
          <cell r="A1549">
            <v>42449</v>
          </cell>
          <cell r="B1549">
            <v>65</v>
          </cell>
          <cell r="C1549">
            <v>9</v>
          </cell>
          <cell r="D1549"/>
          <cell r="E1549">
            <v>74</v>
          </cell>
          <cell r="F1549">
            <v>10</v>
          </cell>
          <cell r="G1549"/>
          <cell r="H1549">
            <v>10</v>
          </cell>
          <cell r="I1549">
            <v>84</v>
          </cell>
          <cell r="K1549"/>
          <cell r="L1549"/>
          <cell r="M1549">
            <v>94</v>
          </cell>
          <cell r="N1549">
            <v>15.98</v>
          </cell>
        </row>
        <row r="1550">
          <cell r="A1550">
            <v>42450</v>
          </cell>
          <cell r="B1550">
            <v>51</v>
          </cell>
          <cell r="C1550">
            <v>10</v>
          </cell>
          <cell r="D1550"/>
          <cell r="E1550">
            <v>61</v>
          </cell>
          <cell r="F1550">
            <v>8</v>
          </cell>
          <cell r="G1550"/>
          <cell r="H1550">
            <v>8</v>
          </cell>
          <cell r="I1550">
            <v>69</v>
          </cell>
          <cell r="K1550"/>
          <cell r="L1550"/>
          <cell r="M1550">
            <v>77</v>
          </cell>
          <cell r="N1550">
            <v>13.090000000000002</v>
          </cell>
        </row>
        <row r="1551">
          <cell r="A1551">
            <v>42451</v>
          </cell>
          <cell r="B1551">
            <v>56</v>
          </cell>
          <cell r="C1551">
            <v>8</v>
          </cell>
          <cell r="D1551"/>
          <cell r="E1551">
            <v>64</v>
          </cell>
          <cell r="F1551">
            <v>6</v>
          </cell>
          <cell r="G1551"/>
          <cell r="H1551">
            <v>6</v>
          </cell>
          <cell r="I1551">
            <v>70</v>
          </cell>
          <cell r="K1551"/>
          <cell r="L1551"/>
          <cell r="M1551">
            <v>76</v>
          </cell>
          <cell r="N1551">
            <v>12.920000000000002</v>
          </cell>
        </row>
        <row r="1552">
          <cell r="A1552">
            <v>42452</v>
          </cell>
          <cell r="B1552">
            <v>52</v>
          </cell>
          <cell r="C1552">
            <v>8</v>
          </cell>
          <cell r="D1552"/>
          <cell r="E1552">
            <v>60</v>
          </cell>
          <cell r="F1552">
            <v>8</v>
          </cell>
          <cell r="G1552">
            <v>1</v>
          </cell>
          <cell r="H1552">
            <v>9</v>
          </cell>
          <cell r="I1552">
            <v>69</v>
          </cell>
          <cell r="K1552"/>
          <cell r="L1552"/>
          <cell r="M1552">
            <v>78</v>
          </cell>
          <cell r="N1552">
            <v>13.260000000000002</v>
          </cell>
        </row>
        <row r="1553">
          <cell r="A1553">
            <v>42453</v>
          </cell>
          <cell r="B1553">
            <v>49</v>
          </cell>
          <cell r="C1553">
            <v>9</v>
          </cell>
          <cell r="D1553"/>
          <cell r="E1553">
            <v>58</v>
          </cell>
          <cell r="F1553">
            <v>4</v>
          </cell>
          <cell r="G1553">
            <v>1</v>
          </cell>
          <cell r="H1553">
            <v>5</v>
          </cell>
          <cell r="I1553">
            <v>63</v>
          </cell>
          <cell r="K1553"/>
          <cell r="L1553"/>
          <cell r="M1553">
            <v>68</v>
          </cell>
          <cell r="N1553">
            <v>11.56</v>
          </cell>
        </row>
        <row r="1554">
          <cell r="A1554">
            <v>42454</v>
          </cell>
          <cell r="B1554">
            <v>50</v>
          </cell>
          <cell r="C1554">
            <v>11</v>
          </cell>
          <cell r="D1554"/>
          <cell r="E1554">
            <v>61</v>
          </cell>
          <cell r="F1554">
            <v>5</v>
          </cell>
          <cell r="G1554">
            <v>2</v>
          </cell>
          <cell r="H1554">
            <v>7</v>
          </cell>
          <cell r="I1554">
            <v>68</v>
          </cell>
          <cell r="K1554"/>
          <cell r="L1554"/>
          <cell r="M1554">
            <v>75</v>
          </cell>
          <cell r="N1554">
            <v>12.750000000000002</v>
          </cell>
        </row>
        <row r="1555">
          <cell r="A1555">
            <v>42455</v>
          </cell>
          <cell r="B1555">
            <v>54</v>
          </cell>
          <cell r="C1555">
            <v>10</v>
          </cell>
          <cell r="D1555"/>
          <cell r="E1555">
            <v>64</v>
          </cell>
          <cell r="F1555">
            <v>5</v>
          </cell>
          <cell r="G1555">
            <v>2</v>
          </cell>
          <cell r="H1555">
            <v>7</v>
          </cell>
          <cell r="I1555">
            <v>71</v>
          </cell>
          <cell r="K1555"/>
          <cell r="L1555"/>
          <cell r="M1555">
            <v>78</v>
          </cell>
          <cell r="N1555">
            <v>13.260000000000002</v>
          </cell>
        </row>
        <row r="1556">
          <cell r="A1556">
            <v>42456</v>
          </cell>
          <cell r="B1556">
            <v>48</v>
          </cell>
          <cell r="C1556">
            <v>9</v>
          </cell>
          <cell r="D1556"/>
          <cell r="E1556">
            <v>57</v>
          </cell>
          <cell r="F1556">
            <v>7</v>
          </cell>
          <cell r="G1556">
            <v>2</v>
          </cell>
          <cell r="H1556">
            <v>9</v>
          </cell>
          <cell r="I1556">
            <v>66</v>
          </cell>
          <cell r="K1556"/>
          <cell r="L1556"/>
          <cell r="M1556">
            <v>75</v>
          </cell>
          <cell r="N1556">
            <v>12.750000000000002</v>
          </cell>
        </row>
        <row r="1557">
          <cell r="A1557">
            <v>42457</v>
          </cell>
          <cell r="B1557">
            <v>48</v>
          </cell>
          <cell r="C1557">
            <v>7</v>
          </cell>
          <cell r="D1557"/>
          <cell r="E1557">
            <v>55</v>
          </cell>
          <cell r="F1557">
            <v>5</v>
          </cell>
          <cell r="G1557">
            <v>1</v>
          </cell>
          <cell r="H1557">
            <v>6</v>
          </cell>
          <cell r="I1557">
            <v>61</v>
          </cell>
          <cell r="K1557"/>
          <cell r="L1557"/>
          <cell r="M1557">
            <v>67</v>
          </cell>
          <cell r="N1557">
            <v>11.39</v>
          </cell>
        </row>
        <row r="1558">
          <cell r="A1558">
            <v>42458</v>
          </cell>
          <cell r="B1558">
            <v>51</v>
          </cell>
          <cell r="C1558">
            <v>9</v>
          </cell>
          <cell r="D1558"/>
          <cell r="E1558">
            <v>60</v>
          </cell>
          <cell r="F1558">
            <v>6</v>
          </cell>
          <cell r="G1558">
            <v>1</v>
          </cell>
          <cell r="H1558">
            <v>7</v>
          </cell>
          <cell r="I1558">
            <v>67</v>
          </cell>
          <cell r="K1558"/>
          <cell r="L1558"/>
          <cell r="M1558">
            <v>74</v>
          </cell>
          <cell r="N1558">
            <v>12.58</v>
          </cell>
        </row>
        <row r="1559">
          <cell r="A1559">
            <v>42459</v>
          </cell>
          <cell r="B1559">
            <v>53</v>
          </cell>
          <cell r="C1559">
            <v>8</v>
          </cell>
          <cell r="D1559"/>
          <cell r="E1559">
            <v>61</v>
          </cell>
          <cell r="F1559">
            <v>6</v>
          </cell>
          <cell r="G1559">
            <v>1</v>
          </cell>
          <cell r="H1559">
            <v>7</v>
          </cell>
          <cell r="I1559">
            <v>68</v>
          </cell>
          <cell r="K1559"/>
          <cell r="L1559"/>
          <cell r="M1559">
            <v>75</v>
          </cell>
          <cell r="N1559">
            <v>12.750000000000002</v>
          </cell>
        </row>
        <row r="1560">
          <cell r="A1560">
            <v>42460</v>
          </cell>
          <cell r="B1560">
            <v>50</v>
          </cell>
          <cell r="C1560">
            <v>10</v>
          </cell>
          <cell r="D1560"/>
          <cell r="E1560">
            <v>60</v>
          </cell>
          <cell r="F1560">
            <v>6</v>
          </cell>
          <cell r="G1560">
            <v>1</v>
          </cell>
          <cell r="H1560">
            <v>7</v>
          </cell>
          <cell r="I1560">
            <v>67</v>
          </cell>
          <cell r="K1560"/>
          <cell r="L1560"/>
          <cell r="M1560">
            <v>74</v>
          </cell>
          <cell r="N1560">
            <v>12.58</v>
          </cell>
        </row>
        <row r="1561">
          <cell r="A1561">
            <v>42461</v>
          </cell>
          <cell r="B1561">
            <v>54</v>
          </cell>
          <cell r="C1561">
            <v>9</v>
          </cell>
          <cell r="D1561"/>
          <cell r="E1561">
            <v>63</v>
          </cell>
          <cell r="F1561">
            <v>4</v>
          </cell>
          <cell r="G1561">
            <v>1</v>
          </cell>
          <cell r="H1561">
            <v>5</v>
          </cell>
          <cell r="I1561">
            <v>68</v>
          </cell>
          <cell r="K1561"/>
          <cell r="L1561"/>
          <cell r="M1561">
            <v>73</v>
          </cell>
          <cell r="N1561">
            <v>12.41</v>
          </cell>
        </row>
        <row r="1562">
          <cell r="A1562">
            <v>42462</v>
          </cell>
          <cell r="B1562">
            <v>50</v>
          </cell>
          <cell r="C1562">
            <v>8</v>
          </cell>
          <cell r="D1562"/>
          <cell r="E1562">
            <v>58</v>
          </cell>
          <cell r="F1562">
            <v>4</v>
          </cell>
          <cell r="G1562">
            <v>1</v>
          </cell>
          <cell r="H1562">
            <v>5</v>
          </cell>
          <cell r="I1562">
            <v>63</v>
          </cell>
          <cell r="K1562"/>
          <cell r="L1562"/>
          <cell r="M1562">
            <v>68</v>
          </cell>
          <cell r="N1562">
            <v>11.56</v>
          </cell>
        </row>
        <row r="1563">
          <cell r="A1563">
            <v>42463</v>
          </cell>
          <cell r="B1563">
            <v>56</v>
          </cell>
          <cell r="C1563">
            <v>9</v>
          </cell>
          <cell r="D1563"/>
          <cell r="E1563">
            <v>65</v>
          </cell>
          <cell r="F1563">
            <v>5</v>
          </cell>
          <cell r="G1563">
            <v>1</v>
          </cell>
          <cell r="H1563">
            <v>6</v>
          </cell>
          <cell r="I1563">
            <v>71</v>
          </cell>
          <cell r="K1563"/>
          <cell r="L1563"/>
          <cell r="M1563">
            <v>77</v>
          </cell>
          <cell r="N1563">
            <v>13.090000000000002</v>
          </cell>
        </row>
        <row r="1564">
          <cell r="A1564">
            <v>42464</v>
          </cell>
          <cell r="B1564">
            <v>49</v>
          </cell>
          <cell r="C1564">
            <v>8</v>
          </cell>
          <cell r="D1564"/>
          <cell r="E1564">
            <v>57</v>
          </cell>
          <cell r="F1564">
            <v>5</v>
          </cell>
          <cell r="G1564">
            <v>1</v>
          </cell>
          <cell r="H1564">
            <v>6</v>
          </cell>
          <cell r="I1564">
            <v>63</v>
          </cell>
          <cell r="K1564"/>
          <cell r="L1564"/>
          <cell r="M1564">
            <v>69</v>
          </cell>
          <cell r="N1564">
            <v>11.73</v>
          </cell>
        </row>
        <row r="1565">
          <cell r="A1565">
            <v>42465</v>
          </cell>
          <cell r="B1565">
            <v>50</v>
          </cell>
          <cell r="C1565">
            <v>8</v>
          </cell>
          <cell r="D1565"/>
          <cell r="E1565">
            <v>58</v>
          </cell>
          <cell r="F1565">
            <v>10</v>
          </cell>
          <cell r="G1565">
            <v>1</v>
          </cell>
          <cell r="H1565">
            <v>11</v>
          </cell>
          <cell r="I1565">
            <v>69</v>
          </cell>
          <cell r="K1565"/>
          <cell r="L1565"/>
          <cell r="M1565">
            <v>80</v>
          </cell>
          <cell r="N1565">
            <v>13.600000000000001</v>
          </cell>
        </row>
        <row r="1566">
          <cell r="A1566">
            <v>42466</v>
          </cell>
          <cell r="B1566">
            <v>53</v>
          </cell>
          <cell r="C1566">
            <v>10</v>
          </cell>
          <cell r="D1566"/>
          <cell r="E1566">
            <v>63</v>
          </cell>
          <cell r="F1566">
            <v>8</v>
          </cell>
          <cell r="G1566">
            <v>1</v>
          </cell>
          <cell r="H1566">
            <v>9</v>
          </cell>
          <cell r="I1566">
            <v>72</v>
          </cell>
          <cell r="K1566"/>
          <cell r="L1566"/>
          <cell r="M1566">
            <v>81</v>
          </cell>
          <cell r="N1566">
            <v>13.770000000000001</v>
          </cell>
        </row>
        <row r="1567">
          <cell r="A1567">
            <v>42467</v>
          </cell>
          <cell r="B1567">
            <v>56</v>
          </cell>
          <cell r="C1567">
            <v>11</v>
          </cell>
          <cell r="D1567"/>
          <cell r="E1567">
            <v>67</v>
          </cell>
          <cell r="F1567">
            <v>10</v>
          </cell>
          <cell r="G1567">
            <v>2</v>
          </cell>
          <cell r="H1567">
            <v>12</v>
          </cell>
          <cell r="I1567">
            <v>79</v>
          </cell>
          <cell r="K1567"/>
          <cell r="L1567"/>
          <cell r="M1567">
            <v>91</v>
          </cell>
          <cell r="N1567">
            <v>15.47</v>
          </cell>
        </row>
        <row r="1568">
          <cell r="A1568">
            <v>42468</v>
          </cell>
          <cell r="B1568">
            <v>49</v>
          </cell>
          <cell r="C1568">
            <v>9</v>
          </cell>
          <cell r="D1568"/>
          <cell r="E1568">
            <v>58</v>
          </cell>
          <cell r="F1568">
            <v>8</v>
          </cell>
          <cell r="G1568">
            <v>1</v>
          </cell>
          <cell r="H1568">
            <v>9</v>
          </cell>
          <cell r="I1568">
            <v>67</v>
          </cell>
          <cell r="K1568"/>
          <cell r="L1568"/>
          <cell r="M1568">
            <v>76</v>
          </cell>
          <cell r="N1568">
            <v>12.920000000000002</v>
          </cell>
        </row>
        <row r="1569">
          <cell r="A1569">
            <v>42469</v>
          </cell>
          <cell r="B1569">
            <v>56</v>
          </cell>
          <cell r="C1569">
            <v>11</v>
          </cell>
          <cell r="D1569"/>
          <cell r="E1569">
            <v>67</v>
          </cell>
          <cell r="F1569">
            <v>8</v>
          </cell>
          <cell r="G1569">
            <v>1</v>
          </cell>
          <cell r="H1569">
            <v>9</v>
          </cell>
          <cell r="I1569">
            <v>76</v>
          </cell>
          <cell r="K1569"/>
          <cell r="L1569"/>
          <cell r="M1569">
            <v>85</v>
          </cell>
          <cell r="N1569">
            <v>14.450000000000001</v>
          </cell>
        </row>
        <row r="1570">
          <cell r="A1570">
            <v>42470</v>
          </cell>
          <cell r="B1570">
            <v>72</v>
          </cell>
          <cell r="C1570">
            <v>9</v>
          </cell>
          <cell r="D1570"/>
          <cell r="E1570">
            <v>81</v>
          </cell>
          <cell r="F1570">
            <v>8</v>
          </cell>
          <cell r="G1570">
            <v>1</v>
          </cell>
          <cell r="H1570">
            <v>9</v>
          </cell>
          <cell r="I1570">
            <v>90</v>
          </cell>
          <cell r="K1570"/>
          <cell r="L1570"/>
          <cell r="M1570">
            <v>99</v>
          </cell>
          <cell r="N1570">
            <v>16.830000000000002</v>
          </cell>
        </row>
        <row r="1571">
          <cell r="A1571">
            <v>42471</v>
          </cell>
          <cell r="B1571">
            <v>62</v>
          </cell>
          <cell r="C1571">
            <v>10</v>
          </cell>
          <cell r="D1571"/>
          <cell r="E1571">
            <v>72</v>
          </cell>
          <cell r="F1571">
            <v>5</v>
          </cell>
          <cell r="G1571">
            <v>1</v>
          </cell>
          <cell r="H1571">
            <v>6</v>
          </cell>
          <cell r="I1571">
            <v>78</v>
          </cell>
          <cell r="K1571"/>
          <cell r="L1571"/>
          <cell r="M1571">
            <v>84</v>
          </cell>
          <cell r="N1571">
            <v>14.280000000000001</v>
          </cell>
        </row>
        <row r="1572">
          <cell r="A1572">
            <v>42472</v>
          </cell>
          <cell r="B1572">
            <v>58</v>
          </cell>
          <cell r="C1572">
            <v>9</v>
          </cell>
          <cell r="D1572"/>
          <cell r="E1572">
            <v>67</v>
          </cell>
          <cell r="F1572">
            <v>6</v>
          </cell>
          <cell r="G1572">
            <v>1</v>
          </cell>
          <cell r="H1572">
            <v>7</v>
          </cell>
          <cell r="I1572">
            <v>74</v>
          </cell>
          <cell r="K1572"/>
          <cell r="L1572"/>
          <cell r="M1572">
            <v>81</v>
          </cell>
          <cell r="N1572">
            <v>13.770000000000001</v>
          </cell>
        </row>
        <row r="1573">
          <cell r="A1573">
            <v>42473</v>
          </cell>
          <cell r="B1573">
            <v>67</v>
          </cell>
          <cell r="C1573">
            <v>10</v>
          </cell>
          <cell r="D1573"/>
          <cell r="E1573">
            <v>77</v>
          </cell>
          <cell r="F1573">
            <v>7</v>
          </cell>
          <cell r="G1573">
            <v>2</v>
          </cell>
          <cell r="H1573">
            <v>9</v>
          </cell>
          <cell r="I1573">
            <v>86</v>
          </cell>
          <cell r="K1573"/>
          <cell r="L1573"/>
          <cell r="M1573">
            <v>95</v>
          </cell>
          <cell r="N1573">
            <v>16.150000000000002</v>
          </cell>
        </row>
        <row r="1574">
          <cell r="A1574">
            <v>42474</v>
          </cell>
          <cell r="B1574">
            <v>70</v>
          </cell>
          <cell r="C1574">
            <v>10</v>
          </cell>
          <cell r="D1574"/>
          <cell r="E1574">
            <v>80</v>
          </cell>
          <cell r="F1574">
            <v>6</v>
          </cell>
          <cell r="G1574">
            <v>3</v>
          </cell>
          <cell r="H1574">
            <v>9</v>
          </cell>
          <cell r="I1574">
            <v>89</v>
          </cell>
          <cell r="K1574"/>
          <cell r="L1574"/>
          <cell r="M1574">
            <v>98</v>
          </cell>
          <cell r="N1574">
            <v>16.66</v>
          </cell>
        </row>
        <row r="1575">
          <cell r="A1575">
            <v>42475</v>
          </cell>
          <cell r="B1575">
            <v>69</v>
          </cell>
          <cell r="C1575">
            <v>10</v>
          </cell>
          <cell r="D1575"/>
          <cell r="E1575">
            <v>79</v>
          </cell>
          <cell r="F1575">
            <v>5</v>
          </cell>
          <cell r="G1575">
            <v>3</v>
          </cell>
          <cell r="H1575">
            <v>8</v>
          </cell>
          <cell r="I1575">
            <v>87</v>
          </cell>
          <cell r="K1575"/>
          <cell r="L1575"/>
          <cell r="M1575">
            <v>95</v>
          </cell>
          <cell r="N1575">
            <v>16.150000000000002</v>
          </cell>
        </row>
        <row r="1576">
          <cell r="A1576">
            <v>42476</v>
          </cell>
          <cell r="B1576">
            <v>76</v>
          </cell>
          <cell r="C1576">
            <v>10</v>
          </cell>
          <cell r="D1576"/>
          <cell r="E1576">
            <v>86</v>
          </cell>
          <cell r="F1576">
            <v>8</v>
          </cell>
          <cell r="G1576">
            <v>3</v>
          </cell>
          <cell r="H1576">
            <v>11</v>
          </cell>
          <cell r="I1576">
            <v>97</v>
          </cell>
          <cell r="K1576"/>
          <cell r="L1576"/>
          <cell r="M1576">
            <v>108</v>
          </cell>
          <cell r="N1576">
            <v>18.360000000000003</v>
          </cell>
        </row>
        <row r="1577">
          <cell r="A1577">
            <v>42477</v>
          </cell>
          <cell r="B1577">
            <v>75</v>
          </cell>
          <cell r="C1577">
            <v>12</v>
          </cell>
          <cell r="D1577"/>
          <cell r="E1577">
            <v>87</v>
          </cell>
          <cell r="F1577">
            <v>5</v>
          </cell>
          <cell r="G1577">
            <v>3</v>
          </cell>
          <cell r="H1577">
            <v>8</v>
          </cell>
          <cell r="I1577">
            <v>95</v>
          </cell>
          <cell r="K1577"/>
          <cell r="L1577"/>
          <cell r="M1577">
            <v>103</v>
          </cell>
          <cell r="N1577">
            <v>17.510000000000002</v>
          </cell>
        </row>
        <row r="1578">
          <cell r="A1578">
            <v>42478</v>
          </cell>
          <cell r="B1578">
            <v>62</v>
          </cell>
          <cell r="C1578">
            <v>11</v>
          </cell>
          <cell r="D1578"/>
          <cell r="E1578">
            <v>73</v>
          </cell>
          <cell r="F1578">
            <v>4</v>
          </cell>
          <cell r="G1578">
            <v>2</v>
          </cell>
          <cell r="H1578">
            <v>6</v>
          </cell>
          <cell r="I1578">
            <v>79</v>
          </cell>
          <cell r="K1578"/>
          <cell r="L1578"/>
          <cell r="M1578">
            <v>85</v>
          </cell>
          <cell r="N1578">
            <v>14.450000000000001</v>
          </cell>
        </row>
        <row r="1579">
          <cell r="A1579">
            <v>42479</v>
          </cell>
          <cell r="B1579">
            <v>62</v>
          </cell>
          <cell r="C1579">
            <v>8</v>
          </cell>
          <cell r="D1579"/>
          <cell r="E1579">
            <v>70</v>
          </cell>
          <cell r="F1579">
            <v>2</v>
          </cell>
          <cell r="G1579">
            <v>2</v>
          </cell>
          <cell r="H1579">
            <v>4</v>
          </cell>
          <cell r="I1579">
            <v>74</v>
          </cell>
          <cell r="K1579"/>
          <cell r="L1579"/>
          <cell r="M1579">
            <v>78</v>
          </cell>
          <cell r="N1579">
            <v>13.260000000000002</v>
          </cell>
        </row>
        <row r="1580">
          <cell r="A1580">
            <v>42480</v>
          </cell>
          <cell r="B1580">
            <v>66</v>
          </cell>
          <cell r="C1580">
            <v>8</v>
          </cell>
          <cell r="D1580"/>
          <cell r="E1580">
            <v>74</v>
          </cell>
          <cell r="F1580">
            <v>7</v>
          </cell>
          <cell r="G1580">
            <v>2</v>
          </cell>
          <cell r="H1580">
            <v>9</v>
          </cell>
          <cell r="I1580">
            <v>83</v>
          </cell>
          <cell r="K1580"/>
          <cell r="L1580"/>
          <cell r="M1580">
            <v>92</v>
          </cell>
          <cell r="N1580">
            <v>15.64</v>
          </cell>
        </row>
        <row r="1581">
          <cell r="A1581">
            <v>42481</v>
          </cell>
          <cell r="B1581">
            <v>65</v>
          </cell>
          <cell r="C1581">
            <v>8</v>
          </cell>
          <cell r="D1581"/>
          <cell r="E1581">
            <v>73</v>
          </cell>
          <cell r="F1581">
            <v>10</v>
          </cell>
          <cell r="G1581">
            <v>2</v>
          </cell>
          <cell r="H1581">
            <v>12</v>
          </cell>
          <cell r="I1581">
            <v>85</v>
          </cell>
          <cell r="K1581"/>
          <cell r="L1581"/>
          <cell r="M1581">
            <v>97</v>
          </cell>
          <cell r="N1581">
            <v>16.490000000000002</v>
          </cell>
        </row>
        <row r="1582">
          <cell r="A1582">
            <v>42482</v>
          </cell>
          <cell r="B1582">
            <v>56</v>
          </cell>
          <cell r="C1582">
            <v>9</v>
          </cell>
          <cell r="D1582"/>
          <cell r="E1582">
            <v>65</v>
          </cell>
          <cell r="F1582">
            <v>8</v>
          </cell>
          <cell r="G1582">
            <v>2</v>
          </cell>
          <cell r="H1582">
            <v>10</v>
          </cell>
          <cell r="I1582">
            <v>75</v>
          </cell>
          <cell r="K1582"/>
          <cell r="L1582"/>
          <cell r="M1582">
            <v>85</v>
          </cell>
          <cell r="N1582">
            <v>14.450000000000001</v>
          </cell>
        </row>
        <row r="1583">
          <cell r="A1583">
            <v>42483</v>
          </cell>
          <cell r="B1583">
            <v>65</v>
          </cell>
          <cell r="C1583">
            <v>10</v>
          </cell>
          <cell r="D1583"/>
          <cell r="E1583">
            <v>75</v>
          </cell>
          <cell r="F1583">
            <v>7</v>
          </cell>
          <cell r="G1583">
            <v>2</v>
          </cell>
          <cell r="H1583">
            <v>9</v>
          </cell>
          <cell r="I1583">
            <v>84</v>
          </cell>
          <cell r="K1583"/>
          <cell r="L1583"/>
          <cell r="M1583">
            <v>93</v>
          </cell>
          <cell r="N1583">
            <v>15.81</v>
          </cell>
        </row>
        <row r="1584">
          <cell r="A1584">
            <v>42484</v>
          </cell>
          <cell r="B1584">
            <v>67</v>
          </cell>
          <cell r="C1584">
            <v>10</v>
          </cell>
          <cell r="D1584"/>
          <cell r="E1584">
            <v>77</v>
          </cell>
          <cell r="F1584">
            <v>8</v>
          </cell>
          <cell r="G1584">
            <v>2</v>
          </cell>
          <cell r="H1584">
            <v>10</v>
          </cell>
          <cell r="I1584">
            <v>87</v>
          </cell>
          <cell r="K1584"/>
          <cell r="L1584"/>
          <cell r="M1584">
            <v>97</v>
          </cell>
          <cell r="N1584">
            <v>16.490000000000002</v>
          </cell>
        </row>
        <row r="1585">
          <cell r="A1585">
            <v>42485</v>
          </cell>
          <cell r="B1585">
            <v>61</v>
          </cell>
          <cell r="C1585">
            <v>9</v>
          </cell>
          <cell r="D1585"/>
          <cell r="E1585">
            <v>70</v>
          </cell>
          <cell r="F1585">
            <v>6</v>
          </cell>
          <cell r="G1585">
            <v>2</v>
          </cell>
          <cell r="H1585">
            <v>8</v>
          </cell>
          <cell r="I1585">
            <v>78</v>
          </cell>
          <cell r="K1585"/>
          <cell r="L1585"/>
          <cell r="M1585">
            <v>86</v>
          </cell>
          <cell r="N1585">
            <v>14.620000000000001</v>
          </cell>
        </row>
        <row r="1586">
          <cell r="A1586">
            <v>42486</v>
          </cell>
          <cell r="B1586">
            <v>57</v>
          </cell>
          <cell r="C1586">
            <v>8</v>
          </cell>
          <cell r="D1586"/>
          <cell r="E1586">
            <v>65</v>
          </cell>
          <cell r="F1586">
            <v>10</v>
          </cell>
          <cell r="G1586">
            <v>2</v>
          </cell>
          <cell r="H1586">
            <v>12</v>
          </cell>
          <cell r="I1586">
            <v>77</v>
          </cell>
          <cell r="K1586"/>
          <cell r="L1586"/>
          <cell r="M1586">
            <v>89</v>
          </cell>
          <cell r="N1586">
            <v>15.13</v>
          </cell>
        </row>
        <row r="1587">
          <cell r="A1587">
            <v>42487</v>
          </cell>
          <cell r="B1587">
            <v>64</v>
          </cell>
          <cell r="C1587">
            <v>8</v>
          </cell>
          <cell r="D1587"/>
          <cell r="E1587">
            <v>72</v>
          </cell>
          <cell r="F1587">
            <v>8</v>
          </cell>
          <cell r="G1587">
            <v>2</v>
          </cell>
          <cell r="H1587">
            <v>10</v>
          </cell>
          <cell r="I1587">
            <v>82</v>
          </cell>
          <cell r="K1587"/>
          <cell r="L1587"/>
          <cell r="M1587">
            <v>92</v>
          </cell>
          <cell r="N1587">
            <v>15.64</v>
          </cell>
        </row>
        <row r="1588">
          <cell r="A1588">
            <v>42488</v>
          </cell>
          <cell r="B1588">
            <v>73</v>
          </cell>
          <cell r="C1588">
            <v>10</v>
          </cell>
          <cell r="D1588"/>
          <cell r="E1588">
            <v>83</v>
          </cell>
          <cell r="F1588">
            <v>7</v>
          </cell>
          <cell r="G1588">
            <v>3</v>
          </cell>
          <cell r="H1588">
            <v>10</v>
          </cell>
          <cell r="I1588">
            <v>93</v>
          </cell>
          <cell r="K1588"/>
          <cell r="L1588"/>
          <cell r="M1588">
            <v>103</v>
          </cell>
          <cell r="N1588">
            <v>17.510000000000002</v>
          </cell>
        </row>
        <row r="1589">
          <cell r="A1589">
            <v>42489</v>
          </cell>
          <cell r="B1589">
            <v>61</v>
          </cell>
          <cell r="C1589">
            <v>8</v>
          </cell>
          <cell r="D1589"/>
          <cell r="E1589">
            <v>69</v>
          </cell>
          <cell r="F1589">
            <v>7</v>
          </cell>
          <cell r="G1589">
            <v>2</v>
          </cell>
          <cell r="H1589">
            <v>9</v>
          </cell>
          <cell r="I1589">
            <v>78</v>
          </cell>
          <cell r="K1589"/>
          <cell r="L1589"/>
          <cell r="M1589">
            <v>87</v>
          </cell>
          <cell r="N1589">
            <v>14.790000000000001</v>
          </cell>
        </row>
        <row r="1590">
          <cell r="A1590">
            <v>42490</v>
          </cell>
          <cell r="B1590">
            <v>53</v>
          </cell>
          <cell r="C1590">
            <v>8</v>
          </cell>
          <cell r="D1590"/>
          <cell r="E1590">
            <v>61</v>
          </cell>
          <cell r="F1590">
            <v>6</v>
          </cell>
          <cell r="G1590">
            <v>2</v>
          </cell>
          <cell r="H1590">
            <v>8</v>
          </cell>
          <cell r="I1590">
            <v>69</v>
          </cell>
          <cell r="K1590"/>
          <cell r="L1590"/>
          <cell r="M1590">
            <v>77</v>
          </cell>
          <cell r="N1590">
            <v>13.090000000000002</v>
          </cell>
        </row>
        <row r="1591">
          <cell r="A1591">
            <v>42491</v>
          </cell>
          <cell r="B1591">
            <v>58</v>
          </cell>
          <cell r="C1591">
            <v>9</v>
          </cell>
          <cell r="D1591"/>
          <cell r="E1591">
            <v>67</v>
          </cell>
          <cell r="F1591">
            <v>8</v>
          </cell>
          <cell r="G1591">
            <v>2</v>
          </cell>
          <cell r="H1591">
            <v>10</v>
          </cell>
          <cell r="I1591">
            <v>77</v>
          </cell>
          <cell r="K1591"/>
          <cell r="L1591"/>
          <cell r="M1591">
            <v>87</v>
          </cell>
          <cell r="N1591">
            <v>14.790000000000001</v>
          </cell>
        </row>
        <row r="1592">
          <cell r="A1592">
            <v>42492</v>
          </cell>
          <cell r="B1592">
            <v>67</v>
          </cell>
          <cell r="C1592">
            <v>10</v>
          </cell>
          <cell r="D1592"/>
          <cell r="E1592">
            <v>77</v>
          </cell>
          <cell r="F1592">
            <v>9</v>
          </cell>
          <cell r="G1592">
            <v>2</v>
          </cell>
          <cell r="H1592">
            <v>11</v>
          </cell>
          <cell r="I1592">
            <v>88</v>
          </cell>
          <cell r="K1592"/>
          <cell r="L1592"/>
          <cell r="M1592">
            <v>99</v>
          </cell>
          <cell r="N1592">
            <v>16.830000000000002</v>
          </cell>
        </row>
        <row r="1593">
          <cell r="A1593">
            <v>42493</v>
          </cell>
          <cell r="B1593">
            <v>73</v>
          </cell>
          <cell r="C1593">
            <v>9</v>
          </cell>
          <cell r="D1593"/>
          <cell r="E1593">
            <v>82</v>
          </cell>
          <cell r="F1593">
            <v>7</v>
          </cell>
          <cell r="G1593">
            <v>3</v>
          </cell>
          <cell r="H1593">
            <v>10</v>
          </cell>
          <cell r="I1593">
            <v>92</v>
          </cell>
          <cell r="K1593"/>
          <cell r="L1593"/>
          <cell r="M1593">
            <v>102</v>
          </cell>
          <cell r="N1593">
            <v>17.34</v>
          </cell>
        </row>
        <row r="1594">
          <cell r="A1594">
            <v>42494</v>
          </cell>
          <cell r="B1594">
            <v>66</v>
          </cell>
          <cell r="C1594">
            <v>7</v>
          </cell>
          <cell r="D1594"/>
          <cell r="E1594">
            <v>73</v>
          </cell>
          <cell r="F1594">
            <v>9</v>
          </cell>
          <cell r="G1594">
            <v>2</v>
          </cell>
          <cell r="H1594">
            <v>11</v>
          </cell>
          <cell r="I1594">
            <v>84</v>
          </cell>
          <cell r="K1594"/>
          <cell r="L1594"/>
          <cell r="M1594">
            <v>95</v>
          </cell>
          <cell r="N1594">
            <v>16.150000000000002</v>
          </cell>
        </row>
        <row r="1595">
          <cell r="A1595">
            <v>42495</v>
          </cell>
          <cell r="B1595">
            <v>66</v>
          </cell>
          <cell r="C1595">
            <v>8</v>
          </cell>
          <cell r="D1595"/>
          <cell r="E1595">
            <v>74</v>
          </cell>
          <cell r="F1595">
            <v>11</v>
          </cell>
          <cell r="G1595">
            <v>2</v>
          </cell>
          <cell r="H1595">
            <v>13</v>
          </cell>
          <cell r="I1595">
            <v>87</v>
          </cell>
          <cell r="K1595"/>
          <cell r="L1595"/>
          <cell r="M1595">
            <v>100</v>
          </cell>
          <cell r="N1595">
            <v>17</v>
          </cell>
        </row>
        <row r="1596">
          <cell r="A1596">
            <v>42496</v>
          </cell>
          <cell r="B1596">
            <v>63</v>
          </cell>
          <cell r="C1596">
            <v>8</v>
          </cell>
          <cell r="D1596"/>
          <cell r="E1596">
            <v>71</v>
          </cell>
          <cell r="F1596">
            <v>10</v>
          </cell>
          <cell r="G1596">
            <v>2</v>
          </cell>
          <cell r="H1596">
            <v>12</v>
          </cell>
          <cell r="I1596">
            <v>83</v>
          </cell>
          <cell r="K1596"/>
          <cell r="L1596"/>
          <cell r="M1596">
            <v>95</v>
          </cell>
          <cell r="N1596">
            <v>16.150000000000002</v>
          </cell>
        </row>
        <row r="1597">
          <cell r="A1597">
            <v>42497</v>
          </cell>
          <cell r="B1597">
            <v>59</v>
          </cell>
          <cell r="C1597">
            <v>9</v>
          </cell>
          <cell r="D1597"/>
          <cell r="E1597">
            <v>68</v>
          </cell>
          <cell r="F1597">
            <v>8</v>
          </cell>
          <cell r="G1597">
            <v>2</v>
          </cell>
          <cell r="H1597">
            <v>10</v>
          </cell>
          <cell r="I1597">
            <v>78</v>
          </cell>
          <cell r="K1597"/>
          <cell r="L1597"/>
          <cell r="M1597">
            <v>88</v>
          </cell>
          <cell r="N1597">
            <v>14.96</v>
          </cell>
        </row>
        <row r="1598">
          <cell r="A1598">
            <v>42498</v>
          </cell>
          <cell r="B1598">
            <v>54</v>
          </cell>
          <cell r="C1598">
            <v>10</v>
          </cell>
          <cell r="D1598"/>
          <cell r="E1598">
            <v>64</v>
          </cell>
          <cell r="F1598">
            <v>6</v>
          </cell>
          <cell r="G1598">
            <v>2</v>
          </cell>
          <cell r="H1598">
            <v>8</v>
          </cell>
          <cell r="I1598">
            <v>72</v>
          </cell>
          <cell r="K1598"/>
          <cell r="L1598"/>
          <cell r="M1598">
            <v>80</v>
          </cell>
          <cell r="N1598">
            <v>13.600000000000001</v>
          </cell>
        </row>
        <row r="1599">
          <cell r="A1599">
            <v>42499</v>
          </cell>
          <cell r="B1599">
            <v>51</v>
          </cell>
          <cell r="C1599">
            <v>9</v>
          </cell>
          <cell r="D1599"/>
          <cell r="E1599">
            <v>60</v>
          </cell>
          <cell r="F1599">
            <v>9</v>
          </cell>
          <cell r="G1599">
            <v>2</v>
          </cell>
          <cell r="H1599">
            <v>11</v>
          </cell>
          <cell r="I1599">
            <v>71</v>
          </cell>
          <cell r="K1599"/>
          <cell r="L1599"/>
          <cell r="M1599">
            <v>82</v>
          </cell>
          <cell r="N1599">
            <v>13.940000000000001</v>
          </cell>
        </row>
        <row r="1600">
          <cell r="A1600">
            <v>42500</v>
          </cell>
          <cell r="B1600">
            <v>52</v>
          </cell>
          <cell r="C1600">
            <v>11</v>
          </cell>
          <cell r="D1600"/>
          <cell r="E1600">
            <v>63</v>
          </cell>
          <cell r="F1600">
            <v>7</v>
          </cell>
          <cell r="G1600">
            <v>1</v>
          </cell>
          <cell r="H1600">
            <v>8</v>
          </cell>
          <cell r="I1600">
            <v>71</v>
          </cell>
          <cell r="K1600"/>
          <cell r="L1600"/>
          <cell r="M1600">
            <v>79</v>
          </cell>
          <cell r="N1600">
            <v>13.430000000000001</v>
          </cell>
        </row>
        <row r="1601">
          <cell r="A1601">
            <v>42501</v>
          </cell>
          <cell r="B1601">
            <v>50</v>
          </cell>
          <cell r="C1601">
            <v>10</v>
          </cell>
          <cell r="D1601"/>
          <cell r="E1601">
            <v>60</v>
          </cell>
          <cell r="F1601">
            <v>11</v>
          </cell>
          <cell r="G1601">
            <v>1</v>
          </cell>
          <cell r="H1601">
            <v>12</v>
          </cell>
          <cell r="I1601">
            <v>72</v>
          </cell>
          <cell r="K1601"/>
          <cell r="L1601"/>
          <cell r="M1601">
            <v>84</v>
          </cell>
          <cell r="N1601">
            <v>14.280000000000001</v>
          </cell>
        </row>
        <row r="1602">
          <cell r="A1602">
            <v>42502</v>
          </cell>
          <cell r="B1602">
            <v>46</v>
          </cell>
          <cell r="C1602">
            <v>9</v>
          </cell>
          <cell r="D1602"/>
          <cell r="E1602">
            <v>55</v>
          </cell>
          <cell r="F1602">
            <v>13</v>
          </cell>
          <cell r="G1602">
            <v>1</v>
          </cell>
          <cell r="H1602">
            <v>14</v>
          </cell>
          <cell r="I1602">
            <v>69</v>
          </cell>
          <cell r="K1602"/>
          <cell r="L1602"/>
          <cell r="M1602">
            <v>83</v>
          </cell>
          <cell r="N1602">
            <v>14.110000000000001</v>
          </cell>
        </row>
        <row r="1603">
          <cell r="A1603">
            <v>42503</v>
          </cell>
          <cell r="B1603">
            <v>47</v>
          </cell>
          <cell r="C1603">
            <v>10</v>
          </cell>
          <cell r="D1603"/>
          <cell r="E1603">
            <v>57</v>
          </cell>
          <cell r="F1603">
            <v>10</v>
          </cell>
          <cell r="G1603">
            <v>1</v>
          </cell>
          <cell r="H1603">
            <v>11</v>
          </cell>
          <cell r="I1603">
            <v>68</v>
          </cell>
          <cell r="K1603"/>
          <cell r="L1603"/>
          <cell r="M1603">
            <v>79</v>
          </cell>
          <cell r="N1603">
            <v>13.430000000000001</v>
          </cell>
        </row>
        <row r="1604">
          <cell r="A1604">
            <v>42504</v>
          </cell>
          <cell r="B1604">
            <v>58</v>
          </cell>
          <cell r="C1604">
            <v>11</v>
          </cell>
          <cell r="D1604"/>
          <cell r="E1604">
            <v>69</v>
          </cell>
          <cell r="F1604">
            <v>6</v>
          </cell>
          <cell r="G1604">
            <v>1</v>
          </cell>
          <cell r="H1604">
            <v>7</v>
          </cell>
          <cell r="I1604">
            <v>76</v>
          </cell>
          <cell r="K1604"/>
          <cell r="L1604"/>
          <cell r="M1604">
            <v>83</v>
          </cell>
          <cell r="N1604">
            <v>14.110000000000001</v>
          </cell>
        </row>
        <row r="1605">
          <cell r="A1605">
            <v>42505</v>
          </cell>
          <cell r="B1605">
            <v>71</v>
          </cell>
          <cell r="C1605">
            <v>9</v>
          </cell>
          <cell r="D1605"/>
          <cell r="E1605">
            <v>80</v>
          </cell>
          <cell r="F1605">
            <v>4</v>
          </cell>
          <cell r="G1605">
            <v>1</v>
          </cell>
          <cell r="H1605">
            <v>5</v>
          </cell>
          <cell r="I1605">
            <v>85</v>
          </cell>
          <cell r="K1605"/>
          <cell r="L1605"/>
          <cell r="M1605">
            <v>90</v>
          </cell>
          <cell r="N1605">
            <v>15.3</v>
          </cell>
        </row>
        <row r="1606">
          <cell r="A1606">
            <v>42506</v>
          </cell>
          <cell r="B1606">
            <v>64</v>
          </cell>
          <cell r="C1606">
            <v>10</v>
          </cell>
          <cell r="D1606"/>
          <cell r="E1606">
            <v>74</v>
          </cell>
          <cell r="F1606">
            <v>1</v>
          </cell>
          <cell r="G1606">
            <v>1</v>
          </cell>
          <cell r="H1606">
            <v>2</v>
          </cell>
          <cell r="I1606">
            <v>76</v>
          </cell>
          <cell r="K1606"/>
          <cell r="L1606"/>
          <cell r="M1606">
            <v>78</v>
          </cell>
          <cell r="N1606">
            <v>13.260000000000002</v>
          </cell>
        </row>
        <row r="1607">
          <cell r="A1607">
            <v>42507</v>
          </cell>
          <cell r="B1607">
            <v>56</v>
          </cell>
          <cell r="C1607">
            <v>10</v>
          </cell>
          <cell r="D1607"/>
          <cell r="E1607">
            <v>66</v>
          </cell>
          <cell r="F1607">
            <v>2</v>
          </cell>
          <cell r="G1607">
            <v>1</v>
          </cell>
          <cell r="H1607">
            <v>3</v>
          </cell>
          <cell r="I1607">
            <v>69</v>
          </cell>
          <cell r="K1607"/>
          <cell r="L1607"/>
          <cell r="M1607">
            <v>72</v>
          </cell>
          <cell r="N1607">
            <v>12.24</v>
          </cell>
        </row>
        <row r="1608">
          <cell r="A1608">
            <v>42508</v>
          </cell>
          <cell r="B1608">
            <v>51</v>
          </cell>
          <cell r="C1608">
            <v>9</v>
          </cell>
          <cell r="D1608"/>
          <cell r="E1608">
            <v>60</v>
          </cell>
          <cell r="F1608">
            <v>4</v>
          </cell>
          <cell r="G1608">
            <v>1</v>
          </cell>
          <cell r="H1608">
            <v>5</v>
          </cell>
          <cell r="I1608">
            <v>65</v>
          </cell>
          <cell r="K1608"/>
          <cell r="L1608"/>
          <cell r="M1608">
            <v>70</v>
          </cell>
          <cell r="N1608">
            <v>11.9</v>
          </cell>
        </row>
        <row r="1609">
          <cell r="A1609">
            <v>42509</v>
          </cell>
          <cell r="B1609">
            <v>44</v>
          </cell>
          <cell r="C1609">
            <v>10</v>
          </cell>
          <cell r="D1609"/>
          <cell r="E1609">
            <v>54</v>
          </cell>
          <cell r="F1609">
            <v>3</v>
          </cell>
          <cell r="G1609">
            <v>2</v>
          </cell>
          <cell r="H1609">
            <v>5</v>
          </cell>
          <cell r="I1609">
            <v>59</v>
          </cell>
          <cell r="K1609"/>
          <cell r="L1609"/>
          <cell r="M1609">
            <v>64</v>
          </cell>
          <cell r="N1609">
            <v>10.88</v>
          </cell>
        </row>
        <row r="1610">
          <cell r="A1610">
            <v>42510</v>
          </cell>
          <cell r="B1610">
            <v>47</v>
          </cell>
          <cell r="C1610">
            <v>7</v>
          </cell>
          <cell r="D1610"/>
          <cell r="E1610">
            <v>54</v>
          </cell>
          <cell r="F1610"/>
          <cell r="G1610">
            <v>2</v>
          </cell>
          <cell r="H1610">
            <v>2</v>
          </cell>
          <cell r="I1610">
            <v>56</v>
          </cell>
          <cell r="K1610"/>
          <cell r="L1610"/>
          <cell r="M1610">
            <v>58</v>
          </cell>
          <cell r="N1610">
            <v>9.8600000000000012</v>
          </cell>
        </row>
        <row r="1611">
          <cell r="A1611">
            <v>42511</v>
          </cell>
          <cell r="B1611">
            <v>40</v>
          </cell>
          <cell r="C1611">
            <v>7</v>
          </cell>
          <cell r="D1611"/>
          <cell r="E1611">
            <v>47</v>
          </cell>
          <cell r="F1611">
            <v>3</v>
          </cell>
          <cell r="G1611">
            <v>2</v>
          </cell>
          <cell r="H1611">
            <v>5</v>
          </cell>
          <cell r="I1611">
            <v>52</v>
          </cell>
          <cell r="K1611"/>
          <cell r="L1611"/>
          <cell r="M1611">
            <v>57</v>
          </cell>
          <cell r="N1611">
            <v>9.6900000000000013</v>
          </cell>
        </row>
        <row r="1612">
          <cell r="A1612">
            <v>42512</v>
          </cell>
          <cell r="B1612">
            <v>53</v>
          </cell>
          <cell r="C1612">
            <v>7</v>
          </cell>
          <cell r="D1612"/>
          <cell r="E1612">
            <v>60</v>
          </cell>
          <cell r="F1612">
            <v>3</v>
          </cell>
          <cell r="G1612">
            <v>2</v>
          </cell>
          <cell r="H1612">
            <v>5</v>
          </cell>
          <cell r="I1612">
            <v>65</v>
          </cell>
          <cell r="K1612"/>
          <cell r="L1612"/>
          <cell r="M1612">
            <v>70</v>
          </cell>
          <cell r="N1612">
            <v>11.9</v>
          </cell>
        </row>
        <row r="1613">
          <cell r="A1613">
            <v>42513</v>
          </cell>
          <cell r="B1613">
            <v>50</v>
          </cell>
          <cell r="C1613">
            <v>8</v>
          </cell>
          <cell r="D1613"/>
          <cell r="E1613">
            <v>58</v>
          </cell>
          <cell r="F1613">
            <v>6</v>
          </cell>
          <cell r="G1613">
            <v>2</v>
          </cell>
          <cell r="H1613">
            <v>8</v>
          </cell>
          <cell r="I1613">
            <v>66</v>
          </cell>
          <cell r="K1613"/>
          <cell r="L1613"/>
          <cell r="M1613">
            <v>74</v>
          </cell>
          <cell r="N1613">
            <v>12.58</v>
          </cell>
        </row>
        <row r="1614">
          <cell r="A1614">
            <v>42514</v>
          </cell>
          <cell r="B1614">
            <v>52</v>
          </cell>
          <cell r="C1614">
            <v>7</v>
          </cell>
          <cell r="D1614"/>
          <cell r="E1614">
            <v>59</v>
          </cell>
          <cell r="F1614">
            <v>5</v>
          </cell>
          <cell r="G1614">
            <v>2</v>
          </cell>
          <cell r="H1614">
            <v>7</v>
          </cell>
          <cell r="I1614">
            <v>66</v>
          </cell>
          <cell r="K1614"/>
          <cell r="L1614"/>
          <cell r="M1614">
            <v>73</v>
          </cell>
          <cell r="N1614">
            <v>12.41</v>
          </cell>
        </row>
        <row r="1615">
          <cell r="A1615">
            <v>42515</v>
          </cell>
          <cell r="B1615">
            <v>46</v>
          </cell>
          <cell r="C1615">
            <v>7</v>
          </cell>
          <cell r="D1615"/>
          <cell r="E1615">
            <v>53</v>
          </cell>
          <cell r="F1615">
            <v>2</v>
          </cell>
          <cell r="G1615">
            <v>1</v>
          </cell>
          <cell r="H1615">
            <v>3</v>
          </cell>
          <cell r="I1615">
            <v>56</v>
          </cell>
          <cell r="K1615"/>
          <cell r="L1615"/>
          <cell r="M1615">
            <v>59</v>
          </cell>
          <cell r="N1615">
            <v>10.030000000000001</v>
          </cell>
        </row>
        <row r="1616">
          <cell r="A1616">
            <v>42516</v>
          </cell>
          <cell r="B1616">
            <v>44</v>
          </cell>
          <cell r="C1616">
            <v>6</v>
          </cell>
          <cell r="D1616"/>
          <cell r="E1616">
            <v>50</v>
          </cell>
          <cell r="F1616">
            <v>4</v>
          </cell>
          <cell r="G1616">
            <v>1</v>
          </cell>
          <cell r="H1616">
            <v>5</v>
          </cell>
          <cell r="I1616">
            <v>55</v>
          </cell>
          <cell r="K1616"/>
          <cell r="L1616"/>
          <cell r="M1616">
            <v>60</v>
          </cell>
          <cell r="N1616">
            <v>10.200000000000001</v>
          </cell>
        </row>
        <row r="1617">
          <cell r="A1617">
            <v>42517</v>
          </cell>
          <cell r="B1617">
            <v>45</v>
          </cell>
          <cell r="C1617">
            <v>6</v>
          </cell>
          <cell r="D1617"/>
          <cell r="E1617">
            <v>51</v>
          </cell>
          <cell r="F1617">
            <v>2</v>
          </cell>
          <cell r="G1617">
            <v>1</v>
          </cell>
          <cell r="H1617">
            <v>3</v>
          </cell>
          <cell r="I1617">
            <v>54</v>
          </cell>
          <cell r="K1617"/>
          <cell r="L1617"/>
          <cell r="M1617">
            <v>57</v>
          </cell>
          <cell r="N1617">
            <v>9.6900000000000013</v>
          </cell>
        </row>
        <row r="1618">
          <cell r="A1618">
            <v>42518</v>
          </cell>
          <cell r="B1618">
            <v>48</v>
          </cell>
          <cell r="C1618">
            <v>6</v>
          </cell>
          <cell r="D1618"/>
          <cell r="E1618">
            <v>54</v>
          </cell>
          <cell r="F1618">
            <v>3</v>
          </cell>
          <cell r="G1618">
            <v>1</v>
          </cell>
          <cell r="H1618">
            <v>4</v>
          </cell>
          <cell r="I1618">
            <v>58</v>
          </cell>
          <cell r="K1618"/>
          <cell r="L1618"/>
          <cell r="M1618">
            <v>62</v>
          </cell>
          <cell r="N1618">
            <v>10.540000000000001</v>
          </cell>
        </row>
        <row r="1619">
          <cell r="A1619">
            <v>42519</v>
          </cell>
          <cell r="B1619">
            <v>49</v>
          </cell>
          <cell r="C1619">
            <v>9</v>
          </cell>
          <cell r="D1619"/>
          <cell r="E1619">
            <v>58</v>
          </cell>
          <cell r="F1619">
            <v>1</v>
          </cell>
          <cell r="G1619">
            <v>1</v>
          </cell>
          <cell r="H1619">
            <v>2</v>
          </cell>
          <cell r="I1619">
            <v>60</v>
          </cell>
          <cell r="K1619"/>
          <cell r="L1619"/>
          <cell r="M1619">
            <v>62</v>
          </cell>
          <cell r="N1619">
            <v>10.540000000000001</v>
          </cell>
        </row>
        <row r="1620">
          <cell r="A1620">
            <v>42520</v>
          </cell>
          <cell r="B1620">
            <v>46</v>
          </cell>
          <cell r="C1620">
            <v>8</v>
          </cell>
          <cell r="D1620"/>
          <cell r="E1620">
            <v>54</v>
          </cell>
          <cell r="F1620">
            <v>3</v>
          </cell>
          <cell r="G1620">
            <v>2</v>
          </cell>
          <cell r="H1620">
            <v>5</v>
          </cell>
          <cell r="I1620">
            <v>59</v>
          </cell>
          <cell r="K1620"/>
          <cell r="L1620"/>
          <cell r="M1620">
            <v>64</v>
          </cell>
          <cell r="N1620">
            <v>10.88</v>
          </cell>
        </row>
        <row r="1621">
          <cell r="A1621">
            <v>42521</v>
          </cell>
          <cell r="B1621">
            <v>43</v>
          </cell>
          <cell r="C1621">
            <v>5</v>
          </cell>
          <cell r="D1621"/>
          <cell r="E1621">
            <v>48</v>
          </cell>
          <cell r="F1621">
            <v>3</v>
          </cell>
          <cell r="G1621">
            <v>2</v>
          </cell>
          <cell r="H1621">
            <v>5</v>
          </cell>
          <cell r="I1621">
            <v>53</v>
          </cell>
          <cell r="K1621"/>
          <cell r="L1621"/>
          <cell r="M1621">
            <v>58</v>
          </cell>
          <cell r="N1621">
            <v>9.8600000000000012</v>
          </cell>
        </row>
        <row r="1622">
          <cell r="A1622">
            <v>42522</v>
          </cell>
          <cell r="B1622">
            <v>48</v>
          </cell>
          <cell r="C1622">
            <v>7</v>
          </cell>
          <cell r="D1622"/>
          <cell r="E1622">
            <v>55</v>
          </cell>
          <cell r="F1622">
            <v>1</v>
          </cell>
          <cell r="G1622">
            <v>2</v>
          </cell>
          <cell r="H1622">
            <v>3</v>
          </cell>
          <cell r="I1622">
            <v>58</v>
          </cell>
          <cell r="K1622"/>
          <cell r="L1622"/>
          <cell r="M1622">
            <v>61</v>
          </cell>
          <cell r="N1622">
            <v>10.370000000000001</v>
          </cell>
        </row>
        <row r="1623">
          <cell r="A1623">
            <v>42523</v>
          </cell>
          <cell r="B1623">
            <v>40</v>
          </cell>
          <cell r="C1623">
            <v>7</v>
          </cell>
          <cell r="D1623"/>
          <cell r="E1623">
            <v>47</v>
          </cell>
          <cell r="F1623">
            <v>3</v>
          </cell>
          <cell r="G1623">
            <v>2</v>
          </cell>
          <cell r="H1623">
            <v>5</v>
          </cell>
          <cell r="I1623">
            <v>52</v>
          </cell>
          <cell r="K1623"/>
          <cell r="L1623"/>
          <cell r="M1623">
            <v>57</v>
          </cell>
          <cell r="N1623">
            <v>9.6900000000000013</v>
          </cell>
        </row>
        <row r="1624">
          <cell r="A1624">
            <v>42524</v>
          </cell>
          <cell r="B1624">
            <v>41</v>
          </cell>
          <cell r="C1624">
            <v>9</v>
          </cell>
          <cell r="D1624"/>
          <cell r="E1624">
            <v>50</v>
          </cell>
          <cell r="F1624">
            <v>3</v>
          </cell>
          <cell r="G1624">
            <v>3</v>
          </cell>
          <cell r="H1624">
            <v>6</v>
          </cell>
          <cell r="I1624">
            <v>56</v>
          </cell>
          <cell r="K1624"/>
          <cell r="L1624"/>
          <cell r="M1624">
            <v>62</v>
          </cell>
          <cell r="N1624">
            <v>10.540000000000001</v>
          </cell>
        </row>
        <row r="1625">
          <cell r="A1625">
            <v>42525</v>
          </cell>
          <cell r="B1625">
            <v>34</v>
          </cell>
          <cell r="C1625">
            <v>8</v>
          </cell>
          <cell r="D1625"/>
          <cell r="E1625">
            <v>42</v>
          </cell>
          <cell r="F1625">
            <v>4</v>
          </cell>
          <cell r="G1625">
            <v>1</v>
          </cell>
          <cell r="H1625">
            <v>5</v>
          </cell>
          <cell r="I1625">
            <v>47</v>
          </cell>
          <cell r="K1625"/>
          <cell r="L1625"/>
          <cell r="M1625">
            <v>52</v>
          </cell>
          <cell r="N1625">
            <v>8.84</v>
          </cell>
        </row>
        <row r="1626">
          <cell r="A1626">
            <v>42526</v>
          </cell>
          <cell r="B1626">
            <v>40</v>
          </cell>
          <cell r="C1626">
            <v>5</v>
          </cell>
          <cell r="D1626"/>
          <cell r="E1626">
            <v>45</v>
          </cell>
          <cell r="F1626">
            <v>3</v>
          </cell>
          <cell r="G1626">
            <v>1</v>
          </cell>
          <cell r="H1626">
            <v>4</v>
          </cell>
          <cell r="I1626">
            <v>49</v>
          </cell>
          <cell r="K1626"/>
          <cell r="L1626"/>
          <cell r="M1626">
            <v>53</v>
          </cell>
          <cell r="N1626">
            <v>9.01</v>
          </cell>
        </row>
        <row r="1627">
          <cell r="A1627">
            <v>42527</v>
          </cell>
          <cell r="B1627">
            <v>32</v>
          </cell>
          <cell r="C1627">
            <v>5</v>
          </cell>
          <cell r="D1627"/>
          <cell r="E1627">
            <v>37</v>
          </cell>
          <cell r="F1627">
            <v>2</v>
          </cell>
          <cell r="G1627">
            <v>1</v>
          </cell>
          <cell r="H1627">
            <v>3</v>
          </cell>
          <cell r="I1627">
            <v>40</v>
          </cell>
          <cell r="K1627"/>
          <cell r="L1627"/>
          <cell r="M1627">
            <v>43</v>
          </cell>
          <cell r="N1627">
            <v>7.3100000000000005</v>
          </cell>
        </row>
        <row r="1628">
          <cell r="A1628">
            <v>42528</v>
          </cell>
          <cell r="B1628">
            <v>41</v>
          </cell>
          <cell r="C1628">
            <v>6</v>
          </cell>
          <cell r="D1628"/>
          <cell r="E1628">
            <v>47</v>
          </cell>
          <cell r="F1628">
            <v>5</v>
          </cell>
          <cell r="G1628">
            <v>1</v>
          </cell>
          <cell r="H1628">
            <v>6</v>
          </cell>
          <cell r="I1628">
            <v>53</v>
          </cell>
          <cell r="K1628"/>
          <cell r="L1628"/>
          <cell r="M1628">
            <v>59</v>
          </cell>
          <cell r="N1628">
            <v>10.030000000000001</v>
          </cell>
        </row>
        <row r="1629">
          <cell r="A1629">
            <v>42529</v>
          </cell>
          <cell r="B1629">
            <v>43</v>
          </cell>
          <cell r="C1629">
            <v>7</v>
          </cell>
          <cell r="D1629"/>
          <cell r="E1629">
            <v>50</v>
          </cell>
          <cell r="F1629">
            <v>4</v>
          </cell>
          <cell r="G1629">
            <v>1</v>
          </cell>
          <cell r="H1629">
            <v>5</v>
          </cell>
          <cell r="I1629">
            <v>55</v>
          </cell>
          <cell r="K1629"/>
          <cell r="L1629"/>
          <cell r="M1629">
            <v>60</v>
          </cell>
          <cell r="N1629">
            <v>10.200000000000001</v>
          </cell>
        </row>
        <row r="1630">
          <cell r="A1630">
            <v>42530</v>
          </cell>
          <cell r="B1630">
            <v>42</v>
          </cell>
          <cell r="C1630">
            <v>6</v>
          </cell>
          <cell r="D1630"/>
          <cell r="E1630">
            <v>48</v>
          </cell>
          <cell r="F1630">
            <v>3</v>
          </cell>
          <cell r="G1630">
            <v>1</v>
          </cell>
          <cell r="H1630">
            <v>4</v>
          </cell>
          <cell r="I1630">
            <v>52</v>
          </cell>
          <cell r="K1630"/>
          <cell r="L1630"/>
          <cell r="M1630">
            <v>56</v>
          </cell>
          <cell r="N1630">
            <v>9.5200000000000014</v>
          </cell>
        </row>
        <row r="1631">
          <cell r="A1631">
            <v>42531</v>
          </cell>
          <cell r="B1631">
            <v>33</v>
          </cell>
          <cell r="C1631">
            <v>7</v>
          </cell>
          <cell r="D1631"/>
          <cell r="E1631">
            <v>40</v>
          </cell>
          <cell r="F1631">
            <v>7</v>
          </cell>
          <cell r="G1631">
            <v>1</v>
          </cell>
          <cell r="H1631">
            <v>8</v>
          </cell>
          <cell r="I1631">
            <v>48</v>
          </cell>
          <cell r="K1631"/>
          <cell r="L1631"/>
          <cell r="M1631">
            <v>56</v>
          </cell>
          <cell r="N1631">
            <v>9.5200000000000014</v>
          </cell>
        </row>
        <row r="1632">
          <cell r="A1632">
            <v>42532</v>
          </cell>
          <cell r="B1632">
            <v>43</v>
          </cell>
          <cell r="C1632">
            <v>7</v>
          </cell>
          <cell r="D1632"/>
          <cell r="E1632">
            <v>50</v>
          </cell>
          <cell r="F1632">
            <v>5</v>
          </cell>
          <cell r="G1632">
            <v>1</v>
          </cell>
          <cell r="H1632">
            <v>6</v>
          </cell>
          <cell r="I1632">
            <v>56</v>
          </cell>
          <cell r="K1632"/>
          <cell r="L1632"/>
          <cell r="M1632">
            <v>62</v>
          </cell>
          <cell r="N1632">
            <v>10.540000000000001</v>
          </cell>
        </row>
        <row r="1633">
          <cell r="A1633">
            <v>42533</v>
          </cell>
          <cell r="B1633">
            <v>47</v>
          </cell>
          <cell r="C1633">
            <v>5</v>
          </cell>
          <cell r="D1633"/>
          <cell r="E1633">
            <v>52</v>
          </cell>
          <cell r="F1633">
            <v>6</v>
          </cell>
          <cell r="G1633">
            <v>1</v>
          </cell>
          <cell r="H1633">
            <v>7</v>
          </cell>
          <cell r="I1633">
            <v>59</v>
          </cell>
          <cell r="K1633"/>
          <cell r="L1633"/>
          <cell r="M1633">
            <v>66</v>
          </cell>
          <cell r="N1633">
            <v>11.22</v>
          </cell>
        </row>
        <row r="1634">
          <cell r="A1634">
            <v>42534</v>
          </cell>
          <cell r="B1634">
            <v>49</v>
          </cell>
          <cell r="C1634">
            <v>6</v>
          </cell>
          <cell r="D1634"/>
          <cell r="E1634">
            <v>55</v>
          </cell>
          <cell r="F1634">
            <v>7</v>
          </cell>
          <cell r="G1634">
            <v>1</v>
          </cell>
          <cell r="H1634">
            <v>8</v>
          </cell>
          <cell r="I1634">
            <v>63</v>
          </cell>
          <cell r="K1634"/>
          <cell r="L1634"/>
          <cell r="M1634">
            <v>71</v>
          </cell>
          <cell r="N1634">
            <v>12.07</v>
          </cell>
        </row>
        <row r="1635">
          <cell r="A1635">
            <v>42535</v>
          </cell>
          <cell r="B1635">
            <v>49</v>
          </cell>
          <cell r="C1635">
            <v>7</v>
          </cell>
          <cell r="D1635"/>
          <cell r="E1635">
            <v>56</v>
          </cell>
          <cell r="F1635">
            <v>9</v>
          </cell>
          <cell r="G1635">
            <v>1</v>
          </cell>
          <cell r="H1635">
            <v>10</v>
          </cell>
          <cell r="I1635">
            <v>66</v>
          </cell>
          <cell r="K1635"/>
          <cell r="L1635"/>
          <cell r="M1635">
            <v>76</v>
          </cell>
          <cell r="N1635">
            <v>12.920000000000002</v>
          </cell>
        </row>
        <row r="1636">
          <cell r="A1636">
            <v>42536</v>
          </cell>
          <cell r="B1636">
            <v>47</v>
          </cell>
          <cell r="C1636">
            <v>6</v>
          </cell>
          <cell r="D1636"/>
          <cell r="E1636">
            <v>53</v>
          </cell>
          <cell r="F1636">
            <v>9</v>
          </cell>
          <cell r="G1636">
            <v>1</v>
          </cell>
          <cell r="H1636">
            <v>10</v>
          </cell>
          <cell r="I1636">
            <v>63</v>
          </cell>
          <cell r="K1636"/>
          <cell r="L1636"/>
          <cell r="M1636">
            <v>73</v>
          </cell>
          <cell r="N1636">
            <v>12.41</v>
          </cell>
        </row>
        <row r="1637">
          <cell r="A1637">
            <v>42537</v>
          </cell>
          <cell r="B1637">
            <v>48</v>
          </cell>
          <cell r="C1637">
            <v>6</v>
          </cell>
          <cell r="D1637"/>
          <cell r="E1637">
            <v>54</v>
          </cell>
          <cell r="F1637">
            <v>11</v>
          </cell>
          <cell r="G1637">
            <v>1</v>
          </cell>
          <cell r="H1637">
            <v>12</v>
          </cell>
          <cell r="I1637">
            <v>66</v>
          </cell>
          <cell r="K1637"/>
          <cell r="L1637"/>
          <cell r="M1637">
            <v>78</v>
          </cell>
          <cell r="N1637">
            <v>13.260000000000002</v>
          </cell>
        </row>
        <row r="1638">
          <cell r="A1638">
            <v>42538</v>
          </cell>
          <cell r="B1638">
            <v>50</v>
          </cell>
          <cell r="C1638">
            <v>7</v>
          </cell>
          <cell r="D1638"/>
          <cell r="E1638">
            <v>57</v>
          </cell>
          <cell r="F1638">
            <v>9</v>
          </cell>
          <cell r="G1638">
            <v>1</v>
          </cell>
          <cell r="H1638">
            <v>10</v>
          </cell>
          <cell r="I1638">
            <v>67</v>
          </cell>
          <cell r="K1638"/>
          <cell r="L1638"/>
          <cell r="M1638">
            <v>77</v>
          </cell>
          <cell r="N1638">
            <v>13.090000000000002</v>
          </cell>
        </row>
        <row r="1639">
          <cell r="A1639">
            <v>42539</v>
          </cell>
          <cell r="B1639">
            <v>55</v>
          </cell>
          <cell r="C1639">
            <v>4</v>
          </cell>
          <cell r="D1639"/>
          <cell r="E1639">
            <v>59</v>
          </cell>
          <cell r="F1639">
            <v>9</v>
          </cell>
          <cell r="G1639">
            <v>1</v>
          </cell>
          <cell r="H1639">
            <v>10</v>
          </cell>
          <cell r="I1639">
            <v>69</v>
          </cell>
          <cell r="K1639"/>
          <cell r="L1639"/>
          <cell r="M1639">
            <v>79</v>
          </cell>
          <cell r="N1639">
            <v>13.430000000000001</v>
          </cell>
        </row>
        <row r="1640">
          <cell r="A1640">
            <v>42540</v>
          </cell>
          <cell r="B1640">
            <v>52</v>
          </cell>
          <cell r="C1640">
            <v>5</v>
          </cell>
          <cell r="D1640"/>
          <cell r="E1640">
            <v>57</v>
          </cell>
          <cell r="F1640">
            <v>9</v>
          </cell>
          <cell r="G1640">
            <v>1</v>
          </cell>
          <cell r="H1640">
            <v>10</v>
          </cell>
          <cell r="I1640">
            <v>67</v>
          </cell>
          <cell r="K1640"/>
          <cell r="L1640"/>
          <cell r="M1640">
            <v>77</v>
          </cell>
          <cell r="N1640">
            <v>13.090000000000002</v>
          </cell>
        </row>
        <row r="1641">
          <cell r="A1641">
            <v>42541</v>
          </cell>
          <cell r="B1641">
            <v>63</v>
          </cell>
          <cell r="C1641">
            <v>5</v>
          </cell>
          <cell r="D1641"/>
          <cell r="E1641">
            <v>68</v>
          </cell>
          <cell r="F1641">
            <v>12</v>
          </cell>
          <cell r="G1641">
            <v>1</v>
          </cell>
          <cell r="H1641">
            <v>13</v>
          </cell>
          <cell r="I1641">
            <v>81</v>
          </cell>
          <cell r="K1641"/>
          <cell r="L1641"/>
          <cell r="M1641">
            <v>94</v>
          </cell>
          <cell r="N1641">
            <v>15.98</v>
          </cell>
        </row>
        <row r="1642">
          <cell r="A1642">
            <v>42542</v>
          </cell>
          <cell r="B1642">
            <v>64</v>
          </cell>
          <cell r="C1642">
            <v>4</v>
          </cell>
          <cell r="D1642"/>
          <cell r="E1642">
            <v>68</v>
          </cell>
          <cell r="F1642">
            <v>10</v>
          </cell>
          <cell r="G1642">
            <v>1</v>
          </cell>
          <cell r="H1642">
            <v>11</v>
          </cell>
          <cell r="I1642">
            <v>79</v>
          </cell>
          <cell r="K1642"/>
          <cell r="L1642"/>
          <cell r="M1642">
            <v>90</v>
          </cell>
          <cell r="N1642">
            <v>15.3</v>
          </cell>
        </row>
        <row r="1643">
          <cell r="A1643">
            <v>42543</v>
          </cell>
          <cell r="B1643">
            <v>59</v>
          </cell>
          <cell r="C1643">
            <v>7</v>
          </cell>
          <cell r="D1643"/>
          <cell r="E1643">
            <v>66</v>
          </cell>
          <cell r="F1643">
            <v>10</v>
          </cell>
          <cell r="G1643">
            <v>1</v>
          </cell>
          <cell r="H1643">
            <v>11</v>
          </cell>
          <cell r="I1643">
            <v>77</v>
          </cell>
          <cell r="K1643"/>
          <cell r="L1643"/>
          <cell r="M1643">
            <v>88</v>
          </cell>
          <cell r="N1643">
            <v>14.96</v>
          </cell>
        </row>
        <row r="1644">
          <cell r="A1644">
            <v>42544</v>
          </cell>
          <cell r="B1644">
            <v>54</v>
          </cell>
          <cell r="C1644">
            <v>8</v>
          </cell>
          <cell r="D1644"/>
          <cell r="E1644">
            <v>62</v>
          </cell>
          <cell r="F1644">
            <v>11</v>
          </cell>
          <cell r="G1644">
            <v>1</v>
          </cell>
          <cell r="H1644">
            <v>12</v>
          </cell>
          <cell r="I1644">
            <v>74</v>
          </cell>
          <cell r="K1644"/>
          <cell r="L1644"/>
          <cell r="M1644">
            <v>86</v>
          </cell>
          <cell r="N1644">
            <v>14.620000000000001</v>
          </cell>
        </row>
        <row r="1645">
          <cell r="A1645">
            <v>42545</v>
          </cell>
          <cell r="B1645">
            <v>49</v>
          </cell>
          <cell r="C1645">
            <v>6</v>
          </cell>
          <cell r="D1645"/>
          <cell r="E1645">
            <v>55</v>
          </cell>
          <cell r="F1645">
            <v>9</v>
          </cell>
          <cell r="G1645">
            <v>1</v>
          </cell>
          <cell r="H1645">
            <v>10</v>
          </cell>
          <cell r="I1645">
            <v>65</v>
          </cell>
          <cell r="K1645"/>
          <cell r="L1645"/>
          <cell r="M1645">
            <v>75</v>
          </cell>
          <cell r="N1645">
            <v>12.750000000000002</v>
          </cell>
        </row>
        <row r="1646">
          <cell r="A1646">
            <v>42546</v>
          </cell>
          <cell r="B1646">
            <v>52</v>
          </cell>
          <cell r="C1646">
            <v>7</v>
          </cell>
          <cell r="D1646"/>
          <cell r="E1646">
            <v>59</v>
          </cell>
          <cell r="F1646">
            <v>8</v>
          </cell>
          <cell r="G1646">
            <v>1</v>
          </cell>
          <cell r="H1646">
            <v>9</v>
          </cell>
          <cell r="I1646">
            <v>68</v>
          </cell>
          <cell r="K1646"/>
          <cell r="L1646"/>
          <cell r="M1646">
            <v>77</v>
          </cell>
          <cell r="N1646">
            <v>13.090000000000002</v>
          </cell>
        </row>
        <row r="1647">
          <cell r="A1647">
            <v>42547</v>
          </cell>
          <cell r="B1647">
            <v>49</v>
          </cell>
          <cell r="C1647">
            <v>7</v>
          </cell>
          <cell r="D1647"/>
          <cell r="E1647">
            <v>56</v>
          </cell>
          <cell r="F1647">
            <v>8</v>
          </cell>
          <cell r="G1647">
            <v>2</v>
          </cell>
          <cell r="H1647">
            <v>10</v>
          </cell>
          <cell r="I1647">
            <v>66</v>
          </cell>
          <cell r="K1647"/>
          <cell r="L1647"/>
          <cell r="M1647">
            <v>76</v>
          </cell>
          <cell r="N1647">
            <v>12.920000000000002</v>
          </cell>
        </row>
        <row r="1648">
          <cell r="A1648">
            <v>42548</v>
          </cell>
          <cell r="B1648">
            <v>51</v>
          </cell>
          <cell r="C1648">
            <v>7</v>
          </cell>
          <cell r="D1648"/>
          <cell r="E1648">
            <v>58</v>
          </cell>
          <cell r="F1648">
            <v>8</v>
          </cell>
          <cell r="G1648">
            <v>1</v>
          </cell>
          <cell r="H1648">
            <v>9</v>
          </cell>
          <cell r="I1648">
            <v>67</v>
          </cell>
          <cell r="K1648"/>
          <cell r="L1648"/>
          <cell r="M1648">
            <v>76</v>
          </cell>
          <cell r="N1648">
            <v>12.920000000000002</v>
          </cell>
        </row>
        <row r="1649">
          <cell r="A1649">
            <v>42549</v>
          </cell>
          <cell r="B1649">
            <v>53</v>
          </cell>
          <cell r="C1649">
            <v>8</v>
          </cell>
          <cell r="D1649"/>
          <cell r="E1649">
            <v>61</v>
          </cell>
          <cell r="F1649">
            <v>5</v>
          </cell>
          <cell r="G1649">
            <v>2</v>
          </cell>
          <cell r="H1649">
            <v>7</v>
          </cell>
          <cell r="I1649">
            <v>68</v>
          </cell>
          <cell r="K1649"/>
          <cell r="L1649"/>
          <cell r="M1649">
            <v>75</v>
          </cell>
          <cell r="N1649">
            <v>12.750000000000002</v>
          </cell>
        </row>
        <row r="1650">
          <cell r="A1650">
            <v>42550</v>
          </cell>
          <cell r="B1650">
            <v>57</v>
          </cell>
          <cell r="C1650">
            <v>9</v>
          </cell>
          <cell r="D1650"/>
          <cell r="E1650">
            <v>66</v>
          </cell>
          <cell r="F1650">
            <v>8</v>
          </cell>
          <cell r="G1650">
            <v>1</v>
          </cell>
          <cell r="H1650">
            <v>9</v>
          </cell>
          <cell r="I1650">
            <v>75</v>
          </cell>
          <cell r="K1650"/>
          <cell r="L1650"/>
          <cell r="M1650">
            <v>84</v>
          </cell>
          <cell r="N1650">
            <v>14.280000000000001</v>
          </cell>
        </row>
        <row r="1651">
          <cell r="A1651">
            <v>42551</v>
          </cell>
          <cell r="B1651">
            <v>57</v>
          </cell>
          <cell r="C1651">
            <v>7</v>
          </cell>
          <cell r="D1651"/>
          <cell r="E1651">
            <v>64</v>
          </cell>
          <cell r="F1651">
            <v>10</v>
          </cell>
          <cell r="G1651"/>
          <cell r="H1651">
            <v>10</v>
          </cell>
          <cell r="I1651">
            <v>74</v>
          </cell>
          <cell r="K1651"/>
          <cell r="L1651"/>
          <cell r="M1651">
            <v>84</v>
          </cell>
          <cell r="N1651">
            <v>14.280000000000001</v>
          </cell>
        </row>
        <row r="1652">
          <cell r="A1652">
            <v>42552</v>
          </cell>
          <cell r="B1652">
            <v>59</v>
          </cell>
          <cell r="C1652">
            <v>6</v>
          </cell>
          <cell r="D1652"/>
          <cell r="E1652">
            <v>65</v>
          </cell>
          <cell r="F1652">
            <v>9</v>
          </cell>
          <cell r="G1652"/>
          <cell r="H1652">
            <v>9</v>
          </cell>
          <cell r="I1652">
            <v>74</v>
          </cell>
          <cell r="K1652"/>
          <cell r="L1652"/>
          <cell r="M1652">
            <v>83</v>
          </cell>
          <cell r="N1652">
            <v>14.110000000000001</v>
          </cell>
        </row>
        <row r="1653">
          <cell r="A1653">
            <v>42553</v>
          </cell>
          <cell r="B1653">
            <v>60</v>
          </cell>
          <cell r="C1653">
            <v>5</v>
          </cell>
          <cell r="D1653"/>
          <cell r="E1653">
            <v>65</v>
          </cell>
          <cell r="F1653">
            <v>8</v>
          </cell>
          <cell r="G1653"/>
          <cell r="H1653">
            <v>8</v>
          </cell>
          <cell r="I1653">
            <v>73</v>
          </cell>
          <cell r="K1653"/>
          <cell r="L1653"/>
          <cell r="M1653">
            <v>81</v>
          </cell>
          <cell r="N1653">
            <v>13.770000000000001</v>
          </cell>
        </row>
        <row r="1654">
          <cell r="A1654">
            <v>42554</v>
          </cell>
          <cell r="B1654">
            <v>62</v>
          </cell>
          <cell r="C1654">
            <v>7</v>
          </cell>
          <cell r="D1654"/>
          <cell r="E1654">
            <v>69</v>
          </cell>
          <cell r="F1654">
            <v>7</v>
          </cell>
          <cell r="G1654"/>
          <cell r="H1654">
            <v>7</v>
          </cell>
          <cell r="I1654">
            <v>76</v>
          </cell>
          <cell r="K1654"/>
          <cell r="L1654"/>
          <cell r="M1654">
            <v>83</v>
          </cell>
          <cell r="N1654">
            <v>14.110000000000001</v>
          </cell>
        </row>
        <row r="1655">
          <cell r="A1655">
            <v>42555</v>
          </cell>
          <cell r="B1655">
            <v>62</v>
          </cell>
          <cell r="C1655">
            <v>6</v>
          </cell>
          <cell r="D1655"/>
          <cell r="E1655">
            <v>68</v>
          </cell>
          <cell r="F1655">
            <v>9</v>
          </cell>
          <cell r="G1655"/>
          <cell r="H1655">
            <v>9</v>
          </cell>
          <cell r="I1655">
            <v>77</v>
          </cell>
          <cell r="K1655"/>
          <cell r="L1655"/>
          <cell r="M1655">
            <v>86</v>
          </cell>
          <cell r="N1655">
            <v>14.620000000000001</v>
          </cell>
        </row>
        <row r="1656">
          <cell r="A1656">
            <v>42556</v>
          </cell>
          <cell r="B1656">
            <v>67</v>
          </cell>
          <cell r="C1656">
            <v>6</v>
          </cell>
          <cell r="D1656"/>
          <cell r="E1656">
            <v>73</v>
          </cell>
          <cell r="F1656">
            <v>7</v>
          </cell>
          <cell r="G1656"/>
          <cell r="H1656">
            <v>7</v>
          </cell>
          <cell r="I1656">
            <v>80</v>
          </cell>
          <cell r="K1656"/>
          <cell r="L1656"/>
          <cell r="M1656">
            <v>87</v>
          </cell>
          <cell r="N1656">
            <v>14.790000000000001</v>
          </cell>
        </row>
        <row r="1657">
          <cell r="A1657">
            <v>42557</v>
          </cell>
          <cell r="B1657">
            <v>73</v>
          </cell>
          <cell r="C1657">
            <v>6</v>
          </cell>
          <cell r="D1657"/>
          <cell r="E1657">
            <v>79</v>
          </cell>
          <cell r="F1657">
            <v>9</v>
          </cell>
          <cell r="G1657"/>
          <cell r="H1657">
            <v>9</v>
          </cell>
          <cell r="I1657">
            <v>88</v>
          </cell>
          <cell r="K1657"/>
          <cell r="L1657"/>
          <cell r="M1657">
            <v>97</v>
          </cell>
          <cell r="N1657">
            <v>16.490000000000002</v>
          </cell>
        </row>
        <row r="1658">
          <cell r="A1658">
            <v>42558</v>
          </cell>
          <cell r="B1658">
            <v>78</v>
          </cell>
          <cell r="C1658">
            <v>6</v>
          </cell>
          <cell r="D1658"/>
          <cell r="E1658">
            <v>84</v>
          </cell>
          <cell r="F1658">
            <v>10</v>
          </cell>
          <cell r="G1658"/>
          <cell r="H1658">
            <v>10</v>
          </cell>
          <cell r="I1658">
            <v>94</v>
          </cell>
          <cell r="K1658"/>
          <cell r="L1658"/>
          <cell r="M1658">
            <v>104</v>
          </cell>
          <cell r="N1658">
            <v>17.68</v>
          </cell>
        </row>
        <row r="1659">
          <cell r="A1659">
            <v>42559</v>
          </cell>
          <cell r="B1659">
            <v>75</v>
          </cell>
          <cell r="C1659">
            <v>7</v>
          </cell>
          <cell r="D1659"/>
          <cell r="E1659">
            <v>82</v>
          </cell>
          <cell r="F1659">
            <v>7</v>
          </cell>
          <cell r="G1659">
            <v>1</v>
          </cell>
          <cell r="H1659">
            <v>8</v>
          </cell>
          <cell r="I1659">
            <v>90</v>
          </cell>
          <cell r="K1659"/>
          <cell r="L1659"/>
          <cell r="M1659">
            <v>98</v>
          </cell>
          <cell r="N1659">
            <v>16.66</v>
          </cell>
        </row>
        <row r="1660">
          <cell r="A1660">
            <v>42560</v>
          </cell>
          <cell r="B1660">
            <v>69</v>
          </cell>
          <cell r="C1660">
            <v>6</v>
          </cell>
          <cell r="D1660"/>
          <cell r="E1660">
            <v>75</v>
          </cell>
          <cell r="F1660">
            <v>10</v>
          </cell>
          <cell r="G1660"/>
          <cell r="H1660">
            <v>10</v>
          </cell>
          <cell r="I1660">
            <v>85</v>
          </cell>
          <cell r="K1660"/>
          <cell r="L1660"/>
          <cell r="M1660">
            <v>95</v>
          </cell>
          <cell r="N1660">
            <v>16.150000000000002</v>
          </cell>
        </row>
        <row r="1661">
          <cell r="A1661">
            <v>42561</v>
          </cell>
          <cell r="B1661">
            <v>70</v>
          </cell>
          <cell r="C1661">
            <v>8</v>
          </cell>
          <cell r="D1661"/>
          <cell r="E1661">
            <v>78</v>
          </cell>
          <cell r="F1661">
            <v>7</v>
          </cell>
          <cell r="G1661"/>
          <cell r="H1661">
            <v>7</v>
          </cell>
          <cell r="I1661">
            <v>85</v>
          </cell>
          <cell r="K1661"/>
          <cell r="L1661"/>
          <cell r="M1661">
            <v>92</v>
          </cell>
          <cell r="N1661">
            <v>15.64</v>
          </cell>
        </row>
        <row r="1662">
          <cell r="A1662">
            <v>42562</v>
          </cell>
          <cell r="B1662">
            <v>59</v>
          </cell>
          <cell r="C1662">
            <v>6</v>
          </cell>
          <cell r="D1662"/>
          <cell r="E1662">
            <v>65</v>
          </cell>
          <cell r="F1662">
            <v>8</v>
          </cell>
          <cell r="G1662"/>
          <cell r="H1662">
            <v>8</v>
          </cell>
          <cell r="I1662">
            <v>73</v>
          </cell>
          <cell r="K1662"/>
          <cell r="L1662"/>
          <cell r="M1662">
            <v>81</v>
          </cell>
          <cell r="N1662">
            <v>13.770000000000001</v>
          </cell>
        </row>
        <row r="1663">
          <cell r="A1663">
            <v>42563</v>
          </cell>
          <cell r="B1663">
            <v>51</v>
          </cell>
          <cell r="C1663">
            <v>7</v>
          </cell>
          <cell r="D1663"/>
          <cell r="E1663">
            <v>58</v>
          </cell>
          <cell r="F1663">
            <v>5</v>
          </cell>
          <cell r="G1663"/>
          <cell r="H1663">
            <v>5</v>
          </cell>
          <cell r="I1663">
            <v>63</v>
          </cell>
          <cell r="K1663"/>
          <cell r="L1663"/>
          <cell r="M1663">
            <v>68</v>
          </cell>
          <cell r="N1663">
            <v>11.56</v>
          </cell>
        </row>
        <row r="1664">
          <cell r="A1664">
            <v>42564</v>
          </cell>
          <cell r="B1664">
            <v>61</v>
          </cell>
          <cell r="C1664">
            <v>8</v>
          </cell>
          <cell r="D1664"/>
          <cell r="E1664">
            <v>69</v>
          </cell>
          <cell r="F1664">
            <v>5</v>
          </cell>
          <cell r="G1664"/>
          <cell r="H1664">
            <v>5</v>
          </cell>
          <cell r="I1664">
            <v>74</v>
          </cell>
          <cell r="K1664"/>
          <cell r="L1664"/>
          <cell r="M1664">
            <v>79</v>
          </cell>
          <cell r="N1664">
            <v>13.430000000000001</v>
          </cell>
        </row>
        <row r="1665">
          <cell r="A1665">
            <v>42565</v>
          </cell>
          <cell r="B1665">
            <v>50</v>
          </cell>
          <cell r="C1665">
            <v>7</v>
          </cell>
          <cell r="D1665"/>
          <cell r="E1665">
            <v>57</v>
          </cell>
          <cell r="F1665">
            <v>3</v>
          </cell>
          <cell r="G1665"/>
          <cell r="H1665">
            <v>3</v>
          </cell>
          <cell r="I1665">
            <v>60</v>
          </cell>
          <cell r="K1665"/>
          <cell r="L1665"/>
          <cell r="M1665">
            <v>63</v>
          </cell>
          <cell r="N1665">
            <v>10.71</v>
          </cell>
        </row>
        <row r="1666">
          <cell r="A1666">
            <v>42566</v>
          </cell>
          <cell r="B1666">
            <v>67</v>
          </cell>
          <cell r="C1666">
            <v>6</v>
          </cell>
          <cell r="D1666"/>
          <cell r="E1666">
            <v>73</v>
          </cell>
          <cell r="F1666">
            <v>8</v>
          </cell>
          <cell r="G1666">
            <v>1</v>
          </cell>
          <cell r="H1666">
            <v>9</v>
          </cell>
          <cell r="I1666">
            <v>82</v>
          </cell>
          <cell r="K1666"/>
          <cell r="L1666"/>
          <cell r="M1666">
            <v>91</v>
          </cell>
          <cell r="N1666">
            <v>15.47</v>
          </cell>
        </row>
        <row r="1667">
          <cell r="A1667">
            <v>42567</v>
          </cell>
          <cell r="B1667">
            <v>64</v>
          </cell>
          <cell r="C1667">
            <v>4</v>
          </cell>
          <cell r="D1667"/>
          <cell r="E1667">
            <v>68</v>
          </cell>
          <cell r="F1667">
            <v>10</v>
          </cell>
          <cell r="G1667">
            <v>1</v>
          </cell>
          <cell r="H1667">
            <v>11</v>
          </cell>
          <cell r="I1667">
            <v>79</v>
          </cell>
          <cell r="K1667"/>
          <cell r="L1667"/>
          <cell r="M1667">
            <v>90</v>
          </cell>
          <cell r="N1667">
            <v>15.3</v>
          </cell>
        </row>
        <row r="1668">
          <cell r="A1668">
            <v>42568</v>
          </cell>
          <cell r="B1668">
            <v>69</v>
          </cell>
          <cell r="C1668">
            <v>4</v>
          </cell>
          <cell r="D1668"/>
          <cell r="E1668">
            <v>73</v>
          </cell>
          <cell r="F1668">
            <v>11</v>
          </cell>
          <cell r="G1668"/>
          <cell r="H1668">
            <v>11</v>
          </cell>
          <cell r="I1668">
            <v>84</v>
          </cell>
          <cell r="K1668"/>
          <cell r="L1668"/>
          <cell r="M1668">
            <v>95</v>
          </cell>
          <cell r="N1668">
            <v>16.150000000000002</v>
          </cell>
        </row>
        <row r="1669">
          <cell r="A1669">
            <v>42569</v>
          </cell>
          <cell r="B1669">
            <v>66</v>
          </cell>
          <cell r="C1669">
            <v>3</v>
          </cell>
          <cell r="D1669"/>
          <cell r="E1669">
            <v>69</v>
          </cell>
          <cell r="F1669">
            <v>9</v>
          </cell>
          <cell r="G1669">
            <v>1</v>
          </cell>
          <cell r="H1669">
            <v>10</v>
          </cell>
          <cell r="I1669">
            <v>79</v>
          </cell>
          <cell r="K1669"/>
          <cell r="L1669"/>
          <cell r="M1669">
            <v>89</v>
          </cell>
          <cell r="N1669">
            <v>15.13</v>
          </cell>
        </row>
        <row r="1670">
          <cell r="A1670">
            <v>42570</v>
          </cell>
          <cell r="B1670">
            <v>64</v>
          </cell>
          <cell r="C1670">
            <v>3</v>
          </cell>
          <cell r="D1670"/>
          <cell r="E1670">
            <v>67</v>
          </cell>
          <cell r="F1670">
            <v>7</v>
          </cell>
          <cell r="G1670">
            <v>2</v>
          </cell>
          <cell r="H1670">
            <v>9</v>
          </cell>
          <cell r="I1670">
            <v>76</v>
          </cell>
          <cell r="K1670"/>
          <cell r="L1670"/>
          <cell r="M1670">
            <v>85</v>
          </cell>
          <cell r="N1670">
            <v>14.450000000000001</v>
          </cell>
        </row>
        <row r="1671">
          <cell r="A1671">
            <v>42571</v>
          </cell>
          <cell r="B1671">
            <v>74</v>
          </cell>
          <cell r="C1671">
            <v>3</v>
          </cell>
          <cell r="D1671"/>
          <cell r="E1671">
            <v>77</v>
          </cell>
          <cell r="F1671">
            <v>11</v>
          </cell>
          <cell r="G1671">
            <v>2</v>
          </cell>
          <cell r="H1671">
            <v>13</v>
          </cell>
          <cell r="I1671">
            <v>90</v>
          </cell>
          <cell r="K1671"/>
          <cell r="L1671"/>
          <cell r="M1671">
            <v>103</v>
          </cell>
          <cell r="N1671">
            <v>17.510000000000002</v>
          </cell>
        </row>
        <row r="1672">
          <cell r="A1672">
            <v>42572</v>
          </cell>
          <cell r="B1672">
            <v>70</v>
          </cell>
          <cell r="C1672">
            <v>2</v>
          </cell>
          <cell r="D1672"/>
          <cell r="E1672">
            <v>72</v>
          </cell>
          <cell r="F1672">
            <v>10</v>
          </cell>
          <cell r="G1672">
            <v>2</v>
          </cell>
          <cell r="H1672">
            <v>12</v>
          </cell>
          <cell r="I1672">
            <v>84</v>
          </cell>
          <cell r="K1672"/>
          <cell r="L1672"/>
          <cell r="M1672">
            <v>96</v>
          </cell>
          <cell r="N1672">
            <v>16.32</v>
          </cell>
        </row>
        <row r="1673">
          <cell r="A1673">
            <v>42573</v>
          </cell>
          <cell r="B1673">
            <v>68</v>
          </cell>
          <cell r="C1673">
            <v>1</v>
          </cell>
          <cell r="D1673"/>
          <cell r="E1673">
            <v>69</v>
          </cell>
          <cell r="F1673">
            <v>9</v>
          </cell>
          <cell r="G1673">
            <v>2</v>
          </cell>
          <cell r="H1673">
            <v>11</v>
          </cell>
          <cell r="I1673">
            <v>80</v>
          </cell>
          <cell r="K1673"/>
          <cell r="L1673"/>
          <cell r="M1673">
            <v>91</v>
          </cell>
          <cell r="N1673">
            <v>15.47</v>
          </cell>
        </row>
        <row r="1674">
          <cell r="A1674">
            <v>42574</v>
          </cell>
          <cell r="B1674">
            <v>62</v>
          </cell>
          <cell r="C1674">
            <v>4</v>
          </cell>
          <cell r="D1674"/>
          <cell r="E1674">
            <v>66</v>
          </cell>
          <cell r="F1674">
            <v>14</v>
          </cell>
          <cell r="G1674">
            <v>1</v>
          </cell>
          <cell r="H1674">
            <v>15</v>
          </cell>
          <cell r="I1674">
            <v>81</v>
          </cell>
          <cell r="K1674"/>
          <cell r="L1674"/>
          <cell r="M1674">
            <v>96</v>
          </cell>
          <cell r="N1674">
            <v>16.32</v>
          </cell>
        </row>
        <row r="1675">
          <cell r="A1675">
            <v>42575</v>
          </cell>
          <cell r="B1675">
            <v>56</v>
          </cell>
          <cell r="C1675">
            <v>3</v>
          </cell>
          <cell r="D1675"/>
          <cell r="E1675">
            <v>59</v>
          </cell>
          <cell r="F1675">
            <v>12</v>
          </cell>
          <cell r="G1675">
            <v>2</v>
          </cell>
          <cell r="H1675">
            <v>14</v>
          </cell>
          <cell r="I1675">
            <v>73</v>
          </cell>
          <cell r="K1675"/>
          <cell r="L1675"/>
          <cell r="M1675">
            <v>87</v>
          </cell>
          <cell r="N1675">
            <v>14.790000000000001</v>
          </cell>
        </row>
        <row r="1676">
          <cell r="A1676">
            <v>42576</v>
          </cell>
          <cell r="B1676">
            <v>63</v>
          </cell>
          <cell r="C1676">
            <v>6</v>
          </cell>
          <cell r="D1676"/>
          <cell r="E1676">
            <v>69</v>
          </cell>
          <cell r="F1676">
            <v>11</v>
          </cell>
          <cell r="G1676">
            <v>2</v>
          </cell>
          <cell r="H1676">
            <v>13</v>
          </cell>
          <cell r="I1676">
            <v>82</v>
          </cell>
          <cell r="K1676"/>
          <cell r="L1676"/>
          <cell r="M1676">
            <v>95</v>
          </cell>
          <cell r="N1676">
            <v>16.150000000000002</v>
          </cell>
        </row>
        <row r="1677">
          <cell r="A1677">
            <v>42577</v>
          </cell>
          <cell r="B1677">
            <v>61</v>
          </cell>
          <cell r="C1677">
            <v>5</v>
          </cell>
          <cell r="D1677"/>
          <cell r="E1677">
            <v>66</v>
          </cell>
          <cell r="F1677">
            <v>10</v>
          </cell>
          <cell r="G1677">
            <v>2</v>
          </cell>
          <cell r="H1677">
            <v>12</v>
          </cell>
          <cell r="I1677">
            <v>78</v>
          </cell>
          <cell r="K1677"/>
          <cell r="L1677"/>
          <cell r="M1677">
            <v>90</v>
          </cell>
          <cell r="N1677">
            <v>15.3</v>
          </cell>
        </row>
        <row r="1678">
          <cell r="A1678">
            <v>42578</v>
          </cell>
          <cell r="B1678">
            <v>60</v>
          </cell>
          <cell r="C1678">
            <v>4</v>
          </cell>
          <cell r="D1678"/>
          <cell r="E1678">
            <v>64</v>
          </cell>
          <cell r="F1678">
            <v>7</v>
          </cell>
          <cell r="G1678">
            <v>2</v>
          </cell>
          <cell r="H1678">
            <v>9</v>
          </cell>
          <cell r="I1678">
            <v>73</v>
          </cell>
          <cell r="K1678"/>
          <cell r="L1678"/>
          <cell r="M1678">
            <v>82</v>
          </cell>
          <cell r="N1678">
            <v>13.940000000000001</v>
          </cell>
        </row>
        <row r="1679">
          <cell r="A1679">
            <v>42579</v>
          </cell>
          <cell r="B1679">
            <v>58</v>
          </cell>
          <cell r="C1679">
            <v>5</v>
          </cell>
          <cell r="D1679"/>
          <cell r="E1679">
            <v>63</v>
          </cell>
          <cell r="F1679">
            <v>8</v>
          </cell>
          <cell r="G1679">
            <v>2</v>
          </cell>
          <cell r="H1679">
            <v>10</v>
          </cell>
          <cell r="I1679">
            <v>73</v>
          </cell>
          <cell r="K1679"/>
          <cell r="L1679"/>
          <cell r="M1679">
            <v>83</v>
          </cell>
          <cell r="N1679">
            <v>14.110000000000001</v>
          </cell>
        </row>
        <row r="1680">
          <cell r="A1680">
            <v>42580</v>
          </cell>
          <cell r="B1680">
            <v>56</v>
          </cell>
          <cell r="C1680">
            <v>6</v>
          </cell>
          <cell r="D1680"/>
          <cell r="E1680">
            <v>62</v>
          </cell>
          <cell r="F1680">
            <v>13</v>
          </cell>
          <cell r="G1680">
            <v>1</v>
          </cell>
          <cell r="H1680">
            <v>14</v>
          </cell>
          <cell r="I1680">
            <v>76</v>
          </cell>
          <cell r="K1680"/>
          <cell r="L1680"/>
          <cell r="M1680">
            <v>90</v>
          </cell>
          <cell r="N1680">
            <v>15.3</v>
          </cell>
        </row>
        <row r="1681">
          <cell r="A1681">
            <v>42581</v>
          </cell>
          <cell r="B1681">
            <v>54</v>
          </cell>
          <cell r="C1681">
            <v>5</v>
          </cell>
          <cell r="D1681"/>
          <cell r="E1681">
            <v>59</v>
          </cell>
          <cell r="F1681">
            <v>12</v>
          </cell>
          <cell r="G1681">
            <v>1</v>
          </cell>
          <cell r="H1681">
            <v>13</v>
          </cell>
          <cell r="I1681">
            <v>72</v>
          </cell>
          <cell r="K1681"/>
          <cell r="L1681"/>
          <cell r="M1681">
            <v>85</v>
          </cell>
          <cell r="N1681">
            <v>14.450000000000001</v>
          </cell>
        </row>
        <row r="1682">
          <cell r="A1682">
            <v>42582</v>
          </cell>
          <cell r="B1682">
            <v>56</v>
          </cell>
          <cell r="C1682">
            <v>4</v>
          </cell>
          <cell r="D1682"/>
          <cell r="E1682">
            <v>60</v>
          </cell>
          <cell r="F1682">
            <v>10</v>
          </cell>
          <cell r="G1682">
            <v>1</v>
          </cell>
          <cell r="H1682">
            <v>11</v>
          </cell>
          <cell r="I1682">
            <v>71</v>
          </cell>
          <cell r="K1682"/>
          <cell r="L1682"/>
          <cell r="M1682">
            <v>82</v>
          </cell>
          <cell r="N1682">
            <v>13.940000000000001</v>
          </cell>
        </row>
        <row r="1683">
          <cell r="A1683">
            <v>42583</v>
          </cell>
          <cell r="B1683">
            <v>52</v>
          </cell>
          <cell r="C1683">
            <v>4</v>
          </cell>
          <cell r="D1683"/>
          <cell r="E1683">
            <v>56</v>
          </cell>
          <cell r="F1683">
            <v>11</v>
          </cell>
          <cell r="G1683">
            <v>2</v>
          </cell>
          <cell r="H1683">
            <v>13</v>
          </cell>
          <cell r="I1683">
            <v>69</v>
          </cell>
          <cell r="K1683"/>
          <cell r="L1683"/>
          <cell r="M1683">
            <v>82</v>
          </cell>
          <cell r="N1683">
            <v>13.940000000000001</v>
          </cell>
        </row>
        <row r="1684">
          <cell r="A1684">
            <v>42584</v>
          </cell>
          <cell r="B1684">
            <v>43</v>
          </cell>
          <cell r="C1684">
            <v>4</v>
          </cell>
          <cell r="D1684"/>
          <cell r="E1684">
            <v>47</v>
          </cell>
          <cell r="F1684">
            <v>11</v>
          </cell>
          <cell r="G1684">
            <v>1</v>
          </cell>
          <cell r="H1684">
            <v>12</v>
          </cell>
          <cell r="I1684">
            <v>59</v>
          </cell>
          <cell r="K1684"/>
          <cell r="L1684"/>
          <cell r="M1684">
            <v>71</v>
          </cell>
          <cell r="N1684">
            <v>12.07</v>
          </cell>
        </row>
        <row r="1685">
          <cell r="A1685">
            <v>42585</v>
          </cell>
          <cell r="B1685">
            <v>39</v>
          </cell>
          <cell r="C1685">
            <v>3</v>
          </cell>
          <cell r="D1685"/>
          <cell r="E1685">
            <v>42</v>
          </cell>
          <cell r="F1685">
            <v>8</v>
          </cell>
          <cell r="G1685">
            <v>2</v>
          </cell>
          <cell r="H1685">
            <v>10</v>
          </cell>
          <cell r="I1685">
            <v>52</v>
          </cell>
          <cell r="K1685"/>
          <cell r="L1685"/>
          <cell r="M1685">
            <v>62</v>
          </cell>
          <cell r="N1685">
            <v>10.540000000000001</v>
          </cell>
        </row>
        <row r="1686">
          <cell r="A1686">
            <v>42586</v>
          </cell>
          <cell r="B1686">
            <v>41</v>
          </cell>
          <cell r="C1686">
            <v>3</v>
          </cell>
          <cell r="D1686"/>
          <cell r="E1686">
            <v>44</v>
          </cell>
          <cell r="F1686">
            <v>6</v>
          </cell>
          <cell r="G1686">
            <v>2</v>
          </cell>
          <cell r="H1686">
            <v>8</v>
          </cell>
          <cell r="I1686">
            <v>52</v>
          </cell>
          <cell r="K1686"/>
          <cell r="L1686"/>
          <cell r="M1686">
            <v>60</v>
          </cell>
          <cell r="N1686">
            <v>10.200000000000001</v>
          </cell>
        </row>
        <row r="1687">
          <cell r="A1687">
            <v>42587</v>
          </cell>
          <cell r="B1687">
            <v>44</v>
          </cell>
          <cell r="C1687">
            <v>4</v>
          </cell>
          <cell r="D1687"/>
          <cell r="E1687">
            <v>48</v>
          </cell>
          <cell r="F1687">
            <v>4</v>
          </cell>
          <cell r="G1687">
            <v>2</v>
          </cell>
          <cell r="H1687">
            <v>6</v>
          </cell>
          <cell r="I1687">
            <v>54</v>
          </cell>
          <cell r="K1687"/>
          <cell r="L1687"/>
          <cell r="M1687">
            <v>60</v>
          </cell>
          <cell r="N1687">
            <v>10.200000000000001</v>
          </cell>
        </row>
        <row r="1688">
          <cell r="A1688">
            <v>42588</v>
          </cell>
          <cell r="B1688">
            <v>40</v>
          </cell>
          <cell r="C1688">
            <v>3</v>
          </cell>
          <cell r="D1688"/>
          <cell r="E1688">
            <v>43</v>
          </cell>
          <cell r="F1688">
            <v>3</v>
          </cell>
          <cell r="G1688">
            <v>2</v>
          </cell>
          <cell r="H1688">
            <v>5</v>
          </cell>
          <cell r="I1688">
            <v>48</v>
          </cell>
          <cell r="K1688"/>
          <cell r="L1688"/>
          <cell r="M1688">
            <v>53</v>
          </cell>
          <cell r="N1688">
            <v>9.01</v>
          </cell>
        </row>
        <row r="1689">
          <cell r="A1689">
            <v>42589</v>
          </cell>
          <cell r="B1689">
            <v>53</v>
          </cell>
          <cell r="C1689">
            <v>4</v>
          </cell>
          <cell r="D1689"/>
          <cell r="E1689">
            <v>57</v>
          </cell>
          <cell r="F1689">
            <v>3</v>
          </cell>
          <cell r="G1689">
            <v>1</v>
          </cell>
          <cell r="H1689">
            <v>4</v>
          </cell>
          <cell r="I1689">
            <v>61</v>
          </cell>
          <cell r="K1689"/>
          <cell r="L1689"/>
          <cell r="M1689">
            <v>65</v>
          </cell>
          <cell r="N1689">
            <v>11.05</v>
          </cell>
        </row>
        <row r="1690">
          <cell r="A1690">
            <v>42590</v>
          </cell>
          <cell r="B1690">
            <v>52</v>
          </cell>
          <cell r="C1690">
            <v>7</v>
          </cell>
          <cell r="D1690"/>
          <cell r="E1690">
            <v>59</v>
          </cell>
          <cell r="F1690">
            <v>2</v>
          </cell>
          <cell r="G1690">
            <v>1</v>
          </cell>
          <cell r="H1690">
            <v>3</v>
          </cell>
          <cell r="I1690">
            <v>62</v>
          </cell>
          <cell r="K1690"/>
          <cell r="L1690"/>
          <cell r="M1690">
            <v>65</v>
          </cell>
          <cell r="N1690">
            <v>11.05</v>
          </cell>
        </row>
        <row r="1691">
          <cell r="A1691">
            <v>42591</v>
          </cell>
          <cell r="B1691">
            <v>46</v>
          </cell>
          <cell r="C1691">
            <v>3</v>
          </cell>
          <cell r="D1691"/>
          <cell r="E1691">
            <v>49</v>
          </cell>
          <cell r="F1691">
            <v>6</v>
          </cell>
          <cell r="G1691">
            <v>1</v>
          </cell>
          <cell r="H1691">
            <v>7</v>
          </cell>
          <cell r="I1691">
            <v>56</v>
          </cell>
          <cell r="K1691"/>
          <cell r="L1691"/>
          <cell r="M1691">
            <v>63</v>
          </cell>
          <cell r="N1691">
            <v>10.71</v>
          </cell>
        </row>
        <row r="1692">
          <cell r="A1692">
            <v>42592</v>
          </cell>
          <cell r="B1692">
            <v>42</v>
          </cell>
          <cell r="C1692">
            <v>3</v>
          </cell>
          <cell r="D1692"/>
          <cell r="E1692">
            <v>45</v>
          </cell>
          <cell r="F1692">
            <v>11</v>
          </cell>
          <cell r="G1692">
            <v>1</v>
          </cell>
          <cell r="H1692">
            <v>12</v>
          </cell>
          <cell r="I1692">
            <v>57</v>
          </cell>
          <cell r="K1692"/>
          <cell r="L1692"/>
          <cell r="M1692">
            <v>69</v>
          </cell>
          <cell r="N1692">
            <v>11.73</v>
          </cell>
        </row>
        <row r="1693">
          <cell r="A1693">
            <v>42593</v>
          </cell>
          <cell r="B1693">
            <v>41</v>
          </cell>
          <cell r="C1693">
            <v>3</v>
          </cell>
          <cell r="D1693"/>
          <cell r="E1693">
            <v>44</v>
          </cell>
          <cell r="F1693">
            <v>8</v>
          </cell>
          <cell r="G1693">
            <v>1</v>
          </cell>
          <cell r="H1693">
            <v>9</v>
          </cell>
          <cell r="I1693">
            <v>53</v>
          </cell>
          <cell r="K1693"/>
          <cell r="L1693"/>
          <cell r="M1693">
            <v>62</v>
          </cell>
          <cell r="N1693">
            <v>10.540000000000001</v>
          </cell>
        </row>
        <row r="1694">
          <cell r="A1694">
            <v>42594</v>
          </cell>
          <cell r="B1694">
            <v>45</v>
          </cell>
          <cell r="C1694">
            <v>6</v>
          </cell>
          <cell r="D1694"/>
          <cell r="E1694">
            <v>51</v>
          </cell>
          <cell r="F1694">
            <v>7</v>
          </cell>
          <cell r="G1694">
            <v>2</v>
          </cell>
          <cell r="H1694">
            <v>9</v>
          </cell>
          <cell r="I1694">
            <v>60</v>
          </cell>
          <cell r="K1694"/>
          <cell r="L1694"/>
          <cell r="M1694">
            <v>69</v>
          </cell>
          <cell r="N1694">
            <v>11.73</v>
          </cell>
        </row>
        <row r="1695">
          <cell r="A1695">
            <v>42595</v>
          </cell>
          <cell r="B1695">
            <v>42</v>
          </cell>
          <cell r="C1695">
            <v>8</v>
          </cell>
          <cell r="D1695"/>
          <cell r="E1695">
            <v>50</v>
          </cell>
          <cell r="F1695">
            <v>9</v>
          </cell>
          <cell r="G1695">
            <v>2</v>
          </cell>
          <cell r="H1695">
            <v>11</v>
          </cell>
          <cell r="I1695">
            <v>61</v>
          </cell>
          <cell r="K1695"/>
          <cell r="L1695"/>
          <cell r="M1695">
            <v>72</v>
          </cell>
          <cell r="N1695">
            <v>12.24</v>
          </cell>
        </row>
        <row r="1696">
          <cell r="A1696">
            <v>42596</v>
          </cell>
          <cell r="B1696">
            <v>51</v>
          </cell>
          <cell r="C1696">
            <v>6</v>
          </cell>
          <cell r="D1696"/>
          <cell r="E1696">
            <v>57</v>
          </cell>
          <cell r="F1696">
            <v>8</v>
          </cell>
          <cell r="G1696">
            <v>2</v>
          </cell>
          <cell r="H1696">
            <v>10</v>
          </cell>
          <cell r="I1696">
            <v>67</v>
          </cell>
          <cell r="K1696"/>
          <cell r="L1696"/>
          <cell r="M1696">
            <v>77</v>
          </cell>
          <cell r="N1696">
            <v>13.090000000000002</v>
          </cell>
        </row>
        <row r="1697">
          <cell r="A1697">
            <v>42597</v>
          </cell>
          <cell r="B1697">
            <v>50</v>
          </cell>
          <cell r="C1697">
            <v>4</v>
          </cell>
          <cell r="D1697"/>
          <cell r="E1697">
            <v>54</v>
          </cell>
          <cell r="F1697">
            <v>8</v>
          </cell>
          <cell r="G1697">
            <v>2</v>
          </cell>
          <cell r="H1697">
            <v>10</v>
          </cell>
          <cell r="I1697">
            <v>64</v>
          </cell>
          <cell r="K1697"/>
          <cell r="L1697"/>
          <cell r="M1697">
            <v>74</v>
          </cell>
          <cell r="N1697">
            <v>12.58</v>
          </cell>
        </row>
        <row r="1698">
          <cell r="A1698">
            <v>42598</v>
          </cell>
          <cell r="B1698">
            <v>48</v>
          </cell>
          <cell r="C1698">
            <v>6</v>
          </cell>
          <cell r="D1698"/>
          <cell r="E1698">
            <v>54</v>
          </cell>
          <cell r="F1698">
            <v>7</v>
          </cell>
          <cell r="G1698">
            <v>2</v>
          </cell>
          <cell r="H1698">
            <v>9</v>
          </cell>
          <cell r="I1698">
            <v>63</v>
          </cell>
          <cell r="K1698"/>
          <cell r="L1698"/>
          <cell r="M1698">
            <v>72</v>
          </cell>
          <cell r="N1698">
            <v>12.24</v>
          </cell>
        </row>
        <row r="1699">
          <cell r="A1699">
            <v>42599</v>
          </cell>
          <cell r="B1699">
            <v>53</v>
          </cell>
          <cell r="C1699">
            <v>6</v>
          </cell>
          <cell r="D1699"/>
          <cell r="E1699">
            <v>59</v>
          </cell>
          <cell r="F1699">
            <v>6</v>
          </cell>
          <cell r="G1699">
            <v>2</v>
          </cell>
          <cell r="H1699">
            <v>8</v>
          </cell>
          <cell r="I1699">
            <v>67</v>
          </cell>
          <cell r="K1699"/>
          <cell r="L1699"/>
          <cell r="M1699">
            <v>75</v>
          </cell>
          <cell r="N1699">
            <v>12.750000000000002</v>
          </cell>
        </row>
        <row r="1700">
          <cell r="A1700">
            <v>42600</v>
          </cell>
          <cell r="B1700">
            <v>46</v>
          </cell>
          <cell r="C1700">
            <v>6</v>
          </cell>
          <cell r="D1700"/>
          <cell r="E1700">
            <v>52</v>
          </cell>
          <cell r="F1700">
            <v>5</v>
          </cell>
          <cell r="G1700">
            <v>3</v>
          </cell>
          <cell r="H1700">
            <v>8</v>
          </cell>
          <cell r="I1700">
            <v>60</v>
          </cell>
          <cell r="K1700"/>
          <cell r="L1700"/>
          <cell r="M1700">
            <v>68</v>
          </cell>
          <cell r="N1700">
            <v>11.56</v>
          </cell>
        </row>
        <row r="1701">
          <cell r="A1701">
            <v>42601</v>
          </cell>
          <cell r="B1701">
            <v>47</v>
          </cell>
          <cell r="C1701">
            <v>6</v>
          </cell>
          <cell r="D1701"/>
          <cell r="E1701">
            <v>53</v>
          </cell>
          <cell r="F1701">
            <v>7</v>
          </cell>
          <cell r="G1701">
            <v>2</v>
          </cell>
          <cell r="H1701">
            <v>9</v>
          </cell>
          <cell r="I1701">
            <v>62</v>
          </cell>
          <cell r="K1701"/>
          <cell r="L1701"/>
          <cell r="M1701">
            <v>71</v>
          </cell>
          <cell r="N1701">
            <v>12.07</v>
          </cell>
        </row>
        <row r="1702">
          <cell r="A1702">
            <v>42602</v>
          </cell>
          <cell r="B1702">
            <v>45</v>
          </cell>
          <cell r="C1702">
            <v>7</v>
          </cell>
          <cell r="D1702"/>
          <cell r="E1702">
            <v>52</v>
          </cell>
          <cell r="F1702">
            <v>6</v>
          </cell>
          <cell r="G1702">
            <v>2</v>
          </cell>
          <cell r="H1702">
            <v>8</v>
          </cell>
          <cell r="I1702">
            <v>60</v>
          </cell>
          <cell r="K1702"/>
          <cell r="L1702"/>
          <cell r="M1702">
            <v>68</v>
          </cell>
          <cell r="N1702">
            <v>11.56</v>
          </cell>
        </row>
        <row r="1703">
          <cell r="A1703">
            <v>42603</v>
          </cell>
          <cell r="B1703">
            <v>47</v>
          </cell>
          <cell r="C1703">
            <v>10</v>
          </cell>
          <cell r="D1703"/>
          <cell r="E1703">
            <v>57</v>
          </cell>
          <cell r="F1703">
            <v>5</v>
          </cell>
          <cell r="G1703">
            <v>2</v>
          </cell>
          <cell r="H1703">
            <v>7</v>
          </cell>
          <cell r="I1703">
            <v>64</v>
          </cell>
          <cell r="K1703"/>
          <cell r="L1703"/>
          <cell r="M1703">
            <v>71</v>
          </cell>
          <cell r="N1703">
            <v>12.07</v>
          </cell>
        </row>
        <row r="1704">
          <cell r="A1704">
            <v>42604</v>
          </cell>
          <cell r="B1704">
            <v>45</v>
          </cell>
          <cell r="C1704">
            <v>6</v>
          </cell>
          <cell r="D1704"/>
          <cell r="E1704">
            <v>51</v>
          </cell>
          <cell r="F1704">
            <v>8</v>
          </cell>
          <cell r="G1704">
            <v>2</v>
          </cell>
          <cell r="H1704">
            <v>10</v>
          </cell>
          <cell r="I1704">
            <v>61</v>
          </cell>
          <cell r="K1704"/>
          <cell r="L1704"/>
          <cell r="M1704">
            <v>71</v>
          </cell>
          <cell r="N1704">
            <v>12.07</v>
          </cell>
        </row>
        <row r="1705">
          <cell r="A1705">
            <v>42605</v>
          </cell>
          <cell r="B1705">
            <v>39</v>
          </cell>
          <cell r="C1705">
            <v>7</v>
          </cell>
          <cell r="D1705"/>
          <cell r="E1705">
            <v>46</v>
          </cell>
          <cell r="F1705">
            <v>5</v>
          </cell>
          <cell r="G1705">
            <v>2</v>
          </cell>
          <cell r="H1705">
            <v>7</v>
          </cell>
          <cell r="I1705">
            <v>53</v>
          </cell>
          <cell r="K1705"/>
          <cell r="L1705"/>
          <cell r="M1705">
            <v>60</v>
          </cell>
          <cell r="N1705">
            <v>10.200000000000001</v>
          </cell>
        </row>
        <row r="1706">
          <cell r="A1706">
            <v>42606</v>
          </cell>
          <cell r="B1706">
            <v>39</v>
          </cell>
          <cell r="C1706">
            <v>6</v>
          </cell>
          <cell r="D1706"/>
          <cell r="E1706">
            <v>45</v>
          </cell>
          <cell r="F1706">
            <v>5</v>
          </cell>
          <cell r="G1706">
            <v>2</v>
          </cell>
          <cell r="H1706">
            <v>7</v>
          </cell>
          <cell r="I1706">
            <v>52</v>
          </cell>
          <cell r="K1706"/>
          <cell r="L1706"/>
          <cell r="M1706">
            <v>59</v>
          </cell>
          <cell r="N1706">
            <v>10.030000000000001</v>
          </cell>
        </row>
        <row r="1707">
          <cell r="A1707">
            <v>42607</v>
          </cell>
          <cell r="B1707">
            <v>44</v>
          </cell>
          <cell r="C1707">
            <v>8</v>
          </cell>
          <cell r="D1707"/>
          <cell r="E1707">
            <v>52</v>
          </cell>
          <cell r="F1707">
            <v>6</v>
          </cell>
          <cell r="G1707">
            <v>2</v>
          </cell>
          <cell r="H1707">
            <v>8</v>
          </cell>
          <cell r="I1707">
            <v>60</v>
          </cell>
          <cell r="K1707"/>
          <cell r="L1707"/>
          <cell r="M1707">
            <v>68</v>
          </cell>
          <cell r="N1707">
            <v>11.56</v>
          </cell>
        </row>
        <row r="1708">
          <cell r="A1708">
            <v>42608</v>
          </cell>
          <cell r="B1708">
            <v>37</v>
          </cell>
          <cell r="C1708">
            <v>6</v>
          </cell>
          <cell r="D1708"/>
          <cell r="E1708">
            <v>43</v>
          </cell>
          <cell r="F1708">
            <v>2</v>
          </cell>
          <cell r="G1708">
            <v>2</v>
          </cell>
          <cell r="H1708">
            <v>4</v>
          </cell>
          <cell r="I1708">
            <v>47</v>
          </cell>
          <cell r="K1708"/>
          <cell r="L1708"/>
          <cell r="M1708">
            <v>51</v>
          </cell>
          <cell r="N1708">
            <v>8.67</v>
          </cell>
        </row>
        <row r="1709">
          <cell r="A1709">
            <v>42609</v>
          </cell>
          <cell r="B1709">
            <v>38</v>
          </cell>
          <cell r="C1709">
            <v>6</v>
          </cell>
          <cell r="D1709"/>
          <cell r="E1709">
            <v>44</v>
          </cell>
          <cell r="F1709">
            <v>1</v>
          </cell>
          <cell r="G1709">
            <v>4</v>
          </cell>
          <cell r="H1709">
            <v>5</v>
          </cell>
          <cell r="I1709">
            <v>49</v>
          </cell>
          <cell r="K1709"/>
          <cell r="L1709"/>
          <cell r="M1709">
            <v>54</v>
          </cell>
          <cell r="N1709">
            <v>9.1800000000000015</v>
          </cell>
        </row>
        <row r="1710">
          <cell r="A1710">
            <v>42610</v>
          </cell>
          <cell r="B1710">
            <v>44</v>
          </cell>
          <cell r="C1710">
            <v>6</v>
          </cell>
          <cell r="D1710"/>
          <cell r="E1710">
            <v>50</v>
          </cell>
          <cell r="F1710">
            <v>4</v>
          </cell>
          <cell r="G1710">
            <v>2</v>
          </cell>
          <cell r="H1710">
            <v>6</v>
          </cell>
          <cell r="I1710">
            <v>56</v>
          </cell>
          <cell r="K1710"/>
          <cell r="L1710"/>
          <cell r="M1710">
            <v>62</v>
          </cell>
          <cell r="N1710">
            <v>10.540000000000001</v>
          </cell>
        </row>
        <row r="1711">
          <cell r="A1711">
            <v>42611</v>
          </cell>
          <cell r="B1711">
            <v>40</v>
          </cell>
          <cell r="C1711">
            <v>7</v>
          </cell>
          <cell r="D1711"/>
          <cell r="E1711">
            <v>47</v>
          </cell>
          <cell r="F1711">
            <v>3</v>
          </cell>
          <cell r="G1711">
            <v>2</v>
          </cell>
          <cell r="H1711">
            <v>5</v>
          </cell>
          <cell r="I1711">
            <v>52</v>
          </cell>
          <cell r="K1711"/>
          <cell r="L1711"/>
          <cell r="M1711">
            <v>57</v>
          </cell>
          <cell r="N1711">
            <v>9.6900000000000013</v>
          </cell>
        </row>
        <row r="1712">
          <cell r="A1712">
            <v>42612</v>
          </cell>
          <cell r="B1712">
            <v>40</v>
          </cell>
          <cell r="C1712">
            <v>7</v>
          </cell>
          <cell r="D1712"/>
          <cell r="E1712">
            <v>47</v>
          </cell>
          <cell r="F1712">
            <v>7</v>
          </cell>
          <cell r="G1712">
            <v>3</v>
          </cell>
          <cell r="H1712">
            <v>10</v>
          </cell>
          <cell r="I1712">
            <v>57</v>
          </cell>
          <cell r="K1712"/>
          <cell r="L1712"/>
          <cell r="M1712">
            <v>67</v>
          </cell>
          <cell r="N1712">
            <v>11.39</v>
          </cell>
        </row>
        <row r="1713">
          <cell r="A1713">
            <v>42613</v>
          </cell>
          <cell r="B1713">
            <v>42</v>
          </cell>
          <cell r="C1713">
            <v>6</v>
          </cell>
          <cell r="D1713"/>
          <cell r="E1713">
            <v>48</v>
          </cell>
          <cell r="F1713">
            <v>4</v>
          </cell>
          <cell r="G1713">
            <v>2</v>
          </cell>
          <cell r="H1713">
            <v>6</v>
          </cell>
          <cell r="I1713">
            <v>54</v>
          </cell>
          <cell r="K1713"/>
          <cell r="L1713"/>
          <cell r="M1713">
            <v>60</v>
          </cell>
          <cell r="N1713">
            <v>10.200000000000001</v>
          </cell>
        </row>
        <row r="1714">
          <cell r="A1714">
            <v>42614</v>
          </cell>
          <cell r="B1714">
            <v>41</v>
          </cell>
          <cell r="C1714">
            <v>7</v>
          </cell>
          <cell r="D1714"/>
          <cell r="E1714">
            <v>48</v>
          </cell>
          <cell r="F1714">
            <v>6</v>
          </cell>
          <cell r="G1714">
            <v>2</v>
          </cell>
          <cell r="H1714">
            <v>8</v>
          </cell>
          <cell r="I1714">
            <v>56</v>
          </cell>
          <cell r="K1714"/>
          <cell r="L1714"/>
          <cell r="M1714">
            <v>64</v>
          </cell>
          <cell r="N1714">
            <v>10.88</v>
          </cell>
        </row>
        <row r="1715">
          <cell r="A1715">
            <v>42615</v>
          </cell>
          <cell r="B1715">
            <v>42</v>
          </cell>
          <cell r="C1715">
            <v>8</v>
          </cell>
          <cell r="D1715"/>
          <cell r="E1715">
            <v>50</v>
          </cell>
          <cell r="F1715">
            <v>10</v>
          </cell>
          <cell r="G1715">
            <v>2</v>
          </cell>
          <cell r="H1715">
            <v>12</v>
          </cell>
          <cell r="I1715">
            <v>62</v>
          </cell>
          <cell r="K1715"/>
          <cell r="L1715"/>
          <cell r="M1715">
            <v>74</v>
          </cell>
          <cell r="N1715">
            <v>12.58</v>
          </cell>
        </row>
        <row r="1716">
          <cell r="A1716">
            <v>42616</v>
          </cell>
          <cell r="B1716">
            <v>42</v>
          </cell>
          <cell r="C1716">
            <v>7</v>
          </cell>
          <cell r="D1716"/>
          <cell r="E1716">
            <v>49</v>
          </cell>
          <cell r="F1716">
            <v>12</v>
          </cell>
          <cell r="G1716">
            <v>3</v>
          </cell>
          <cell r="H1716">
            <v>15</v>
          </cell>
          <cell r="I1716">
            <v>64</v>
          </cell>
          <cell r="K1716"/>
          <cell r="L1716"/>
          <cell r="M1716">
            <v>79</v>
          </cell>
          <cell r="N1716">
            <v>13.430000000000001</v>
          </cell>
        </row>
        <row r="1717">
          <cell r="A1717">
            <v>42617</v>
          </cell>
          <cell r="B1717">
            <v>42</v>
          </cell>
          <cell r="C1717">
            <v>10</v>
          </cell>
          <cell r="D1717"/>
          <cell r="E1717">
            <v>52</v>
          </cell>
          <cell r="F1717">
            <v>10</v>
          </cell>
          <cell r="G1717">
            <v>3</v>
          </cell>
          <cell r="H1717">
            <v>13</v>
          </cell>
          <cell r="I1717">
            <v>65</v>
          </cell>
          <cell r="K1717"/>
          <cell r="L1717"/>
          <cell r="M1717">
            <v>78</v>
          </cell>
          <cell r="N1717">
            <v>13.260000000000002</v>
          </cell>
        </row>
        <row r="1718">
          <cell r="A1718">
            <v>42618</v>
          </cell>
          <cell r="B1718">
            <v>49</v>
          </cell>
          <cell r="C1718">
            <v>6</v>
          </cell>
          <cell r="D1718"/>
          <cell r="E1718">
            <v>55</v>
          </cell>
          <cell r="F1718">
            <v>8</v>
          </cell>
          <cell r="G1718">
            <v>2</v>
          </cell>
          <cell r="H1718">
            <v>10</v>
          </cell>
          <cell r="I1718">
            <v>65</v>
          </cell>
          <cell r="K1718"/>
          <cell r="L1718"/>
          <cell r="M1718">
            <v>75</v>
          </cell>
          <cell r="N1718">
            <v>12.750000000000002</v>
          </cell>
        </row>
        <row r="1719">
          <cell r="A1719">
            <v>42619</v>
          </cell>
          <cell r="B1719">
            <v>57</v>
          </cell>
          <cell r="C1719">
            <v>5</v>
          </cell>
          <cell r="D1719"/>
          <cell r="E1719">
            <v>62</v>
          </cell>
          <cell r="F1719">
            <v>6</v>
          </cell>
          <cell r="G1719">
            <v>2</v>
          </cell>
          <cell r="H1719">
            <v>8</v>
          </cell>
          <cell r="I1719">
            <v>70</v>
          </cell>
          <cell r="K1719"/>
          <cell r="L1719"/>
          <cell r="M1719">
            <v>78</v>
          </cell>
          <cell r="N1719">
            <v>13.260000000000002</v>
          </cell>
        </row>
        <row r="1720">
          <cell r="A1720">
            <v>42620</v>
          </cell>
          <cell r="B1720">
            <v>53</v>
          </cell>
          <cell r="C1720">
            <v>5</v>
          </cell>
          <cell r="D1720"/>
          <cell r="E1720">
            <v>58</v>
          </cell>
          <cell r="F1720">
            <v>5</v>
          </cell>
          <cell r="G1720">
            <v>3</v>
          </cell>
          <cell r="H1720">
            <v>8</v>
          </cell>
          <cell r="I1720">
            <v>66</v>
          </cell>
          <cell r="K1720"/>
          <cell r="L1720"/>
          <cell r="M1720">
            <v>74</v>
          </cell>
          <cell r="N1720">
            <v>12.58</v>
          </cell>
        </row>
        <row r="1721">
          <cell r="A1721">
            <v>42621</v>
          </cell>
          <cell r="B1721">
            <v>53</v>
          </cell>
          <cell r="C1721">
            <v>5</v>
          </cell>
          <cell r="D1721"/>
          <cell r="E1721">
            <v>58</v>
          </cell>
          <cell r="F1721">
            <v>4</v>
          </cell>
          <cell r="G1721">
            <v>3</v>
          </cell>
          <cell r="H1721">
            <v>7</v>
          </cell>
          <cell r="I1721">
            <v>65</v>
          </cell>
          <cell r="K1721"/>
          <cell r="L1721"/>
          <cell r="M1721">
            <v>72</v>
          </cell>
          <cell r="N1721">
            <v>12.24</v>
          </cell>
        </row>
        <row r="1722">
          <cell r="A1722">
            <v>42622</v>
          </cell>
          <cell r="B1722">
            <v>58</v>
          </cell>
          <cell r="C1722">
            <v>6</v>
          </cell>
          <cell r="D1722"/>
          <cell r="E1722">
            <v>64</v>
          </cell>
          <cell r="F1722">
            <v>4</v>
          </cell>
          <cell r="G1722">
            <v>3</v>
          </cell>
          <cell r="H1722">
            <v>7</v>
          </cell>
          <cell r="I1722">
            <v>71</v>
          </cell>
          <cell r="K1722"/>
          <cell r="L1722"/>
          <cell r="M1722">
            <v>78</v>
          </cell>
          <cell r="N1722">
            <v>13.260000000000002</v>
          </cell>
        </row>
        <row r="1723">
          <cell r="A1723">
            <v>42623</v>
          </cell>
          <cell r="B1723">
            <v>63</v>
          </cell>
          <cell r="C1723">
            <v>7</v>
          </cell>
          <cell r="D1723"/>
          <cell r="E1723">
            <v>70</v>
          </cell>
          <cell r="F1723">
            <v>3</v>
          </cell>
          <cell r="G1723">
            <v>2</v>
          </cell>
          <cell r="H1723">
            <v>5</v>
          </cell>
          <cell r="I1723">
            <v>75</v>
          </cell>
          <cell r="K1723"/>
          <cell r="L1723"/>
          <cell r="M1723">
            <v>80</v>
          </cell>
          <cell r="N1723">
            <v>13.600000000000001</v>
          </cell>
        </row>
        <row r="1724">
          <cell r="A1724">
            <v>42624</v>
          </cell>
          <cell r="B1724">
            <v>52</v>
          </cell>
          <cell r="C1724">
            <v>6</v>
          </cell>
          <cell r="D1724"/>
          <cell r="E1724">
            <v>58</v>
          </cell>
          <cell r="F1724">
            <v>3</v>
          </cell>
          <cell r="G1724">
            <v>2</v>
          </cell>
          <cell r="H1724">
            <v>5</v>
          </cell>
          <cell r="I1724">
            <v>63</v>
          </cell>
          <cell r="K1724"/>
          <cell r="L1724"/>
          <cell r="M1724">
            <v>68</v>
          </cell>
          <cell r="N1724">
            <v>11.56</v>
          </cell>
        </row>
        <row r="1725">
          <cell r="A1725">
            <v>42625</v>
          </cell>
          <cell r="B1725">
            <v>55</v>
          </cell>
          <cell r="C1725">
            <v>9</v>
          </cell>
          <cell r="D1725"/>
          <cell r="E1725">
            <v>64</v>
          </cell>
          <cell r="F1725">
            <v>4</v>
          </cell>
          <cell r="G1725">
            <v>2</v>
          </cell>
          <cell r="H1725">
            <v>6</v>
          </cell>
          <cell r="I1725">
            <v>70</v>
          </cell>
          <cell r="K1725"/>
          <cell r="L1725"/>
          <cell r="M1725">
            <v>76</v>
          </cell>
          <cell r="N1725">
            <v>12.920000000000002</v>
          </cell>
        </row>
        <row r="1726">
          <cell r="A1726">
            <v>42626</v>
          </cell>
          <cell r="B1726">
            <v>55</v>
          </cell>
          <cell r="C1726">
            <v>8</v>
          </cell>
          <cell r="D1726"/>
          <cell r="E1726">
            <v>63</v>
          </cell>
          <cell r="F1726">
            <v>1</v>
          </cell>
          <cell r="G1726">
            <v>3</v>
          </cell>
          <cell r="H1726">
            <v>4</v>
          </cell>
          <cell r="I1726">
            <v>67</v>
          </cell>
          <cell r="K1726"/>
          <cell r="L1726"/>
          <cell r="M1726">
            <v>71</v>
          </cell>
          <cell r="N1726">
            <v>12.07</v>
          </cell>
        </row>
        <row r="1727">
          <cell r="A1727">
            <v>42627</v>
          </cell>
          <cell r="B1727">
            <v>49</v>
          </cell>
          <cell r="C1727">
            <v>10</v>
          </cell>
          <cell r="D1727"/>
          <cell r="E1727">
            <v>59</v>
          </cell>
          <cell r="F1727">
            <v>1</v>
          </cell>
          <cell r="G1727">
            <v>3</v>
          </cell>
          <cell r="H1727">
            <v>4</v>
          </cell>
          <cell r="I1727">
            <v>63</v>
          </cell>
          <cell r="K1727"/>
          <cell r="L1727"/>
          <cell r="M1727">
            <v>67</v>
          </cell>
          <cell r="N1727">
            <v>11.39</v>
          </cell>
        </row>
        <row r="1728">
          <cell r="A1728">
            <v>42628</v>
          </cell>
          <cell r="B1728">
            <v>53</v>
          </cell>
          <cell r="C1728">
            <v>9</v>
          </cell>
          <cell r="D1728"/>
          <cell r="E1728">
            <v>62</v>
          </cell>
          <cell r="F1728">
            <v>2</v>
          </cell>
          <cell r="G1728">
            <v>2</v>
          </cell>
          <cell r="H1728">
            <v>4</v>
          </cell>
          <cell r="I1728">
            <v>66</v>
          </cell>
          <cell r="K1728"/>
          <cell r="L1728"/>
          <cell r="M1728">
            <v>70</v>
          </cell>
          <cell r="N1728">
            <v>11.9</v>
          </cell>
        </row>
        <row r="1729">
          <cell r="A1729">
            <v>42629</v>
          </cell>
          <cell r="B1729">
            <v>63</v>
          </cell>
          <cell r="C1729">
            <v>7</v>
          </cell>
          <cell r="D1729"/>
          <cell r="E1729">
            <v>70</v>
          </cell>
          <cell r="F1729">
            <v>2</v>
          </cell>
          <cell r="G1729">
            <v>2</v>
          </cell>
          <cell r="H1729">
            <v>4</v>
          </cell>
          <cell r="I1729">
            <v>74</v>
          </cell>
          <cell r="K1729"/>
          <cell r="L1729"/>
          <cell r="M1729">
            <v>78</v>
          </cell>
          <cell r="N1729">
            <v>13.260000000000002</v>
          </cell>
        </row>
        <row r="1730">
          <cell r="A1730">
            <v>42630</v>
          </cell>
          <cell r="B1730">
            <v>68</v>
          </cell>
          <cell r="C1730">
            <v>8</v>
          </cell>
          <cell r="D1730"/>
          <cell r="E1730">
            <v>76</v>
          </cell>
          <cell r="F1730">
            <v>5</v>
          </cell>
          <cell r="G1730">
            <v>3</v>
          </cell>
          <cell r="H1730">
            <v>8</v>
          </cell>
          <cell r="I1730">
            <v>84</v>
          </cell>
          <cell r="K1730"/>
          <cell r="L1730"/>
          <cell r="M1730">
            <v>92</v>
          </cell>
          <cell r="N1730">
            <v>15.64</v>
          </cell>
        </row>
        <row r="1731">
          <cell r="A1731">
            <v>42631</v>
          </cell>
          <cell r="B1731">
            <v>72</v>
          </cell>
          <cell r="C1731">
            <v>5</v>
          </cell>
          <cell r="D1731"/>
          <cell r="E1731">
            <v>77</v>
          </cell>
          <cell r="F1731">
            <v>5</v>
          </cell>
          <cell r="G1731">
            <v>2</v>
          </cell>
          <cell r="H1731">
            <v>7</v>
          </cell>
          <cell r="I1731">
            <v>84</v>
          </cell>
          <cell r="K1731"/>
          <cell r="L1731"/>
          <cell r="M1731">
            <v>91</v>
          </cell>
          <cell r="N1731">
            <v>15.47</v>
          </cell>
        </row>
        <row r="1732">
          <cell r="A1732">
            <v>42632</v>
          </cell>
          <cell r="B1732">
            <v>64</v>
          </cell>
          <cell r="C1732">
            <v>6</v>
          </cell>
          <cell r="D1732"/>
          <cell r="E1732">
            <v>70</v>
          </cell>
          <cell r="F1732">
            <v>5</v>
          </cell>
          <cell r="G1732">
            <v>2</v>
          </cell>
          <cell r="H1732">
            <v>7</v>
          </cell>
          <cell r="I1732">
            <v>77</v>
          </cell>
          <cell r="K1732"/>
          <cell r="L1732"/>
          <cell r="M1732">
            <v>84</v>
          </cell>
          <cell r="N1732">
            <v>14.280000000000001</v>
          </cell>
        </row>
        <row r="1733">
          <cell r="A1733">
            <v>42633</v>
          </cell>
          <cell r="B1733">
            <v>65</v>
          </cell>
          <cell r="C1733">
            <v>5</v>
          </cell>
          <cell r="D1733"/>
          <cell r="E1733">
            <v>70</v>
          </cell>
          <cell r="F1733">
            <v>5</v>
          </cell>
          <cell r="G1733">
            <v>2</v>
          </cell>
          <cell r="H1733">
            <v>7</v>
          </cell>
          <cell r="I1733">
            <v>77</v>
          </cell>
          <cell r="K1733"/>
          <cell r="L1733"/>
          <cell r="M1733">
            <v>84</v>
          </cell>
          <cell r="N1733">
            <v>14.280000000000001</v>
          </cell>
        </row>
        <row r="1734">
          <cell r="A1734">
            <v>42634</v>
          </cell>
          <cell r="B1734">
            <v>54</v>
          </cell>
          <cell r="C1734">
            <v>6</v>
          </cell>
          <cell r="D1734"/>
          <cell r="E1734">
            <v>60</v>
          </cell>
          <cell r="F1734">
            <v>6</v>
          </cell>
          <cell r="G1734">
            <v>2</v>
          </cell>
          <cell r="H1734">
            <v>8</v>
          </cell>
          <cell r="I1734">
            <v>68</v>
          </cell>
          <cell r="K1734"/>
          <cell r="L1734"/>
          <cell r="M1734">
            <v>76</v>
          </cell>
          <cell r="N1734">
            <v>12.920000000000002</v>
          </cell>
        </row>
        <row r="1735">
          <cell r="A1735">
            <v>42635</v>
          </cell>
          <cell r="B1735">
            <v>67</v>
          </cell>
          <cell r="C1735">
            <v>7</v>
          </cell>
          <cell r="D1735"/>
          <cell r="E1735">
            <v>74</v>
          </cell>
          <cell r="F1735">
            <v>8</v>
          </cell>
          <cell r="G1735">
            <v>2</v>
          </cell>
          <cell r="H1735">
            <v>10</v>
          </cell>
          <cell r="I1735">
            <v>84</v>
          </cell>
          <cell r="K1735"/>
          <cell r="L1735"/>
          <cell r="M1735">
            <v>94</v>
          </cell>
          <cell r="N1735">
            <v>15.98</v>
          </cell>
        </row>
        <row r="1736">
          <cell r="A1736">
            <v>42636</v>
          </cell>
          <cell r="B1736">
            <v>59</v>
          </cell>
          <cell r="C1736">
            <v>6</v>
          </cell>
          <cell r="D1736"/>
          <cell r="E1736">
            <v>65</v>
          </cell>
          <cell r="F1736">
            <v>7</v>
          </cell>
          <cell r="G1736">
            <v>2</v>
          </cell>
          <cell r="H1736">
            <v>9</v>
          </cell>
          <cell r="I1736">
            <v>74</v>
          </cell>
          <cell r="K1736"/>
          <cell r="L1736"/>
          <cell r="M1736">
            <v>83</v>
          </cell>
          <cell r="N1736">
            <v>14.110000000000001</v>
          </cell>
        </row>
        <row r="1737">
          <cell r="A1737">
            <v>42637</v>
          </cell>
          <cell r="B1737">
            <v>66</v>
          </cell>
          <cell r="C1737">
            <v>6</v>
          </cell>
          <cell r="D1737"/>
          <cell r="E1737">
            <v>72</v>
          </cell>
          <cell r="F1737">
            <v>9</v>
          </cell>
          <cell r="G1737">
            <v>2</v>
          </cell>
          <cell r="H1737">
            <v>11</v>
          </cell>
          <cell r="I1737">
            <v>83</v>
          </cell>
          <cell r="K1737"/>
          <cell r="L1737"/>
          <cell r="M1737">
            <v>94</v>
          </cell>
          <cell r="N1737">
            <v>15.98</v>
          </cell>
        </row>
        <row r="1738">
          <cell r="A1738">
            <v>42638</v>
          </cell>
          <cell r="B1738">
            <v>71</v>
          </cell>
          <cell r="C1738">
            <v>7</v>
          </cell>
          <cell r="D1738"/>
          <cell r="E1738">
            <v>78</v>
          </cell>
          <cell r="F1738">
            <v>10</v>
          </cell>
          <cell r="G1738">
            <v>2</v>
          </cell>
          <cell r="H1738">
            <v>12</v>
          </cell>
          <cell r="I1738">
            <v>90</v>
          </cell>
          <cell r="K1738"/>
          <cell r="L1738"/>
          <cell r="M1738">
            <v>102</v>
          </cell>
          <cell r="N1738">
            <v>17.34</v>
          </cell>
        </row>
        <row r="1739">
          <cell r="A1739">
            <v>42639</v>
          </cell>
          <cell r="B1739">
            <v>56</v>
          </cell>
          <cell r="C1739">
            <v>4</v>
          </cell>
          <cell r="D1739"/>
          <cell r="E1739">
            <v>60</v>
          </cell>
          <cell r="F1739">
            <v>10</v>
          </cell>
          <cell r="G1739">
            <v>2</v>
          </cell>
          <cell r="H1739">
            <v>12</v>
          </cell>
          <cell r="I1739">
            <v>72</v>
          </cell>
          <cell r="K1739"/>
          <cell r="L1739"/>
          <cell r="M1739">
            <v>84</v>
          </cell>
          <cell r="N1739">
            <v>14.280000000000001</v>
          </cell>
        </row>
        <row r="1740">
          <cell r="A1740">
            <v>42640</v>
          </cell>
          <cell r="B1740">
            <v>65</v>
          </cell>
          <cell r="C1740">
            <v>6</v>
          </cell>
          <cell r="D1740"/>
          <cell r="E1740">
            <v>71</v>
          </cell>
          <cell r="F1740">
            <v>9</v>
          </cell>
          <cell r="G1740">
            <v>2</v>
          </cell>
          <cell r="H1740">
            <v>11</v>
          </cell>
          <cell r="I1740">
            <v>82</v>
          </cell>
          <cell r="K1740"/>
          <cell r="L1740"/>
          <cell r="M1740">
            <v>93</v>
          </cell>
          <cell r="N1740">
            <v>15.81</v>
          </cell>
        </row>
        <row r="1741">
          <cell r="A1741">
            <v>42641</v>
          </cell>
          <cell r="B1741">
            <v>58</v>
          </cell>
          <cell r="C1741">
            <v>4</v>
          </cell>
          <cell r="D1741"/>
          <cell r="E1741">
            <v>62</v>
          </cell>
          <cell r="F1741">
            <v>8</v>
          </cell>
          <cell r="G1741">
            <v>2</v>
          </cell>
          <cell r="H1741">
            <v>10</v>
          </cell>
          <cell r="I1741">
            <v>72</v>
          </cell>
          <cell r="K1741"/>
          <cell r="L1741"/>
          <cell r="M1741">
            <v>82</v>
          </cell>
          <cell r="N1741">
            <v>13.940000000000001</v>
          </cell>
        </row>
        <row r="1742">
          <cell r="A1742">
            <v>42642</v>
          </cell>
          <cell r="B1742">
            <v>50</v>
          </cell>
          <cell r="C1742">
            <v>4</v>
          </cell>
          <cell r="D1742"/>
          <cell r="E1742">
            <v>54</v>
          </cell>
          <cell r="F1742">
            <v>10</v>
          </cell>
          <cell r="G1742">
            <v>3</v>
          </cell>
          <cell r="H1742">
            <v>13</v>
          </cell>
          <cell r="I1742">
            <v>67</v>
          </cell>
          <cell r="K1742"/>
          <cell r="L1742"/>
          <cell r="M1742">
            <v>80</v>
          </cell>
          <cell r="N1742">
            <v>13.600000000000001</v>
          </cell>
        </row>
        <row r="1743">
          <cell r="A1743">
            <v>42643</v>
          </cell>
          <cell r="B1743">
            <v>54</v>
          </cell>
          <cell r="C1743">
            <v>8</v>
          </cell>
          <cell r="D1743"/>
          <cell r="E1743">
            <v>62</v>
          </cell>
          <cell r="F1743">
            <v>11</v>
          </cell>
          <cell r="G1743">
            <v>3</v>
          </cell>
          <cell r="H1743">
            <v>14</v>
          </cell>
          <cell r="I1743">
            <v>76</v>
          </cell>
          <cell r="K1743"/>
          <cell r="L1743"/>
          <cell r="M1743">
            <v>90</v>
          </cell>
          <cell r="N1743">
            <v>15.3</v>
          </cell>
        </row>
        <row r="1744">
          <cell r="A1744">
            <v>42644</v>
          </cell>
          <cell r="B1744">
            <v>45</v>
          </cell>
          <cell r="C1744">
            <v>8</v>
          </cell>
          <cell r="D1744"/>
          <cell r="E1744">
            <v>53</v>
          </cell>
          <cell r="F1744">
            <v>6</v>
          </cell>
          <cell r="G1744">
            <v>2</v>
          </cell>
          <cell r="H1744">
            <v>8</v>
          </cell>
          <cell r="I1744">
            <v>61</v>
          </cell>
          <cell r="K1744"/>
          <cell r="L1744"/>
          <cell r="M1744">
            <v>69</v>
          </cell>
          <cell r="N1744">
            <v>11.73</v>
          </cell>
        </row>
        <row r="1745">
          <cell r="A1745">
            <v>42645</v>
          </cell>
          <cell r="B1745">
            <v>54</v>
          </cell>
          <cell r="C1745">
            <v>5</v>
          </cell>
          <cell r="D1745"/>
          <cell r="E1745">
            <v>59</v>
          </cell>
          <cell r="F1745">
            <v>11</v>
          </cell>
          <cell r="G1745">
            <v>2</v>
          </cell>
          <cell r="H1745">
            <v>13</v>
          </cell>
          <cell r="I1745">
            <v>72</v>
          </cell>
          <cell r="K1745"/>
          <cell r="L1745"/>
          <cell r="M1745">
            <v>85</v>
          </cell>
          <cell r="N1745">
            <v>14.450000000000001</v>
          </cell>
        </row>
        <row r="1746">
          <cell r="A1746">
            <v>42646</v>
          </cell>
          <cell r="B1746">
            <v>68</v>
          </cell>
          <cell r="C1746">
            <v>7</v>
          </cell>
          <cell r="D1746"/>
          <cell r="E1746">
            <v>75</v>
          </cell>
          <cell r="F1746">
            <v>11</v>
          </cell>
          <cell r="G1746">
            <v>2</v>
          </cell>
          <cell r="H1746">
            <v>13</v>
          </cell>
          <cell r="I1746">
            <v>88</v>
          </cell>
          <cell r="K1746"/>
          <cell r="L1746"/>
          <cell r="M1746">
            <v>101</v>
          </cell>
          <cell r="N1746">
            <v>17.170000000000002</v>
          </cell>
        </row>
        <row r="1747">
          <cell r="A1747">
            <v>42647</v>
          </cell>
          <cell r="B1747">
            <v>77</v>
          </cell>
          <cell r="C1747">
            <v>5</v>
          </cell>
          <cell r="D1747"/>
          <cell r="E1747">
            <v>82</v>
          </cell>
          <cell r="F1747">
            <v>7</v>
          </cell>
          <cell r="G1747">
            <v>2</v>
          </cell>
          <cell r="H1747">
            <v>9</v>
          </cell>
          <cell r="I1747">
            <v>91</v>
          </cell>
          <cell r="K1747"/>
          <cell r="L1747"/>
          <cell r="M1747">
            <v>100</v>
          </cell>
          <cell r="N1747">
            <v>17</v>
          </cell>
        </row>
        <row r="1748">
          <cell r="A1748">
            <v>42648</v>
          </cell>
          <cell r="B1748">
            <v>71</v>
          </cell>
          <cell r="C1748">
            <v>4</v>
          </cell>
          <cell r="D1748"/>
          <cell r="E1748">
            <v>75</v>
          </cell>
          <cell r="F1748">
            <v>6</v>
          </cell>
          <cell r="G1748">
            <v>2</v>
          </cell>
          <cell r="H1748">
            <v>8</v>
          </cell>
          <cell r="I1748">
            <v>83</v>
          </cell>
          <cell r="K1748"/>
          <cell r="L1748"/>
          <cell r="M1748">
            <v>91</v>
          </cell>
          <cell r="N1748">
            <v>15.47</v>
          </cell>
        </row>
        <row r="1749">
          <cell r="A1749">
            <v>42649</v>
          </cell>
          <cell r="B1749">
            <v>62</v>
          </cell>
          <cell r="C1749">
            <v>4</v>
          </cell>
          <cell r="D1749"/>
          <cell r="E1749">
            <v>66</v>
          </cell>
          <cell r="F1749">
            <v>5</v>
          </cell>
          <cell r="G1749">
            <v>2</v>
          </cell>
          <cell r="H1749">
            <v>7</v>
          </cell>
          <cell r="I1749">
            <v>73</v>
          </cell>
          <cell r="K1749"/>
          <cell r="L1749"/>
          <cell r="M1749">
            <v>80</v>
          </cell>
          <cell r="N1749">
            <v>13.600000000000001</v>
          </cell>
        </row>
        <row r="1750">
          <cell r="A1750">
            <v>42650</v>
          </cell>
          <cell r="B1750">
            <v>62</v>
          </cell>
          <cell r="C1750">
            <v>5</v>
          </cell>
          <cell r="D1750"/>
          <cell r="E1750">
            <v>67</v>
          </cell>
          <cell r="F1750">
            <v>6</v>
          </cell>
          <cell r="G1750">
            <v>1</v>
          </cell>
          <cell r="H1750">
            <v>7</v>
          </cell>
          <cell r="I1750">
            <v>74</v>
          </cell>
          <cell r="K1750"/>
          <cell r="L1750"/>
          <cell r="M1750">
            <v>81</v>
          </cell>
          <cell r="N1750">
            <v>13.770000000000001</v>
          </cell>
        </row>
        <row r="1751">
          <cell r="A1751">
            <v>42651</v>
          </cell>
          <cell r="B1751">
            <v>78</v>
          </cell>
          <cell r="C1751">
            <v>5</v>
          </cell>
          <cell r="D1751"/>
          <cell r="E1751">
            <v>83</v>
          </cell>
          <cell r="F1751">
            <v>5</v>
          </cell>
          <cell r="G1751">
            <v>2</v>
          </cell>
          <cell r="H1751">
            <v>7</v>
          </cell>
          <cell r="I1751">
            <v>90</v>
          </cell>
          <cell r="K1751"/>
          <cell r="L1751"/>
          <cell r="M1751">
            <v>97</v>
          </cell>
          <cell r="N1751">
            <v>16.490000000000002</v>
          </cell>
        </row>
        <row r="1752">
          <cell r="A1752">
            <v>42652</v>
          </cell>
          <cell r="B1752">
            <v>72</v>
          </cell>
          <cell r="C1752">
            <v>6</v>
          </cell>
          <cell r="D1752"/>
          <cell r="E1752">
            <v>78</v>
          </cell>
          <cell r="F1752">
            <v>3</v>
          </cell>
          <cell r="G1752">
            <v>3</v>
          </cell>
          <cell r="H1752">
            <v>6</v>
          </cell>
          <cell r="I1752">
            <v>84</v>
          </cell>
          <cell r="K1752"/>
          <cell r="L1752"/>
          <cell r="M1752">
            <v>90</v>
          </cell>
          <cell r="N1752">
            <v>15.3</v>
          </cell>
        </row>
        <row r="1753">
          <cell r="A1753">
            <v>42653</v>
          </cell>
          <cell r="B1753">
            <v>78</v>
          </cell>
          <cell r="C1753">
            <v>7</v>
          </cell>
          <cell r="D1753"/>
          <cell r="E1753">
            <v>85</v>
          </cell>
          <cell r="F1753">
            <v>5</v>
          </cell>
          <cell r="G1753">
            <v>2</v>
          </cell>
          <cell r="H1753">
            <v>7</v>
          </cell>
          <cell r="I1753">
            <v>92</v>
          </cell>
          <cell r="K1753"/>
          <cell r="L1753"/>
          <cell r="M1753">
            <v>99</v>
          </cell>
          <cell r="N1753">
            <v>16.830000000000002</v>
          </cell>
        </row>
        <row r="1754">
          <cell r="A1754">
            <v>42654</v>
          </cell>
          <cell r="B1754">
            <v>79</v>
          </cell>
          <cell r="C1754">
            <v>8</v>
          </cell>
          <cell r="D1754"/>
          <cell r="E1754">
            <v>87</v>
          </cell>
          <cell r="F1754">
            <v>4</v>
          </cell>
          <cell r="G1754">
            <v>2</v>
          </cell>
          <cell r="H1754">
            <v>6</v>
          </cell>
          <cell r="I1754">
            <v>93</v>
          </cell>
          <cell r="K1754"/>
          <cell r="L1754"/>
          <cell r="M1754">
            <v>99</v>
          </cell>
          <cell r="N1754">
            <v>16.830000000000002</v>
          </cell>
        </row>
        <row r="1755">
          <cell r="A1755">
            <v>42655</v>
          </cell>
          <cell r="B1755">
            <v>60</v>
          </cell>
          <cell r="C1755">
            <v>8</v>
          </cell>
          <cell r="D1755"/>
          <cell r="E1755">
            <v>68</v>
          </cell>
          <cell r="F1755">
            <v>4</v>
          </cell>
          <cell r="G1755">
            <v>2</v>
          </cell>
          <cell r="H1755">
            <v>6</v>
          </cell>
          <cell r="I1755">
            <v>74</v>
          </cell>
          <cell r="K1755"/>
          <cell r="L1755"/>
          <cell r="M1755">
            <v>80</v>
          </cell>
          <cell r="N1755">
            <v>13.600000000000001</v>
          </cell>
        </row>
        <row r="1756">
          <cell r="A1756">
            <v>42656</v>
          </cell>
          <cell r="B1756">
            <v>73</v>
          </cell>
          <cell r="C1756">
            <v>8</v>
          </cell>
          <cell r="D1756"/>
          <cell r="E1756">
            <v>81</v>
          </cell>
          <cell r="F1756">
            <v>9</v>
          </cell>
          <cell r="G1756">
            <v>2</v>
          </cell>
          <cell r="H1756">
            <v>11</v>
          </cell>
          <cell r="I1756">
            <v>92</v>
          </cell>
          <cell r="K1756"/>
          <cell r="L1756"/>
          <cell r="M1756">
            <v>103</v>
          </cell>
          <cell r="N1756">
            <v>17.510000000000002</v>
          </cell>
        </row>
        <row r="1757">
          <cell r="A1757">
            <v>42657</v>
          </cell>
          <cell r="B1757">
            <v>63</v>
          </cell>
          <cell r="C1757">
            <v>8</v>
          </cell>
          <cell r="D1757"/>
          <cell r="E1757">
            <v>71</v>
          </cell>
          <cell r="F1757">
            <v>9</v>
          </cell>
          <cell r="G1757">
            <v>3</v>
          </cell>
          <cell r="H1757">
            <v>12</v>
          </cell>
          <cell r="I1757">
            <v>83</v>
          </cell>
          <cell r="K1757"/>
          <cell r="L1757"/>
          <cell r="M1757">
            <v>95</v>
          </cell>
          <cell r="N1757">
            <v>16.150000000000002</v>
          </cell>
        </row>
        <row r="1758">
          <cell r="A1758">
            <v>42658</v>
          </cell>
          <cell r="B1758">
            <v>59</v>
          </cell>
          <cell r="C1758">
            <v>8</v>
          </cell>
          <cell r="D1758"/>
          <cell r="E1758">
            <v>67</v>
          </cell>
          <cell r="F1758">
            <v>7</v>
          </cell>
          <cell r="G1758">
            <v>2</v>
          </cell>
          <cell r="H1758">
            <v>9</v>
          </cell>
          <cell r="I1758">
            <v>76</v>
          </cell>
          <cell r="K1758"/>
          <cell r="L1758"/>
          <cell r="M1758">
            <v>85</v>
          </cell>
          <cell r="N1758">
            <v>14.450000000000001</v>
          </cell>
        </row>
        <row r="1759">
          <cell r="A1759">
            <v>42659</v>
          </cell>
          <cell r="B1759">
            <v>68</v>
          </cell>
          <cell r="C1759">
            <v>11</v>
          </cell>
          <cell r="D1759"/>
          <cell r="E1759">
            <v>79</v>
          </cell>
          <cell r="F1759">
            <v>6</v>
          </cell>
          <cell r="G1759">
            <v>2</v>
          </cell>
          <cell r="H1759">
            <v>8</v>
          </cell>
          <cell r="I1759">
            <v>87</v>
          </cell>
          <cell r="K1759"/>
          <cell r="L1759"/>
          <cell r="M1759">
            <v>95</v>
          </cell>
          <cell r="N1759">
            <v>16.150000000000002</v>
          </cell>
        </row>
        <row r="1760">
          <cell r="A1760">
            <v>42660</v>
          </cell>
          <cell r="B1760">
            <v>62</v>
          </cell>
          <cell r="C1760">
            <v>9</v>
          </cell>
          <cell r="D1760"/>
          <cell r="E1760">
            <v>71</v>
          </cell>
          <cell r="F1760">
            <v>8</v>
          </cell>
          <cell r="G1760">
            <v>2</v>
          </cell>
          <cell r="H1760">
            <v>10</v>
          </cell>
          <cell r="I1760">
            <v>81</v>
          </cell>
          <cell r="K1760"/>
          <cell r="L1760"/>
          <cell r="M1760">
            <v>91</v>
          </cell>
          <cell r="N1760">
            <v>15.47</v>
          </cell>
        </row>
        <row r="1761">
          <cell r="A1761">
            <v>42661</v>
          </cell>
          <cell r="B1761">
            <v>69</v>
          </cell>
          <cell r="C1761">
            <v>10</v>
          </cell>
          <cell r="D1761"/>
          <cell r="E1761">
            <v>79</v>
          </cell>
          <cell r="F1761">
            <v>7</v>
          </cell>
          <cell r="G1761">
            <v>2</v>
          </cell>
          <cell r="H1761">
            <v>9</v>
          </cell>
          <cell r="I1761">
            <v>88</v>
          </cell>
          <cell r="K1761"/>
          <cell r="L1761"/>
          <cell r="M1761">
            <v>97</v>
          </cell>
          <cell r="N1761">
            <v>16.490000000000002</v>
          </cell>
        </row>
        <row r="1762">
          <cell r="A1762">
            <v>42662</v>
          </cell>
          <cell r="B1762">
            <v>70</v>
          </cell>
          <cell r="C1762">
            <v>10</v>
          </cell>
          <cell r="D1762"/>
          <cell r="E1762">
            <v>80</v>
          </cell>
          <cell r="F1762">
            <v>4</v>
          </cell>
          <cell r="G1762">
            <v>2</v>
          </cell>
          <cell r="H1762">
            <v>6</v>
          </cell>
          <cell r="I1762">
            <v>86</v>
          </cell>
          <cell r="K1762"/>
          <cell r="L1762"/>
          <cell r="M1762">
            <v>92</v>
          </cell>
          <cell r="N1762">
            <v>15.64</v>
          </cell>
        </row>
        <row r="1763">
          <cell r="A1763">
            <v>42663</v>
          </cell>
          <cell r="B1763">
            <v>82</v>
          </cell>
          <cell r="C1763">
            <v>11</v>
          </cell>
          <cell r="D1763"/>
          <cell r="E1763">
            <v>93</v>
          </cell>
          <cell r="F1763">
            <v>4</v>
          </cell>
          <cell r="G1763">
            <v>2</v>
          </cell>
          <cell r="H1763">
            <v>6</v>
          </cell>
          <cell r="I1763">
            <v>99</v>
          </cell>
          <cell r="K1763"/>
          <cell r="L1763"/>
          <cell r="M1763">
            <v>105</v>
          </cell>
          <cell r="N1763">
            <v>17.850000000000001</v>
          </cell>
        </row>
        <row r="1764">
          <cell r="A1764">
            <v>42664</v>
          </cell>
          <cell r="B1764">
            <v>72</v>
          </cell>
          <cell r="C1764">
            <v>12</v>
          </cell>
          <cell r="D1764"/>
          <cell r="E1764">
            <v>84</v>
          </cell>
          <cell r="F1764">
            <v>7</v>
          </cell>
          <cell r="G1764">
            <v>1</v>
          </cell>
          <cell r="H1764">
            <v>8</v>
          </cell>
          <cell r="I1764">
            <v>92</v>
          </cell>
          <cell r="K1764"/>
          <cell r="L1764"/>
          <cell r="M1764">
            <v>100</v>
          </cell>
          <cell r="N1764">
            <v>17</v>
          </cell>
        </row>
        <row r="1765">
          <cell r="A1765">
            <v>42665</v>
          </cell>
          <cell r="B1765">
            <v>73</v>
          </cell>
          <cell r="C1765">
            <v>8</v>
          </cell>
          <cell r="D1765"/>
          <cell r="E1765">
            <v>81</v>
          </cell>
          <cell r="F1765">
            <v>10</v>
          </cell>
          <cell r="G1765">
            <v>1</v>
          </cell>
          <cell r="H1765">
            <v>11</v>
          </cell>
          <cell r="I1765">
            <v>92</v>
          </cell>
          <cell r="K1765"/>
          <cell r="L1765"/>
          <cell r="M1765">
            <v>103</v>
          </cell>
          <cell r="N1765">
            <v>17.510000000000002</v>
          </cell>
        </row>
        <row r="1766">
          <cell r="A1766">
            <v>42666</v>
          </cell>
          <cell r="B1766">
            <v>73</v>
          </cell>
          <cell r="C1766">
            <v>6</v>
          </cell>
          <cell r="D1766"/>
          <cell r="E1766">
            <v>79</v>
          </cell>
          <cell r="F1766">
            <v>9</v>
          </cell>
          <cell r="G1766">
            <v>1</v>
          </cell>
          <cell r="H1766">
            <v>10</v>
          </cell>
          <cell r="I1766">
            <v>89</v>
          </cell>
          <cell r="K1766"/>
          <cell r="L1766"/>
          <cell r="M1766">
            <v>99</v>
          </cell>
          <cell r="N1766">
            <v>16.830000000000002</v>
          </cell>
        </row>
        <row r="1767">
          <cell r="A1767">
            <v>42667</v>
          </cell>
          <cell r="B1767">
            <v>66</v>
          </cell>
          <cell r="C1767">
            <v>7</v>
          </cell>
          <cell r="D1767"/>
          <cell r="E1767">
            <v>73</v>
          </cell>
          <cell r="F1767">
            <v>5</v>
          </cell>
          <cell r="G1767">
            <v>1</v>
          </cell>
          <cell r="H1767">
            <v>6</v>
          </cell>
          <cell r="I1767">
            <v>79</v>
          </cell>
          <cell r="K1767"/>
          <cell r="L1767"/>
          <cell r="M1767">
            <v>85</v>
          </cell>
          <cell r="N1767">
            <v>14.450000000000001</v>
          </cell>
        </row>
        <row r="1768">
          <cell r="A1768">
            <v>42668</v>
          </cell>
          <cell r="B1768">
            <v>60</v>
          </cell>
          <cell r="C1768">
            <v>6</v>
          </cell>
          <cell r="D1768"/>
          <cell r="E1768">
            <v>66</v>
          </cell>
          <cell r="F1768">
            <v>7</v>
          </cell>
          <cell r="G1768"/>
          <cell r="H1768">
            <v>7</v>
          </cell>
          <cell r="I1768">
            <v>73</v>
          </cell>
          <cell r="K1768"/>
          <cell r="L1768"/>
          <cell r="M1768">
            <v>80</v>
          </cell>
          <cell r="N1768">
            <v>13.600000000000001</v>
          </cell>
        </row>
        <row r="1769">
          <cell r="A1769">
            <v>42669</v>
          </cell>
          <cell r="B1769">
            <v>66</v>
          </cell>
          <cell r="C1769">
            <v>6</v>
          </cell>
          <cell r="D1769"/>
          <cell r="E1769">
            <v>72</v>
          </cell>
          <cell r="F1769">
            <v>7</v>
          </cell>
          <cell r="G1769"/>
          <cell r="H1769">
            <v>7</v>
          </cell>
          <cell r="I1769">
            <v>79</v>
          </cell>
          <cell r="K1769"/>
          <cell r="L1769"/>
          <cell r="M1769">
            <v>86</v>
          </cell>
          <cell r="N1769">
            <v>14.620000000000001</v>
          </cell>
        </row>
        <row r="1770">
          <cell r="A1770">
            <v>42670</v>
          </cell>
          <cell r="B1770">
            <v>69</v>
          </cell>
          <cell r="C1770">
            <v>5</v>
          </cell>
          <cell r="D1770"/>
          <cell r="E1770">
            <v>74</v>
          </cell>
          <cell r="F1770">
            <v>9</v>
          </cell>
          <cell r="G1770">
            <v>3</v>
          </cell>
          <cell r="H1770">
            <v>12</v>
          </cell>
          <cell r="I1770">
            <v>86</v>
          </cell>
          <cell r="K1770"/>
          <cell r="L1770"/>
          <cell r="M1770">
            <v>98</v>
          </cell>
          <cell r="N1770">
            <v>16.66</v>
          </cell>
        </row>
        <row r="1771">
          <cell r="A1771">
            <v>42671</v>
          </cell>
          <cell r="B1771">
            <v>77</v>
          </cell>
          <cell r="C1771">
            <v>6</v>
          </cell>
          <cell r="D1771"/>
          <cell r="E1771">
            <v>83</v>
          </cell>
          <cell r="F1771">
            <v>13</v>
          </cell>
          <cell r="G1771">
            <v>2</v>
          </cell>
          <cell r="H1771">
            <v>15</v>
          </cell>
          <cell r="I1771">
            <v>98</v>
          </cell>
          <cell r="K1771"/>
          <cell r="L1771"/>
          <cell r="M1771">
            <v>113</v>
          </cell>
          <cell r="N1771">
            <v>19.21</v>
          </cell>
        </row>
        <row r="1772">
          <cell r="A1772">
            <v>42672</v>
          </cell>
          <cell r="B1772">
            <v>74</v>
          </cell>
          <cell r="C1772">
            <v>3</v>
          </cell>
          <cell r="D1772"/>
          <cell r="E1772">
            <v>77</v>
          </cell>
          <cell r="F1772">
            <v>12</v>
          </cell>
          <cell r="G1772">
            <v>2</v>
          </cell>
          <cell r="H1772">
            <v>14</v>
          </cell>
          <cell r="I1772">
            <v>91</v>
          </cell>
          <cell r="K1772"/>
          <cell r="L1772"/>
          <cell r="M1772">
            <v>105</v>
          </cell>
          <cell r="N1772">
            <v>17.850000000000001</v>
          </cell>
        </row>
        <row r="1773">
          <cell r="A1773">
            <v>42673</v>
          </cell>
          <cell r="B1773">
            <v>68</v>
          </cell>
          <cell r="C1773">
            <v>5</v>
          </cell>
          <cell r="D1773"/>
          <cell r="E1773">
            <v>73</v>
          </cell>
          <cell r="F1773">
            <v>12</v>
          </cell>
          <cell r="G1773">
            <v>1</v>
          </cell>
          <cell r="H1773">
            <v>13</v>
          </cell>
          <cell r="I1773">
            <v>86</v>
          </cell>
          <cell r="K1773"/>
          <cell r="L1773"/>
          <cell r="M1773">
            <v>99</v>
          </cell>
          <cell r="N1773">
            <v>16.830000000000002</v>
          </cell>
        </row>
        <row r="1774">
          <cell r="A1774">
            <v>42674</v>
          </cell>
          <cell r="B1774">
            <v>59</v>
          </cell>
          <cell r="C1774">
            <v>3</v>
          </cell>
          <cell r="D1774"/>
          <cell r="E1774">
            <v>62</v>
          </cell>
          <cell r="F1774">
            <v>11</v>
          </cell>
          <cell r="G1774">
            <v>1</v>
          </cell>
          <cell r="H1774">
            <v>12</v>
          </cell>
          <cell r="I1774">
            <v>74</v>
          </cell>
          <cell r="K1774"/>
          <cell r="L1774"/>
          <cell r="M1774">
            <v>86</v>
          </cell>
          <cell r="N1774">
            <v>14.620000000000001</v>
          </cell>
        </row>
        <row r="1775">
          <cell r="A1775">
            <v>42675</v>
          </cell>
          <cell r="B1775">
            <v>64</v>
          </cell>
          <cell r="C1775">
            <v>5</v>
          </cell>
          <cell r="D1775"/>
          <cell r="E1775">
            <v>69</v>
          </cell>
          <cell r="F1775">
            <v>8</v>
          </cell>
          <cell r="G1775">
            <v>1</v>
          </cell>
          <cell r="H1775">
            <v>9</v>
          </cell>
          <cell r="I1775">
            <v>78</v>
          </cell>
          <cell r="K1775"/>
          <cell r="L1775"/>
          <cell r="M1775">
            <v>87</v>
          </cell>
          <cell r="N1775">
            <v>14.790000000000001</v>
          </cell>
        </row>
        <row r="1776">
          <cell r="A1776">
            <v>42676</v>
          </cell>
          <cell r="B1776">
            <v>60</v>
          </cell>
          <cell r="C1776">
            <v>7</v>
          </cell>
          <cell r="D1776"/>
          <cell r="E1776">
            <v>67</v>
          </cell>
          <cell r="F1776">
            <v>8</v>
          </cell>
          <cell r="G1776">
            <v>1</v>
          </cell>
          <cell r="H1776">
            <v>9</v>
          </cell>
          <cell r="I1776">
            <v>76</v>
          </cell>
          <cell r="K1776"/>
          <cell r="L1776"/>
          <cell r="M1776">
            <v>85</v>
          </cell>
          <cell r="N1776">
            <v>14.450000000000001</v>
          </cell>
        </row>
        <row r="1777">
          <cell r="A1777">
            <v>42677</v>
          </cell>
          <cell r="B1777">
            <v>56</v>
          </cell>
          <cell r="C1777">
            <v>4</v>
          </cell>
          <cell r="D1777"/>
          <cell r="E1777">
            <v>60</v>
          </cell>
          <cell r="F1777">
            <v>9</v>
          </cell>
          <cell r="G1777">
            <v>1</v>
          </cell>
          <cell r="H1777">
            <v>10</v>
          </cell>
          <cell r="I1777">
            <v>70</v>
          </cell>
          <cell r="K1777"/>
          <cell r="L1777"/>
          <cell r="M1777">
            <v>80</v>
          </cell>
          <cell r="N1777">
            <v>13.600000000000001</v>
          </cell>
        </row>
        <row r="1778">
          <cell r="A1778">
            <v>42678</v>
          </cell>
          <cell r="B1778">
            <v>57</v>
          </cell>
          <cell r="C1778">
            <v>5</v>
          </cell>
          <cell r="D1778"/>
          <cell r="E1778">
            <v>62</v>
          </cell>
          <cell r="F1778">
            <v>7</v>
          </cell>
          <cell r="G1778">
            <v>2</v>
          </cell>
          <cell r="H1778">
            <v>9</v>
          </cell>
          <cell r="I1778">
            <v>71</v>
          </cell>
          <cell r="K1778"/>
          <cell r="L1778"/>
          <cell r="M1778">
            <v>80</v>
          </cell>
          <cell r="N1778">
            <v>13.600000000000001</v>
          </cell>
        </row>
        <row r="1779">
          <cell r="A1779">
            <v>42679</v>
          </cell>
          <cell r="B1779">
            <v>62</v>
          </cell>
          <cell r="C1779">
            <v>4</v>
          </cell>
          <cell r="D1779"/>
          <cell r="E1779">
            <v>66</v>
          </cell>
          <cell r="F1779">
            <v>7</v>
          </cell>
          <cell r="G1779">
            <v>1</v>
          </cell>
          <cell r="H1779">
            <v>8</v>
          </cell>
          <cell r="I1779">
            <v>74</v>
          </cell>
          <cell r="K1779"/>
          <cell r="L1779"/>
          <cell r="M1779">
            <v>82</v>
          </cell>
          <cell r="N1779">
            <v>13.940000000000001</v>
          </cell>
        </row>
        <row r="1780">
          <cell r="A1780">
            <v>42680</v>
          </cell>
          <cell r="B1780">
            <v>63</v>
          </cell>
          <cell r="C1780">
            <v>5</v>
          </cell>
          <cell r="D1780"/>
          <cell r="E1780">
            <v>68</v>
          </cell>
          <cell r="F1780">
            <v>10</v>
          </cell>
          <cell r="G1780"/>
          <cell r="H1780">
            <v>10</v>
          </cell>
          <cell r="I1780">
            <v>78</v>
          </cell>
          <cell r="K1780"/>
          <cell r="L1780"/>
          <cell r="M1780">
            <v>88</v>
          </cell>
          <cell r="N1780">
            <v>14.96</v>
          </cell>
        </row>
        <row r="1781">
          <cell r="A1781">
            <v>42681</v>
          </cell>
          <cell r="B1781">
            <v>66</v>
          </cell>
          <cell r="C1781">
            <v>3</v>
          </cell>
          <cell r="D1781"/>
          <cell r="E1781">
            <v>69</v>
          </cell>
          <cell r="F1781">
            <v>13</v>
          </cell>
          <cell r="G1781"/>
          <cell r="H1781">
            <v>13</v>
          </cell>
          <cell r="I1781">
            <v>82</v>
          </cell>
          <cell r="K1781"/>
          <cell r="L1781"/>
          <cell r="M1781">
            <v>95</v>
          </cell>
          <cell r="N1781">
            <v>16.150000000000002</v>
          </cell>
        </row>
        <row r="1782">
          <cell r="A1782">
            <v>42682</v>
          </cell>
          <cell r="B1782">
            <v>64</v>
          </cell>
          <cell r="C1782">
            <v>3</v>
          </cell>
          <cell r="D1782"/>
          <cell r="E1782">
            <v>67</v>
          </cell>
          <cell r="F1782">
            <v>9</v>
          </cell>
          <cell r="G1782"/>
          <cell r="H1782">
            <v>9</v>
          </cell>
          <cell r="I1782">
            <v>76</v>
          </cell>
          <cell r="K1782"/>
          <cell r="L1782"/>
          <cell r="M1782">
            <v>85</v>
          </cell>
          <cell r="N1782">
            <v>14.450000000000001</v>
          </cell>
        </row>
        <row r="1783">
          <cell r="A1783">
            <v>42683</v>
          </cell>
          <cell r="B1783">
            <v>64</v>
          </cell>
          <cell r="C1783">
            <v>4</v>
          </cell>
          <cell r="D1783"/>
          <cell r="E1783">
            <v>68</v>
          </cell>
          <cell r="F1783">
            <v>9</v>
          </cell>
          <cell r="G1783"/>
          <cell r="H1783">
            <v>9</v>
          </cell>
          <cell r="I1783">
            <v>77</v>
          </cell>
          <cell r="K1783"/>
          <cell r="L1783"/>
          <cell r="M1783">
            <v>86</v>
          </cell>
          <cell r="N1783">
            <v>14.620000000000001</v>
          </cell>
        </row>
        <row r="1784">
          <cell r="A1784">
            <v>42684</v>
          </cell>
          <cell r="B1784">
            <v>71</v>
          </cell>
          <cell r="C1784">
            <v>6</v>
          </cell>
          <cell r="D1784"/>
          <cell r="E1784">
            <v>77</v>
          </cell>
          <cell r="F1784">
            <v>7</v>
          </cell>
          <cell r="G1784"/>
          <cell r="H1784">
            <v>7</v>
          </cell>
          <cell r="I1784">
            <v>84</v>
          </cell>
          <cell r="K1784"/>
          <cell r="L1784"/>
          <cell r="M1784">
            <v>91</v>
          </cell>
          <cell r="N1784">
            <v>15.47</v>
          </cell>
        </row>
        <row r="1785">
          <cell r="A1785">
            <v>42685</v>
          </cell>
          <cell r="B1785">
            <v>70</v>
          </cell>
          <cell r="C1785">
            <v>5</v>
          </cell>
          <cell r="D1785"/>
          <cell r="E1785">
            <v>75</v>
          </cell>
          <cell r="F1785">
            <v>9</v>
          </cell>
          <cell r="G1785"/>
          <cell r="H1785">
            <v>9</v>
          </cell>
          <cell r="I1785">
            <v>84</v>
          </cell>
          <cell r="K1785"/>
          <cell r="L1785"/>
          <cell r="M1785">
            <v>93</v>
          </cell>
          <cell r="N1785">
            <v>15.81</v>
          </cell>
        </row>
        <row r="1786">
          <cell r="A1786">
            <v>42686</v>
          </cell>
          <cell r="B1786">
            <v>62</v>
          </cell>
          <cell r="C1786">
            <v>6</v>
          </cell>
          <cell r="D1786"/>
          <cell r="E1786">
            <v>68</v>
          </cell>
          <cell r="F1786">
            <v>7</v>
          </cell>
          <cell r="G1786"/>
          <cell r="H1786">
            <v>7</v>
          </cell>
          <cell r="I1786">
            <v>75</v>
          </cell>
          <cell r="K1786"/>
          <cell r="L1786"/>
          <cell r="M1786">
            <v>82</v>
          </cell>
          <cell r="N1786">
            <v>13.940000000000001</v>
          </cell>
        </row>
        <row r="1787">
          <cell r="A1787">
            <v>42687</v>
          </cell>
          <cell r="B1787">
            <v>67</v>
          </cell>
          <cell r="C1787">
            <v>5</v>
          </cell>
          <cell r="D1787"/>
          <cell r="E1787">
            <v>72</v>
          </cell>
          <cell r="F1787">
            <v>9</v>
          </cell>
          <cell r="G1787">
            <v>1</v>
          </cell>
          <cell r="H1787">
            <v>10</v>
          </cell>
          <cell r="I1787">
            <v>82</v>
          </cell>
          <cell r="K1787"/>
          <cell r="L1787"/>
          <cell r="M1787">
            <v>92</v>
          </cell>
          <cell r="N1787">
            <v>15.64</v>
          </cell>
        </row>
        <row r="1788">
          <cell r="A1788">
            <v>42688</v>
          </cell>
          <cell r="B1788">
            <v>62</v>
          </cell>
          <cell r="C1788">
            <v>5</v>
          </cell>
          <cell r="D1788"/>
          <cell r="E1788">
            <v>67</v>
          </cell>
          <cell r="F1788">
            <v>12</v>
          </cell>
          <cell r="G1788">
            <v>1</v>
          </cell>
          <cell r="H1788">
            <v>13</v>
          </cell>
          <cell r="I1788">
            <v>80</v>
          </cell>
          <cell r="K1788"/>
          <cell r="L1788"/>
          <cell r="M1788">
            <v>93</v>
          </cell>
          <cell r="N1788">
            <v>15.81</v>
          </cell>
        </row>
        <row r="1789">
          <cell r="A1789">
            <v>42689</v>
          </cell>
          <cell r="B1789">
            <v>58</v>
          </cell>
          <cell r="C1789">
            <v>7</v>
          </cell>
          <cell r="D1789"/>
          <cell r="E1789">
            <v>65</v>
          </cell>
          <cell r="F1789">
            <v>10</v>
          </cell>
          <cell r="G1789">
            <v>1</v>
          </cell>
          <cell r="H1789">
            <v>11</v>
          </cell>
          <cell r="I1789">
            <v>76</v>
          </cell>
          <cell r="K1789"/>
          <cell r="L1789"/>
          <cell r="M1789">
            <v>87</v>
          </cell>
          <cell r="N1789">
            <v>14.790000000000001</v>
          </cell>
        </row>
        <row r="1790">
          <cell r="A1790">
            <v>42690</v>
          </cell>
          <cell r="B1790">
            <v>56</v>
          </cell>
          <cell r="C1790">
            <v>5</v>
          </cell>
          <cell r="D1790"/>
          <cell r="E1790">
            <v>61</v>
          </cell>
          <cell r="F1790">
            <v>10</v>
          </cell>
          <cell r="G1790">
            <v>1</v>
          </cell>
          <cell r="H1790">
            <v>11</v>
          </cell>
          <cell r="I1790">
            <v>72</v>
          </cell>
          <cell r="K1790"/>
          <cell r="L1790"/>
          <cell r="M1790">
            <v>83</v>
          </cell>
          <cell r="N1790">
            <v>14.110000000000001</v>
          </cell>
        </row>
        <row r="1791">
          <cell r="A1791">
            <v>42691</v>
          </cell>
          <cell r="B1791">
            <v>56</v>
          </cell>
          <cell r="C1791">
            <v>5</v>
          </cell>
          <cell r="D1791"/>
          <cell r="E1791">
            <v>61</v>
          </cell>
          <cell r="F1791">
            <v>11</v>
          </cell>
          <cell r="G1791">
            <v>1</v>
          </cell>
          <cell r="H1791">
            <v>12</v>
          </cell>
          <cell r="I1791">
            <v>73</v>
          </cell>
          <cell r="K1791"/>
          <cell r="L1791"/>
          <cell r="M1791">
            <v>85</v>
          </cell>
          <cell r="N1791">
            <v>14.450000000000001</v>
          </cell>
        </row>
        <row r="1792">
          <cell r="A1792">
            <v>42692</v>
          </cell>
          <cell r="B1792">
            <v>71</v>
          </cell>
          <cell r="C1792">
            <v>8</v>
          </cell>
          <cell r="D1792"/>
          <cell r="E1792">
            <v>79</v>
          </cell>
          <cell r="F1792">
            <v>10</v>
          </cell>
          <cell r="G1792">
            <v>2</v>
          </cell>
          <cell r="H1792">
            <v>12</v>
          </cell>
          <cell r="I1792">
            <v>91</v>
          </cell>
          <cell r="K1792"/>
          <cell r="L1792"/>
          <cell r="M1792">
            <v>103</v>
          </cell>
          <cell r="N1792">
            <v>17.510000000000002</v>
          </cell>
        </row>
        <row r="1793">
          <cell r="A1793">
            <v>42693</v>
          </cell>
          <cell r="B1793">
            <v>63</v>
          </cell>
          <cell r="C1793">
            <v>8</v>
          </cell>
          <cell r="D1793"/>
          <cell r="E1793">
            <v>71</v>
          </cell>
          <cell r="F1793">
            <v>11</v>
          </cell>
          <cell r="G1793">
            <v>2</v>
          </cell>
          <cell r="H1793">
            <v>13</v>
          </cell>
          <cell r="I1793">
            <v>84</v>
          </cell>
          <cell r="K1793"/>
          <cell r="L1793"/>
          <cell r="M1793">
            <v>97</v>
          </cell>
          <cell r="N1793">
            <v>16.490000000000002</v>
          </cell>
        </row>
        <row r="1794">
          <cell r="A1794">
            <v>42694</v>
          </cell>
          <cell r="B1794">
            <v>61</v>
          </cell>
          <cell r="C1794">
            <v>9</v>
          </cell>
          <cell r="D1794"/>
          <cell r="E1794">
            <v>70</v>
          </cell>
          <cell r="F1794">
            <v>10</v>
          </cell>
          <cell r="G1794">
            <v>1</v>
          </cell>
          <cell r="H1794">
            <v>11</v>
          </cell>
          <cell r="I1794">
            <v>81</v>
          </cell>
          <cell r="K1794"/>
          <cell r="L1794"/>
          <cell r="M1794">
            <v>92</v>
          </cell>
          <cell r="N1794">
            <v>15.64</v>
          </cell>
        </row>
        <row r="1795">
          <cell r="A1795">
            <v>42695</v>
          </cell>
          <cell r="B1795">
            <v>66</v>
          </cell>
          <cell r="C1795">
            <v>9</v>
          </cell>
          <cell r="D1795"/>
          <cell r="E1795">
            <v>75</v>
          </cell>
          <cell r="F1795">
            <v>9</v>
          </cell>
          <cell r="G1795">
            <v>1</v>
          </cell>
          <cell r="H1795">
            <v>10</v>
          </cell>
          <cell r="I1795">
            <v>85</v>
          </cell>
          <cell r="K1795"/>
          <cell r="L1795"/>
          <cell r="M1795">
            <v>95</v>
          </cell>
          <cell r="N1795">
            <v>16.150000000000002</v>
          </cell>
        </row>
        <row r="1796">
          <cell r="A1796">
            <v>42696</v>
          </cell>
          <cell r="B1796">
            <v>62</v>
          </cell>
          <cell r="C1796">
            <v>8</v>
          </cell>
          <cell r="D1796"/>
          <cell r="E1796">
            <v>70</v>
          </cell>
          <cell r="F1796">
            <v>6</v>
          </cell>
          <cell r="G1796">
            <v>3</v>
          </cell>
          <cell r="H1796">
            <v>9</v>
          </cell>
          <cell r="I1796">
            <v>79</v>
          </cell>
          <cell r="K1796"/>
          <cell r="L1796"/>
          <cell r="M1796">
            <v>88</v>
          </cell>
          <cell r="N1796">
            <v>14.96</v>
          </cell>
        </row>
        <row r="1797">
          <cell r="A1797">
            <v>42697</v>
          </cell>
          <cell r="B1797">
            <v>64</v>
          </cell>
          <cell r="C1797">
            <v>10</v>
          </cell>
          <cell r="D1797"/>
          <cell r="E1797">
            <v>74</v>
          </cell>
          <cell r="F1797">
            <v>8</v>
          </cell>
          <cell r="G1797">
            <v>1</v>
          </cell>
          <cell r="H1797">
            <v>9</v>
          </cell>
          <cell r="I1797">
            <v>83</v>
          </cell>
          <cell r="K1797"/>
          <cell r="L1797"/>
          <cell r="M1797">
            <v>92</v>
          </cell>
          <cell r="N1797">
            <v>15.64</v>
          </cell>
        </row>
        <row r="1798">
          <cell r="A1798">
            <v>42698</v>
          </cell>
          <cell r="B1798">
            <v>76</v>
          </cell>
          <cell r="C1798">
            <v>9</v>
          </cell>
          <cell r="D1798"/>
          <cell r="E1798">
            <v>85</v>
          </cell>
          <cell r="F1798">
            <v>10</v>
          </cell>
          <cell r="G1798"/>
          <cell r="H1798">
            <v>10</v>
          </cell>
          <cell r="I1798">
            <v>95</v>
          </cell>
          <cell r="K1798"/>
          <cell r="L1798"/>
          <cell r="M1798">
            <v>105</v>
          </cell>
          <cell r="N1798">
            <v>17.850000000000001</v>
          </cell>
        </row>
        <row r="1799">
          <cell r="A1799">
            <v>42699</v>
          </cell>
          <cell r="B1799">
            <v>59</v>
          </cell>
          <cell r="C1799">
            <v>10</v>
          </cell>
          <cell r="D1799"/>
          <cell r="E1799">
            <v>69</v>
          </cell>
          <cell r="F1799">
            <v>9</v>
          </cell>
          <cell r="G1799">
            <v>1</v>
          </cell>
          <cell r="H1799">
            <v>10</v>
          </cell>
          <cell r="I1799">
            <v>79</v>
          </cell>
          <cell r="K1799"/>
          <cell r="L1799"/>
          <cell r="M1799">
            <v>89</v>
          </cell>
          <cell r="N1799">
            <v>15.13</v>
          </cell>
        </row>
        <row r="1800">
          <cell r="A1800">
            <v>42700</v>
          </cell>
          <cell r="B1800">
            <v>62</v>
          </cell>
          <cell r="C1800">
            <v>9</v>
          </cell>
          <cell r="D1800"/>
          <cell r="E1800">
            <v>71</v>
          </cell>
          <cell r="F1800">
            <v>7</v>
          </cell>
          <cell r="G1800"/>
          <cell r="H1800">
            <v>7</v>
          </cell>
          <cell r="I1800">
            <v>78</v>
          </cell>
          <cell r="K1800"/>
          <cell r="L1800"/>
          <cell r="M1800">
            <v>85</v>
          </cell>
          <cell r="N1800">
            <v>14.450000000000001</v>
          </cell>
        </row>
        <row r="1801">
          <cell r="A1801">
            <v>42701</v>
          </cell>
          <cell r="B1801">
            <v>58</v>
          </cell>
          <cell r="C1801">
            <v>10</v>
          </cell>
          <cell r="D1801"/>
          <cell r="E1801">
            <v>68</v>
          </cell>
          <cell r="F1801">
            <v>8</v>
          </cell>
          <cell r="G1801">
            <v>1</v>
          </cell>
          <cell r="H1801">
            <v>9</v>
          </cell>
          <cell r="I1801">
            <v>77</v>
          </cell>
          <cell r="K1801"/>
          <cell r="L1801"/>
          <cell r="M1801">
            <v>86</v>
          </cell>
          <cell r="N1801">
            <v>14.620000000000001</v>
          </cell>
        </row>
        <row r="1802">
          <cell r="A1802">
            <v>42702</v>
          </cell>
          <cell r="B1802">
            <v>60</v>
          </cell>
          <cell r="C1802">
            <v>8</v>
          </cell>
          <cell r="D1802"/>
          <cell r="E1802">
            <v>68</v>
          </cell>
          <cell r="F1802">
            <v>4</v>
          </cell>
          <cell r="G1802"/>
          <cell r="H1802">
            <v>4</v>
          </cell>
          <cell r="I1802">
            <v>72</v>
          </cell>
          <cell r="K1802"/>
          <cell r="L1802"/>
          <cell r="M1802">
            <v>76</v>
          </cell>
          <cell r="N1802">
            <v>12.920000000000002</v>
          </cell>
        </row>
        <row r="1803">
          <cell r="A1803">
            <v>42703</v>
          </cell>
          <cell r="B1803">
            <v>49</v>
          </cell>
          <cell r="C1803">
            <v>9</v>
          </cell>
          <cell r="D1803"/>
          <cell r="E1803">
            <v>58</v>
          </cell>
          <cell r="F1803">
            <v>3</v>
          </cell>
          <cell r="G1803"/>
          <cell r="H1803">
            <v>3</v>
          </cell>
          <cell r="I1803">
            <v>61</v>
          </cell>
          <cell r="K1803"/>
          <cell r="L1803"/>
          <cell r="M1803">
            <v>64</v>
          </cell>
          <cell r="N1803">
            <v>10.88</v>
          </cell>
        </row>
        <row r="1804">
          <cell r="A1804">
            <v>42704</v>
          </cell>
          <cell r="B1804">
            <v>46</v>
          </cell>
          <cell r="C1804">
            <v>11</v>
          </cell>
          <cell r="D1804"/>
          <cell r="E1804">
            <v>57</v>
          </cell>
          <cell r="F1804">
            <v>4</v>
          </cell>
          <cell r="G1804"/>
          <cell r="H1804">
            <v>4</v>
          </cell>
          <cell r="I1804">
            <v>61</v>
          </cell>
          <cell r="K1804"/>
          <cell r="L1804"/>
          <cell r="M1804">
            <v>65</v>
          </cell>
          <cell r="N1804">
            <v>11.05</v>
          </cell>
        </row>
        <row r="1805">
          <cell r="A1805">
            <v>42705</v>
          </cell>
          <cell r="B1805">
            <v>49</v>
          </cell>
          <cell r="C1805">
            <v>9</v>
          </cell>
          <cell r="D1805"/>
          <cell r="E1805">
            <v>58</v>
          </cell>
          <cell r="F1805">
            <v>4</v>
          </cell>
          <cell r="G1805">
            <v>1</v>
          </cell>
          <cell r="H1805">
            <v>5</v>
          </cell>
          <cell r="I1805">
            <v>63</v>
          </cell>
          <cell r="K1805"/>
          <cell r="L1805"/>
          <cell r="M1805">
            <v>68</v>
          </cell>
          <cell r="N1805">
            <v>11.56</v>
          </cell>
        </row>
        <row r="1806">
          <cell r="A1806">
            <v>42706</v>
          </cell>
          <cell r="B1806">
            <v>48</v>
          </cell>
          <cell r="C1806">
            <v>10</v>
          </cell>
          <cell r="D1806"/>
          <cell r="E1806">
            <v>58</v>
          </cell>
          <cell r="F1806">
            <v>3</v>
          </cell>
          <cell r="G1806">
            <v>1</v>
          </cell>
          <cell r="H1806">
            <v>4</v>
          </cell>
          <cell r="I1806">
            <v>62</v>
          </cell>
          <cell r="K1806"/>
          <cell r="L1806"/>
          <cell r="M1806">
            <v>66</v>
          </cell>
          <cell r="N1806">
            <v>11.22</v>
          </cell>
        </row>
        <row r="1807">
          <cell r="A1807">
            <v>42707</v>
          </cell>
          <cell r="B1807">
            <v>55</v>
          </cell>
          <cell r="C1807">
            <v>9</v>
          </cell>
          <cell r="D1807"/>
          <cell r="E1807">
            <v>64</v>
          </cell>
          <cell r="F1807">
            <v>3</v>
          </cell>
          <cell r="G1807">
            <v>1</v>
          </cell>
          <cell r="H1807">
            <v>4</v>
          </cell>
          <cell r="I1807">
            <v>68</v>
          </cell>
          <cell r="K1807"/>
          <cell r="L1807"/>
          <cell r="M1807">
            <v>72</v>
          </cell>
          <cell r="N1807">
            <v>12.24</v>
          </cell>
        </row>
        <row r="1808">
          <cell r="A1808">
            <v>42708</v>
          </cell>
          <cell r="B1808">
            <v>55</v>
          </cell>
          <cell r="C1808">
            <v>10</v>
          </cell>
          <cell r="D1808"/>
          <cell r="E1808">
            <v>65</v>
          </cell>
          <cell r="F1808">
            <v>6</v>
          </cell>
          <cell r="G1808"/>
          <cell r="H1808">
            <v>6</v>
          </cell>
          <cell r="I1808">
            <v>71</v>
          </cell>
          <cell r="K1808"/>
          <cell r="L1808"/>
          <cell r="M1808">
            <v>77</v>
          </cell>
          <cell r="N1808">
            <v>13.090000000000002</v>
          </cell>
        </row>
        <row r="1809">
          <cell r="A1809">
            <v>42709</v>
          </cell>
          <cell r="B1809">
            <v>59</v>
          </cell>
          <cell r="C1809">
            <v>9</v>
          </cell>
          <cell r="D1809"/>
          <cell r="E1809">
            <v>68</v>
          </cell>
          <cell r="F1809">
            <v>7</v>
          </cell>
          <cell r="G1809"/>
          <cell r="H1809">
            <v>7</v>
          </cell>
          <cell r="I1809">
            <v>75</v>
          </cell>
          <cell r="K1809"/>
          <cell r="L1809"/>
          <cell r="M1809">
            <v>82</v>
          </cell>
          <cell r="N1809">
            <v>13.940000000000001</v>
          </cell>
        </row>
        <row r="1810">
          <cell r="A1810">
            <v>42710</v>
          </cell>
          <cell r="B1810">
            <v>55</v>
          </cell>
          <cell r="C1810">
            <v>10</v>
          </cell>
          <cell r="D1810"/>
          <cell r="E1810">
            <v>65</v>
          </cell>
          <cell r="F1810">
            <v>4</v>
          </cell>
          <cell r="G1810"/>
          <cell r="H1810">
            <v>4</v>
          </cell>
          <cell r="I1810">
            <v>69</v>
          </cell>
          <cell r="K1810"/>
          <cell r="L1810"/>
          <cell r="M1810">
            <v>73</v>
          </cell>
          <cell r="N1810">
            <v>12.41</v>
          </cell>
        </row>
        <row r="1811">
          <cell r="A1811">
            <v>42711</v>
          </cell>
          <cell r="B1811">
            <v>50</v>
          </cell>
          <cell r="C1811">
            <v>12</v>
          </cell>
          <cell r="D1811"/>
          <cell r="E1811">
            <v>62</v>
          </cell>
          <cell r="F1811">
            <v>7</v>
          </cell>
          <cell r="G1811"/>
          <cell r="H1811">
            <v>7</v>
          </cell>
          <cell r="I1811">
            <v>69</v>
          </cell>
          <cell r="K1811"/>
          <cell r="L1811"/>
          <cell r="M1811">
            <v>76</v>
          </cell>
          <cell r="N1811">
            <v>12.920000000000002</v>
          </cell>
        </row>
        <row r="1812">
          <cell r="A1812">
            <v>42712</v>
          </cell>
          <cell r="B1812">
            <v>53</v>
          </cell>
          <cell r="C1812">
            <v>12</v>
          </cell>
          <cell r="D1812"/>
          <cell r="E1812">
            <v>65</v>
          </cell>
          <cell r="F1812">
            <v>7</v>
          </cell>
          <cell r="G1812">
            <v>1</v>
          </cell>
          <cell r="H1812">
            <v>8</v>
          </cell>
          <cell r="I1812">
            <v>73</v>
          </cell>
          <cell r="K1812"/>
          <cell r="L1812"/>
          <cell r="M1812">
            <v>81</v>
          </cell>
          <cell r="N1812">
            <v>13.770000000000001</v>
          </cell>
        </row>
        <row r="1813">
          <cell r="A1813">
            <v>42713</v>
          </cell>
          <cell r="B1813">
            <v>49</v>
          </cell>
          <cell r="C1813">
            <v>12</v>
          </cell>
          <cell r="D1813"/>
          <cell r="E1813">
            <v>61</v>
          </cell>
          <cell r="F1813">
            <v>6</v>
          </cell>
          <cell r="G1813"/>
          <cell r="H1813">
            <v>6</v>
          </cell>
          <cell r="I1813">
            <v>67</v>
          </cell>
          <cell r="K1813"/>
          <cell r="L1813"/>
          <cell r="M1813">
            <v>73</v>
          </cell>
          <cell r="N1813">
            <v>12.41</v>
          </cell>
        </row>
        <row r="1814">
          <cell r="A1814">
            <v>42714</v>
          </cell>
          <cell r="B1814">
            <v>46</v>
          </cell>
          <cell r="C1814">
            <v>10</v>
          </cell>
          <cell r="D1814"/>
          <cell r="E1814">
            <v>56</v>
          </cell>
          <cell r="F1814">
            <v>4</v>
          </cell>
          <cell r="G1814"/>
          <cell r="H1814">
            <v>4</v>
          </cell>
          <cell r="I1814">
            <v>60</v>
          </cell>
          <cell r="K1814"/>
          <cell r="L1814"/>
          <cell r="M1814">
            <v>64</v>
          </cell>
          <cell r="N1814">
            <v>10.88</v>
          </cell>
        </row>
        <row r="1815">
          <cell r="A1815">
            <v>42715</v>
          </cell>
          <cell r="B1815">
            <v>48</v>
          </cell>
          <cell r="C1815">
            <v>12</v>
          </cell>
          <cell r="D1815"/>
          <cell r="E1815">
            <v>60</v>
          </cell>
          <cell r="F1815">
            <v>8</v>
          </cell>
          <cell r="G1815"/>
          <cell r="H1815">
            <v>8</v>
          </cell>
          <cell r="I1815">
            <v>68</v>
          </cell>
          <cell r="K1815"/>
          <cell r="L1815"/>
          <cell r="M1815">
            <v>76</v>
          </cell>
          <cell r="N1815">
            <v>12.920000000000002</v>
          </cell>
        </row>
        <row r="1816">
          <cell r="A1816">
            <v>42716</v>
          </cell>
          <cell r="B1816">
            <v>53</v>
          </cell>
          <cell r="C1816">
            <v>10</v>
          </cell>
          <cell r="D1816"/>
          <cell r="E1816">
            <v>63</v>
          </cell>
          <cell r="F1816">
            <v>9</v>
          </cell>
          <cell r="G1816"/>
          <cell r="H1816">
            <v>9</v>
          </cell>
          <cell r="I1816">
            <v>72</v>
          </cell>
          <cell r="K1816"/>
          <cell r="L1816"/>
          <cell r="M1816">
            <v>81</v>
          </cell>
          <cell r="N1816">
            <v>13.770000000000001</v>
          </cell>
        </row>
        <row r="1817">
          <cell r="A1817">
            <v>42717</v>
          </cell>
          <cell r="B1817">
            <v>60</v>
          </cell>
          <cell r="C1817">
            <v>10</v>
          </cell>
          <cell r="D1817"/>
          <cell r="E1817">
            <v>70</v>
          </cell>
          <cell r="F1817">
            <v>12</v>
          </cell>
          <cell r="G1817">
            <v>1</v>
          </cell>
          <cell r="H1817">
            <v>13</v>
          </cell>
          <cell r="I1817">
            <v>83</v>
          </cell>
          <cell r="K1817"/>
          <cell r="L1817"/>
          <cell r="M1817">
            <v>96</v>
          </cell>
          <cell r="N1817">
            <v>16.32</v>
          </cell>
        </row>
        <row r="1818">
          <cell r="A1818">
            <v>42718</v>
          </cell>
          <cell r="B1818">
            <v>62</v>
          </cell>
          <cell r="C1818">
            <v>9</v>
          </cell>
          <cell r="D1818"/>
          <cell r="E1818">
            <v>71</v>
          </cell>
          <cell r="F1818">
            <v>12</v>
          </cell>
          <cell r="G1818"/>
          <cell r="H1818">
            <v>12</v>
          </cell>
          <cell r="I1818">
            <v>83</v>
          </cell>
          <cell r="K1818"/>
          <cell r="L1818"/>
          <cell r="M1818">
            <v>95</v>
          </cell>
          <cell r="N1818">
            <v>16.150000000000002</v>
          </cell>
        </row>
        <row r="1819">
          <cell r="A1819">
            <v>42719</v>
          </cell>
          <cell r="B1819">
            <v>63</v>
          </cell>
          <cell r="C1819">
            <v>8</v>
          </cell>
          <cell r="D1819"/>
          <cell r="E1819">
            <v>71</v>
          </cell>
          <cell r="F1819">
            <v>13</v>
          </cell>
          <cell r="G1819">
            <v>1</v>
          </cell>
          <cell r="H1819">
            <v>14</v>
          </cell>
          <cell r="I1819">
            <v>85</v>
          </cell>
          <cell r="K1819"/>
          <cell r="L1819"/>
          <cell r="M1819">
            <v>99</v>
          </cell>
          <cell r="N1819">
            <v>16.830000000000002</v>
          </cell>
        </row>
        <row r="1820">
          <cell r="A1820">
            <v>42720</v>
          </cell>
          <cell r="B1820">
            <v>57</v>
          </cell>
          <cell r="C1820">
            <v>8</v>
          </cell>
          <cell r="D1820"/>
          <cell r="E1820">
            <v>65</v>
          </cell>
          <cell r="F1820">
            <v>12</v>
          </cell>
          <cell r="G1820">
            <v>1</v>
          </cell>
          <cell r="H1820">
            <v>13</v>
          </cell>
          <cell r="I1820">
            <v>78</v>
          </cell>
          <cell r="K1820"/>
          <cell r="L1820"/>
          <cell r="M1820">
            <v>91</v>
          </cell>
          <cell r="N1820">
            <v>15.47</v>
          </cell>
        </row>
        <row r="1821">
          <cell r="A1821">
            <v>42721</v>
          </cell>
          <cell r="B1821">
            <v>50</v>
          </cell>
          <cell r="C1821">
            <v>8</v>
          </cell>
          <cell r="D1821"/>
          <cell r="E1821">
            <v>58</v>
          </cell>
          <cell r="F1821">
            <v>10</v>
          </cell>
          <cell r="G1821">
            <v>1</v>
          </cell>
          <cell r="H1821">
            <v>11</v>
          </cell>
          <cell r="I1821">
            <v>69</v>
          </cell>
          <cell r="K1821"/>
          <cell r="L1821"/>
          <cell r="M1821">
            <v>80</v>
          </cell>
          <cell r="N1821">
            <v>13.600000000000001</v>
          </cell>
        </row>
        <row r="1822">
          <cell r="A1822">
            <v>42722</v>
          </cell>
          <cell r="B1822">
            <v>64</v>
          </cell>
          <cell r="C1822">
            <v>9</v>
          </cell>
          <cell r="D1822"/>
          <cell r="E1822">
            <v>73</v>
          </cell>
          <cell r="F1822">
            <v>8</v>
          </cell>
          <cell r="G1822">
            <v>1</v>
          </cell>
          <cell r="H1822">
            <v>9</v>
          </cell>
          <cell r="I1822">
            <v>82</v>
          </cell>
          <cell r="K1822"/>
          <cell r="L1822"/>
          <cell r="M1822">
            <v>91</v>
          </cell>
          <cell r="N1822">
            <v>15.47</v>
          </cell>
        </row>
        <row r="1823">
          <cell r="A1823">
            <v>42723</v>
          </cell>
          <cell r="B1823">
            <v>83</v>
          </cell>
          <cell r="C1823">
            <v>9</v>
          </cell>
          <cell r="D1823"/>
          <cell r="E1823">
            <v>92</v>
          </cell>
          <cell r="F1823">
            <v>7</v>
          </cell>
          <cell r="G1823">
            <v>3</v>
          </cell>
          <cell r="H1823">
            <v>10</v>
          </cell>
          <cell r="I1823">
            <v>102</v>
          </cell>
          <cell r="K1823"/>
          <cell r="L1823"/>
          <cell r="M1823">
            <v>112</v>
          </cell>
          <cell r="N1823">
            <v>19.040000000000003</v>
          </cell>
        </row>
        <row r="1824">
          <cell r="A1824">
            <v>42724</v>
          </cell>
          <cell r="B1824">
            <v>85</v>
          </cell>
          <cell r="C1824">
            <v>10</v>
          </cell>
          <cell r="D1824"/>
          <cell r="E1824">
            <v>95</v>
          </cell>
          <cell r="F1824">
            <v>12</v>
          </cell>
          <cell r="G1824">
            <v>1</v>
          </cell>
          <cell r="H1824">
            <v>13</v>
          </cell>
          <cell r="I1824">
            <v>108</v>
          </cell>
          <cell r="K1824"/>
          <cell r="L1824"/>
          <cell r="M1824">
            <v>121</v>
          </cell>
          <cell r="N1824">
            <v>20.57</v>
          </cell>
        </row>
        <row r="1825">
          <cell r="A1825">
            <v>42725</v>
          </cell>
          <cell r="B1825">
            <v>89</v>
          </cell>
          <cell r="C1825">
            <v>10</v>
          </cell>
          <cell r="D1825"/>
          <cell r="E1825">
            <v>99</v>
          </cell>
          <cell r="F1825">
            <v>12</v>
          </cell>
          <cell r="G1825">
            <v>1</v>
          </cell>
          <cell r="H1825">
            <v>13</v>
          </cell>
          <cell r="I1825">
            <v>112</v>
          </cell>
          <cell r="K1825"/>
          <cell r="L1825"/>
          <cell r="M1825">
            <v>125</v>
          </cell>
          <cell r="N1825">
            <v>21.25</v>
          </cell>
        </row>
        <row r="1826">
          <cell r="A1826">
            <v>42726</v>
          </cell>
          <cell r="B1826">
            <v>101</v>
          </cell>
          <cell r="C1826">
            <v>10</v>
          </cell>
          <cell r="D1826"/>
          <cell r="E1826">
            <v>111</v>
          </cell>
          <cell r="F1826">
            <v>13</v>
          </cell>
          <cell r="G1826">
            <v>2</v>
          </cell>
          <cell r="H1826">
            <v>15</v>
          </cell>
          <cell r="I1826">
            <v>126</v>
          </cell>
          <cell r="K1826"/>
          <cell r="L1826"/>
          <cell r="M1826">
            <v>141</v>
          </cell>
          <cell r="N1826">
            <v>23.970000000000002</v>
          </cell>
        </row>
        <row r="1827">
          <cell r="A1827">
            <v>42727</v>
          </cell>
          <cell r="B1827">
            <v>106</v>
          </cell>
          <cell r="C1827">
            <v>10</v>
          </cell>
          <cell r="D1827"/>
          <cell r="E1827">
            <v>116</v>
          </cell>
          <cell r="F1827">
            <v>12</v>
          </cell>
          <cell r="G1827">
            <v>1</v>
          </cell>
          <cell r="H1827">
            <v>13</v>
          </cell>
          <cell r="I1827">
            <v>129</v>
          </cell>
          <cell r="K1827"/>
          <cell r="L1827"/>
          <cell r="M1827">
            <v>142</v>
          </cell>
          <cell r="N1827">
            <v>24.14</v>
          </cell>
        </row>
        <row r="1828">
          <cell r="A1828">
            <v>42728</v>
          </cell>
          <cell r="B1828">
            <v>97</v>
          </cell>
          <cell r="C1828">
            <v>8</v>
          </cell>
          <cell r="D1828"/>
          <cell r="E1828">
            <v>105</v>
          </cell>
          <cell r="F1828">
            <v>9</v>
          </cell>
          <cell r="G1828">
            <v>1</v>
          </cell>
          <cell r="H1828">
            <v>10</v>
          </cell>
          <cell r="I1828">
            <v>115</v>
          </cell>
          <cell r="K1828"/>
          <cell r="L1828"/>
          <cell r="M1828">
            <v>125</v>
          </cell>
          <cell r="N1828">
            <v>21.25</v>
          </cell>
        </row>
        <row r="1829">
          <cell r="A1829">
            <v>42729</v>
          </cell>
          <cell r="B1829">
            <v>90</v>
          </cell>
          <cell r="C1829">
            <v>7</v>
          </cell>
          <cell r="D1829"/>
          <cell r="E1829">
            <v>97</v>
          </cell>
          <cell r="F1829">
            <v>11</v>
          </cell>
          <cell r="G1829">
            <v>1</v>
          </cell>
          <cell r="H1829">
            <v>12</v>
          </cell>
          <cell r="I1829">
            <v>109</v>
          </cell>
          <cell r="K1829"/>
          <cell r="L1829"/>
          <cell r="M1829">
            <v>121</v>
          </cell>
          <cell r="N1829">
            <v>20.57</v>
          </cell>
        </row>
        <row r="1830">
          <cell r="A1830">
            <v>42730</v>
          </cell>
          <cell r="B1830">
            <v>95</v>
          </cell>
          <cell r="C1830">
            <v>8</v>
          </cell>
          <cell r="D1830"/>
          <cell r="E1830">
            <v>103</v>
          </cell>
          <cell r="F1830">
            <v>12</v>
          </cell>
          <cell r="G1830">
            <v>1</v>
          </cell>
          <cell r="H1830">
            <v>13</v>
          </cell>
          <cell r="I1830">
            <v>116</v>
          </cell>
          <cell r="K1830"/>
          <cell r="L1830"/>
          <cell r="M1830">
            <v>129</v>
          </cell>
          <cell r="N1830">
            <v>21.930000000000003</v>
          </cell>
        </row>
        <row r="1831">
          <cell r="A1831">
            <v>42731</v>
          </cell>
          <cell r="B1831">
            <v>101</v>
          </cell>
          <cell r="C1831">
            <v>9</v>
          </cell>
          <cell r="D1831"/>
          <cell r="E1831">
            <v>110</v>
          </cell>
          <cell r="F1831">
            <v>11</v>
          </cell>
          <cell r="G1831">
            <v>1</v>
          </cell>
          <cell r="H1831">
            <v>12</v>
          </cell>
          <cell r="I1831">
            <v>122</v>
          </cell>
          <cell r="K1831"/>
          <cell r="L1831"/>
          <cell r="M1831">
            <v>134</v>
          </cell>
          <cell r="N1831">
            <v>22.78</v>
          </cell>
        </row>
        <row r="1832">
          <cell r="A1832">
            <v>42732</v>
          </cell>
          <cell r="B1832">
            <v>97</v>
          </cell>
          <cell r="C1832">
            <v>10</v>
          </cell>
          <cell r="D1832"/>
          <cell r="E1832">
            <v>107</v>
          </cell>
          <cell r="F1832">
            <v>9</v>
          </cell>
          <cell r="G1832">
            <v>2</v>
          </cell>
          <cell r="H1832">
            <v>11</v>
          </cell>
          <cell r="I1832">
            <v>118</v>
          </cell>
          <cell r="K1832"/>
          <cell r="L1832"/>
          <cell r="M1832">
            <v>129</v>
          </cell>
          <cell r="N1832">
            <v>21.930000000000003</v>
          </cell>
        </row>
        <row r="1833">
          <cell r="A1833">
            <v>42733</v>
          </cell>
          <cell r="B1833">
            <v>91</v>
          </cell>
          <cell r="C1833">
            <v>9</v>
          </cell>
          <cell r="D1833"/>
          <cell r="E1833">
            <v>100</v>
          </cell>
          <cell r="F1833">
            <v>12</v>
          </cell>
          <cell r="G1833">
            <v>1</v>
          </cell>
          <cell r="H1833">
            <v>13</v>
          </cell>
          <cell r="I1833">
            <v>113</v>
          </cell>
          <cell r="K1833"/>
          <cell r="L1833"/>
          <cell r="M1833">
            <v>126</v>
          </cell>
          <cell r="N1833">
            <v>21.42</v>
          </cell>
        </row>
        <row r="1834">
          <cell r="A1834">
            <v>42734</v>
          </cell>
          <cell r="B1834">
            <v>88</v>
          </cell>
          <cell r="C1834">
            <v>8</v>
          </cell>
          <cell r="D1834"/>
          <cell r="E1834">
            <v>96</v>
          </cell>
          <cell r="F1834">
            <v>12</v>
          </cell>
          <cell r="G1834">
            <v>1</v>
          </cell>
          <cell r="H1834">
            <v>13</v>
          </cell>
          <cell r="I1834">
            <v>109</v>
          </cell>
          <cell r="K1834"/>
          <cell r="L1834"/>
          <cell r="M1834">
            <v>122</v>
          </cell>
          <cell r="N1834">
            <v>20.740000000000002</v>
          </cell>
        </row>
        <row r="1835">
          <cell r="A1835">
            <v>42735</v>
          </cell>
          <cell r="B1835">
            <v>81</v>
          </cell>
          <cell r="C1835">
            <v>7</v>
          </cell>
          <cell r="D1835"/>
          <cell r="E1835">
            <v>88</v>
          </cell>
          <cell r="F1835">
            <v>10</v>
          </cell>
          <cell r="G1835">
            <v>1</v>
          </cell>
          <cell r="H1835">
            <v>11</v>
          </cell>
          <cell r="I1835">
            <v>99</v>
          </cell>
          <cell r="K1835"/>
          <cell r="L1835"/>
          <cell r="M1835">
            <v>110</v>
          </cell>
          <cell r="N1835">
            <v>18.700000000000003</v>
          </cell>
        </row>
        <row r="1836">
          <cell r="A1836">
            <v>42736</v>
          </cell>
          <cell r="B1836">
            <v>84</v>
          </cell>
          <cell r="C1836">
            <v>10</v>
          </cell>
          <cell r="D1836"/>
          <cell r="E1836">
            <v>94</v>
          </cell>
          <cell r="F1836">
            <v>11</v>
          </cell>
          <cell r="G1836">
            <v>1</v>
          </cell>
          <cell r="H1836">
            <v>12</v>
          </cell>
          <cell r="I1836">
            <v>106</v>
          </cell>
          <cell r="K1836"/>
          <cell r="L1836"/>
          <cell r="M1836">
            <v>118</v>
          </cell>
          <cell r="N1836">
            <v>20.060000000000002</v>
          </cell>
        </row>
        <row r="1837">
          <cell r="A1837">
            <v>42737</v>
          </cell>
          <cell r="B1837">
            <v>92</v>
          </cell>
          <cell r="C1837">
            <v>8</v>
          </cell>
          <cell r="D1837"/>
          <cell r="E1837">
            <v>100</v>
          </cell>
          <cell r="F1837">
            <v>10</v>
          </cell>
          <cell r="G1837">
            <v>1</v>
          </cell>
          <cell r="H1837">
            <v>11</v>
          </cell>
          <cell r="I1837">
            <v>111</v>
          </cell>
          <cell r="K1837"/>
          <cell r="L1837"/>
          <cell r="M1837">
            <v>122</v>
          </cell>
          <cell r="N1837">
            <v>20.740000000000002</v>
          </cell>
        </row>
        <row r="1838">
          <cell r="A1838">
            <v>42738</v>
          </cell>
          <cell r="B1838">
            <v>101</v>
          </cell>
          <cell r="C1838">
            <v>9</v>
          </cell>
          <cell r="D1838"/>
          <cell r="E1838">
            <v>110</v>
          </cell>
          <cell r="F1838">
            <v>11</v>
          </cell>
          <cell r="G1838">
            <v>1</v>
          </cell>
          <cell r="H1838">
            <v>12</v>
          </cell>
          <cell r="I1838">
            <v>122</v>
          </cell>
          <cell r="K1838"/>
          <cell r="L1838"/>
          <cell r="M1838">
            <v>134</v>
          </cell>
          <cell r="N1838">
            <v>22.78</v>
          </cell>
        </row>
        <row r="1839">
          <cell r="A1839">
            <v>42739</v>
          </cell>
          <cell r="B1839">
            <v>99</v>
          </cell>
          <cell r="C1839">
            <v>9</v>
          </cell>
          <cell r="D1839"/>
          <cell r="E1839">
            <v>108</v>
          </cell>
          <cell r="F1839">
            <v>10</v>
          </cell>
          <cell r="G1839">
            <v>1</v>
          </cell>
          <cell r="H1839">
            <v>11</v>
          </cell>
          <cell r="I1839">
            <v>119</v>
          </cell>
          <cell r="K1839"/>
          <cell r="L1839"/>
          <cell r="M1839">
            <v>130</v>
          </cell>
          <cell r="N1839">
            <v>22.1</v>
          </cell>
        </row>
        <row r="1840">
          <cell r="A1840">
            <v>42740</v>
          </cell>
          <cell r="B1840">
            <v>95</v>
          </cell>
          <cell r="C1840">
            <v>8</v>
          </cell>
          <cell r="D1840"/>
          <cell r="E1840">
            <v>103</v>
          </cell>
          <cell r="F1840">
            <v>8</v>
          </cell>
          <cell r="G1840"/>
          <cell r="H1840">
            <v>8</v>
          </cell>
          <cell r="I1840">
            <v>111</v>
          </cell>
          <cell r="K1840"/>
          <cell r="L1840"/>
          <cell r="M1840">
            <v>119</v>
          </cell>
          <cell r="N1840">
            <v>20.23</v>
          </cell>
        </row>
        <row r="1841">
          <cell r="A1841">
            <v>42741</v>
          </cell>
          <cell r="B1841">
            <v>95</v>
          </cell>
          <cell r="C1841">
            <v>9</v>
          </cell>
          <cell r="D1841"/>
          <cell r="E1841">
            <v>104</v>
          </cell>
          <cell r="F1841">
            <v>7</v>
          </cell>
          <cell r="G1841"/>
          <cell r="H1841">
            <v>7</v>
          </cell>
          <cell r="I1841">
            <v>111</v>
          </cell>
          <cell r="K1841"/>
          <cell r="L1841"/>
          <cell r="M1841">
            <v>118</v>
          </cell>
          <cell r="N1841">
            <v>20.060000000000002</v>
          </cell>
        </row>
        <row r="1842">
          <cell r="A1842">
            <v>42742</v>
          </cell>
          <cell r="B1842">
            <v>99</v>
          </cell>
          <cell r="C1842">
            <v>9</v>
          </cell>
          <cell r="D1842"/>
          <cell r="E1842">
            <v>108</v>
          </cell>
          <cell r="F1842">
            <v>5</v>
          </cell>
          <cell r="G1842"/>
          <cell r="H1842">
            <v>5</v>
          </cell>
          <cell r="I1842">
            <v>113</v>
          </cell>
          <cell r="K1842"/>
          <cell r="L1842"/>
          <cell r="M1842">
            <v>118</v>
          </cell>
          <cell r="N1842">
            <v>20.060000000000002</v>
          </cell>
        </row>
        <row r="1843">
          <cell r="A1843">
            <v>42743</v>
          </cell>
          <cell r="B1843">
            <v>97</v>
          </cell>
          <cell r="C1843">
            <v>7</v>
          </cell>
          <cell r="D1843"/>
          <cell r="E1843">
            <v>104</v>
          </cell>
          <cell r="F1843">
            <v>5</v>
          </cell>
          <cell r="G1843"/>
          <cell r="H1843">
            <v>5</v>
          </cell>
          <cell r="I1843">
            <v>109</v>
          </cell>
          <cell r="K1843"/>
          <cell r="L1843"/>
          <cell r="M1843">
            <v>114</v>
          </cell>
          <cell r="N1843">
            <v>19.380000000000003</v>
          </cell>
        </row>
        <row r="1844">
          <cell r="A1844">
            <v>42744</v>
          </cell>
          <cell r="B1844">
            <v>109</v>
          </cell>
          <cell r="C1844">
            <v>8</v>
          </cell>
          <cell r="D1844"/>
          <cell r="E1844">
            <v>117</v>
          </cell>
          <cell r="F1844">
            <v>11</v>
          </cell>
          <cell r="G1844"/>
          <cell r="H1844">
            <v>11</v>
          </cell>
          <cell r="I1844">
            <v>128</v>
          </cell>
          <cell r="K1844"/>
          <cell r="L1844"/>
          <cell r="M1844">
            <v>139</v>
          </cell>
          <cell r="N1844">
            <v>23.630000000000003</v>
          </cell>
        </row>
        <row r="1845">
          <cell r="A1845">
            <v>42745</v>
          </cell>
          <cell r="B1845">
            <v>98</v>
          </cell>
          <cell r="C1845">
            <v>10</v>
          </cell>
          <cell r="D1845"/>
          <cell r="E1845">
            <v>108</v>
          </cell>
          <cell r="F1845">
            <v>6</v>
          </cell>
          <cell r="G1845"/>
          <cell r="H1845">
            <v>6</v>
          </cell>
          <cell r="I1845">
            <v>114</v>
          </cell>
          <cell r="K1845"/>
          <cell r="L1845"/>
          <cell r="M1845">
            <v>120</v>
          </cell>
          <cell r="N1845">
            <v>20.400000000000002</v>
          </cell>
        </row>
        <row r="1846">
          <cell r="A1846">
            <v>42746</v>
          </cell>
          <cell r="B1846">
            <v>96</v>
          </cell>
          <cell r="C1846">
            <v>8</v>
          </cell>
          <cell r="D1846"/>
          <cell r="E1846">
            <v>104</v>
          </cell>
          <cell r="F1846">
            <v>10</v>
          </cell>
          <cell r="G1846">
            <v>1</v>
          </cell>
          <cell r="H1846">
            <v>11</v>
          </cell>
          <cell r="I1846">
            <v>115</v>
          </cell>
          <cell r="K1846"/>
          <cell r="L1846"/>
          <cell r="M1846">
            <v>126</v>
          </cell>
          <cell r="N1846">
            <v>21.42</v>
          </cell>
        </row>
        <row r="1847">
          <cell r="A1847">
            <v>42747</v>
          </cell>
          <cell r="B1847">
            <v>95</v>
          </cell>
          <cell r="C1847">
            <v>7</v>
          </cell>
          <cell r="D1847"/>
          <cell r="E1847">
            <v>102</v>
          </cell>
          <cell r="F1847">
            <v>10</v>
          </cell>
          <cell r="G1847">
            <v>1</v>
          </cell>
          <cell r="H1847">
            <v>11</v>
          </cell>
          <cell r="I1847">
            <v>113</v>
          </cell>
          <cell r="K1847"/>
          <cell r="L1847"/>
          <cell r="M1847">
            <v>124</v>
          </cell>
          <cell r="N1847">
            <v>21.080000000000002</v>
          </cell>
        </row>
        <row r="1848">
          <cell r="A1848">
            <v>42748</v>
          </cell>
          <cell r="B1848">
            <v>103</v>
          </cell>
          <cell r="C1848">
            <v>5</v>
          </cell>
          <cell r="D1848"/>
          <cell r="E1848">
            <v>108</v>
          </cell>
          <cell r="F1848">
            <v>14</v>
          </cell>
          <cell r="G1848">
            <v>2</v>
          </cell>
          <cell r="H1848">
            <v>16</v>
          </cell>
          <cell r="I1848">
            <v>124</v>
          </cell>
          <cell r="K1848"/>
          <cell r="L1848"/>
          <cell r="M1848">
            <v>140</v>
          </cell>
          <cell r="N1848">
            <v>23.8</v>
          </cell>
        </row>
        <row r="1849">
          <cell r="A1849">
            <v>42749</v>
          </cell>
          <cell r="B1849">
            <v>96</v>
          </cell>
          <cell r="C1849">
            <v>6</v>
          </cell>
          <cell r="D1849"/>
          <cell r="E1849">
            <v>102</v>
          </cell>
          <cell r="F1849">
            <v>12</v>
          </cell>
          <cell r="G1849">
            <v>4</v>
          </cell>
          <cell r="H1849">
            <v>16</v>
          </cell>
          <cell r="I1849">
            <v>118</v>
          </cell>
          <cell r="K1849"/>
          <cell r="L1849"/>
          <cell r="M1849">
            <v>134</v>
          </cell>
          <cell r="N1849">
            <v>22.78</v>
          </cell>
        </row>
        <row r="1850">
          <cell r="A1850">
            <v>42750</v>
          </cell>
          <cell r="B1850">
            <v>86</v>
          </cell>
          <cell r="C1850">
            <v>6</v>
          </cell>
          <cell r="D1850"/>
          <cell r="E1850">
            <v>92</v>
          </cell>
          <cell r="F1850">
            <v>12</v>
          </cell>
          <cell r="G1850">
            <v>4</v>
          </cell>
          <cell r="H1850">
            <v>16</v>
          </cell>
          <cell r="I1850">
            <v>108</v>
          </cell>
          <cell r="K1850"/>
          <cell r="L1850"/>
          <cell r="M1850">
            <v>124</v>
          </cell>
          <cell r="N1850">
            <v>21.080000000000002</v>
          </cell>
        </row>
        <row r="1851">
          <cell r="A1851">
            <v>42751</v>
          </cell>
          <cell r="B1851">
            <v>88</v>
          </cell>
          <cell r="C1851">
            <v>6</v>
          </cell>
          <cell r="D1851"/>
          <cell r="E1851">
            <v>94</v>
          </cell>
          <cell r="F1851">
            <v>10</v>
          </cell>
          <cell r="G1851">
            <v>2</v>
          </cell>
          <cell r="H1851">
            <v>12</v>
          </cell>
          <cell r="I1851">
            <v>106</v>
          </cell>
          <cell r="K1851"/>
          <cell r="L1851"/>
          <cell r="M1851">
            <v>118</v>
          </cell>
          <cell r="N1851">
            <v>20.060000000000002</v>
          </cell>
        </row>
        <row r="1852">
          <cell r="A1852">
            <v>42752</v>
          </cell>
          <cell r="B1852">
            <v>80</v>
          </cell>
          <cell r="C1852">
            <v>5</v>
          </cell>
          <cell r="D1852"/>
          <cell r="E1852">
            <v>85</v>
          </cell>
          <cell r="F1852">
            <v>12</v>
          </cell>
          <cell r="G1852">
            <v>2</v>
          </cell>
          <cell r="H1852">
            <v>14</v>
          </cell>
          <cell r="I1852">
            <v>99</v>
          </cell>
          <cell r="K1852"/>
          <cell r="L1852"/>
          <cell r="M1852">
            <v>113</v>
          </cell>
          <cell r="N1852">
            <v>19.21</v>
          </cell>
        </row>
        <row r="1853">
          <cell r="A1853">
            <v>42753</v>
          </cell>
          <cell r="B1853">
            <v>77</v>
          </cell>
          <cell r="C1853">
            <v>6</v>
          </cell>
          <cell r="D1853"/>
          <cell r="E1853">
            <v>83</v>
          </cell>
          <cell r="F1853">
            <v>8</v>
          </cell>
          <cell r="G1853">
            <v>2</v>
          </cell>
          <cell r="H1853">
            <v>10</v>
          </cell>
          <cell r="I1853">
            <v>93</v>
          </cell>
          <cell r="K1853"/>
          <cell r="L1853"/>
          <cell r="M1853">
            <v>103</v>
          </cell>
          <cell r="N1853">
            <v>17.510000000000002</v>
          </cell>
        </row>
        <row r="1854">
          <cell r="A1854">
            <v>42754</v>
          </cell>
          <cell r="B1854">
            <v>81</v>
          </cell>
          <cell r="C1854">
            <v>7</v>
          </cell>
          <cell r="D1854"/>
          <cell r="E1854">
            <v>88</v>
          </cell>
          <cell r="F1854">
            <v>7</v>
          </cell>
          <cell r="G1854">
            <v>2</v>
          </cell>
          <cell r="H1854">
            <v>9</v>
          </cell>
          <cell r="I1854">
            <v>97</v>
          </cell>
          <cell r="K1854"/>
          <cell r="L1854"/>
          <cell r="M1854">
            <v>106</v>
          </cell>
          <cell r="N1854">
            <v>18.02</v>
          </cell>
        </row>
        <row r="1855">
          <cell r="A1855">
            <v>42755</v>
          </cell>
          <cell r="B1855">
            <v>75</v>
          </cell>
          <cell r="C1855">
            <v>6</v>
          </cell>
          <cell r="D1855"/>
          <cell r="E1855">
            <v>81</v>
          </cell>
          <cell r="F1855">
            <v>7</v>
          </cell>
          <cell r="G1855">
            <v>2</v>
          </cell>
          <cell r="H1855">
            <v>9</v>
          </cell>
          <cell r="I1855">
            <v>90</v>
          </cell>
          <cell r="K1855"/>
          <cell r="L1855"/>
          <cell r="M1855">
            <v>99</v>
          </cell>
          <cell r="N1855">
            <v>16.830000000000002</v>
          </cell>
        </row>
        <row r="1856">
          <cell r="A1856">
            <v>42756</v>
          </cell>
          <cell r="B1856">
            <v>75</v>
          </cell>
          <cell r="C1856">
            <v>6</v>
          </cell>
          <cell r="D1856"/>
          <cell r="E1856">
            <v>81</v>
          </cell>
          <cell r="F1856">
            <v>9</v>
          </cell>
          <cell r="G1856">
            <v>2</v>
          </cell>
          <cell r="H1856">
            <v>11</v>
          </cell>
          <cell r="I1856">
            <v>92</v>
          </cell>
          <cell r="K1856"/>
          <cell r="L1856"/>
          <cell r="M1856">
            <v>103</v>
          </cell>
          <cell r="N1856">
            <v>17.510000000000002</v>
          </cell>
        </row>
        <row r="1857">
          <cell r="A1857">
            <v>42757</v>
          </cell>
          <cell r="B1857">
            <v>70</v>
          </cell>
          <cell r="C1857">
            <v>6</v>
          </cell>
          <cell r="D1857"/>
          <cell r="E1857">
            <v>76</v>
          </cell>
          <cell r="F1857">
            <v>10</v>
          </cell>
          <cell r="G1857">
            <v>1</v>
          </cell>
          <cell r="H1857">
            <v>11</v>
          </cell>
          <cell r="I1857">
            <v>87</v>
          </cell>
          <cell r="K1857"/>
          <cell r="L1857"/>
          <cell r="M1857">
            <v>98</v>
          </cell>
          <cell r="N1857">
            <v>16.66</v>
          </cell>
        </row>
        <row r="1858">
          <cell r="A1858">
            <v>42758</v>
          </cell>
          <cell r="B1858">
            <v>81</v>
          </cell>
          <cell r="C1858">
            <v>8</v>
          </cell>
          <cell r="D1858"/>
          <cell r="E1858">
            <v>89</v>
          </cell>
          <cell r="F1858">
            <v>9</v>
          </cell>
          <cell r="G1858">
            <v>1</v>
          </cell>
          <cell r="H1858">
            <v>10</v>
          </cell>
          <cell r="I1858">
            <v>99</v>
          </cell>
          <cell r="K1858"/>
          <cell r="L1858"/>
          <cell r="M1858">
            <v>109</v>
          </cell>
          <cell r="N1858">
            <v>18.53</v>
          </cell>
        </row>
        <row r="1859">
          <cell r="A1859">
            <v>42759</v>
          </cell>
          <cell r="B1859">
            <v>69</v>
          </cell>
          <cell r="C1859">
            <v>7</v>
          </cell>
          <cell r="D1859"/>
          <cell r="E1859">
            <v>76</v>
          </cell>
          <cell r="F1859">
            <v>10</v>
          </cell>
          <cell r="G1859">
            <v>1</v>
          </cell>
          <cell r="H1859">
            <v>11</v>
          </cell>
          <cell r="I1859">
            <v>87</v>
          </cell>
          <cell r="K1859"/>
          <cell r="L1859"/>
          <cell r="M1859">
            <v>98</v>
          </cell>
          <cell r="N1859">
            <v>16.66</v>
          </cell>
        </row>
        <row r="1860">
          <cell r="A1860">
            <v>42760</v>
          </cell>
          <cell r="B1860">
            <v>66</v>
          </cell>
          <cell r="C1860">
            <v>9</v>
          </cell>
          <cell r="D1860"/>
          <cell r="E1860">
            <v>75</v>
          </cell>
          <cell r="F1860">
            <v>8</v>
          </cell>
          <cell r="G1860">
            <v>1</v>
          </cell>
          <cell r="H1860">
            <v>9</v>
          </cell>
          <cell r="I1860">
            <v>84</v>
          </cell>
          <cell r="K1860"/>
          <cell r="L1860"/>
          <cell r="M1860">
            <v>93</v>
          </cell>
          <cell r="N1860">
            <v>15.81</v>
          </cell>
        </row>
        <row r="1861">
          <cell r="A1861">
            <v>42761</v>
          </cell>
          <cell r="B1861">
            <v>60</v>
          </cell>
          <cell r="C1861">
            <v>8</v>
          </cell>
          <cell r="D1861"/>
          <cell r="E1861">
            <v>68</v>
          </cell>
          <cell r="F1861">
            <v>5</v>
          </cell>
          <cell r="G1861">
            <v>1</v>
          </cell>
          <cell r="H1861">
            <v>6</v>
          </cell>
          <cell r="I1861">
            <v>74</v>
          </cell>
          <cell r="K1861"/>
          <cell r="L1861"/>
          <cell r="M1861">
            <v>80</v>
          </cell>
          <cell r="N1861">
            <v>13.600000000000001</v>
          </cell>
        </row>
        <row r="1862">
          <cell r="A1862">
            <v>42762</v>
          </cell>
          <cell r="B1862">
            <v>56</v>
          </cell>
          <cell r="C1862">
            <v>9</v>
          </cell>
          <cell r="D1862"/>
          <cell r="E1862">
            <v>65</v>
          </cell>
          <cell r="F1862">
            <v>5</v>
          </cell>
          <cell r="G1862">
            <v>1</v>
          </cell>
          <cell r="H1862">
            <v>6</v>
          </cell>
          <cell r="I1862">
            <v>71</v>
          </cell>
          <cell r="K1862"/>
          <cell r="L1862"/>
          <cell r="M1862">
            <v>77</v>
          </cell>
          <cell r="N1862">
            <v>13.090000000000002</v>
          </cell>
        </row>
        <row r="1863">
          <cell r="A1863">
            <v>42763</v>
          </cell>
          <cell r="B1863">
            <v>60</v>
          </cell>
          <cell r="C1863">
            <v>9</v>
          </cell>
          <cell r="D1863"/>
          <cell r="E1863">
            <v>69</v>
          </cell>
          <cell r="F1863">
            <v>5</v>
          </cell>
          <cell r="G1863">
            <v>1</v>
          </cell>
          <cell r="H1863">
            <v>6</v>
          </cell>
          <cell r="I1863">
            <v>75</v>
          </cell>
          <cell r="K1863"/>
          <cell r="L1863"/>
          <cell r="M1863">
            <v>81</v>
          </cell>
          <cell r="N1863">
            <v>13.770000000000001</v>
          </cell>
        </row>
        <row r="1864">
          <cell r="A1864">
            <v>42764</v>
          </cell>
          <cell r="B1864">
            <v>60</v>
          </cell>
          <cell r="C1864">
            <v>8</v>
          </cell>
          <cell r="D1864"/>
          <cell r="E1864">
            <v>68</v>
          </cell>
          <cell r="F1864">
            <v>8</v>
          </cell>
          <cell r="G1864">
            <v>1</v>
          </cell>
          <cell r="H1864">
            <v>9</v>
          </cell>
          <cell r="I1864">
            <v>77</v>
          </cell>
          <cell r="K1864"/>
          <cell r="L1864"/>
          <cell r="M1864">
            <v>86</v>
          </cell>
          <cell r="N1864">
            <v>14.620000000000001</v>
          </cell>
        </row>
        <row r="1865">
          <cell r="A1865">
            <v>42765</v>
          </cell>
          <cell r="B1865">
            <v>67</v>
          </cell>
          <cell r="C1865">
            <v>7</v>
          </cell>
          <cell r="D1865"/>
          <cell r="E1865">
            <v>74</v>
          </cell>
          <cell r="F1865">
            <v>9</v>
          </cell>
          <cell r="G1865">
            <v>1</v>
          </cell>
          <cell r="H1865">
            <v>10</v>
          </cell>
          <cell r="I1865">
            <v>84</v>
          </cell>
          <cell r="K1865"/>
          <cell r="L1865"/>
          <cell r="M1865">
            <v>94</v>
          </cell>
          <cell r="N1865">
            <v>15.98</v>
          </cell>
        </row>
        <row r="1866">
          <cell r="A1866">
            <v>42766</v>
          </cell>
          <cell r="B1866">
            <v>68</v>
          </cell>
          <cell r="C1866">
            <v>7</v>
          </cell>
          <cell r="D1866"/>
          <cell r="E1866">
            <v>75</v>
          </cell>
          <cell r="F1866">
            <v>9</v>
          </cell>
          <cell r="G1866">
            <v>1</v>
          </cell>
          <cell r="H1866">
            <v>10</v>
          </cell>
          <cell r="I1866">
            <v>85</v>
          </cell>
          <cell r="K1866"/>
          <cell r="L1866"/>
          <cell r="M1866">
            <v>95</v>
          </cell>
          <cell r="N1866">
            <v>16.150000000000002</v>
          </cell>
        </row>
        <row r="1867">
          <cell r="A1867">
            <v>42767</v>
          </cell>
          <cell r="B1867">
            <v>61</v>
          </cell>
          <cell r="C1867">
            <v>8</v>
          </cell>
          <cell r="D1867"/>
          <cell r="E1867">
            <v>69</v>
          </cell>
          <cell r="F1867">
            <v>7</v>
          </cell>
          <cell r="G1867">
            <v>1</v>
          </cell>
          <cell r="H1867">
            <v>8</v>
          </cell>
          <cell r="I1867">
            <v>77</v>
          </cell>
          <cell r="K1867"/>
          <cell r="L1867"/>
          <cell r="M1867">
            <v>85</v>
          </cell>
          <cell r="N1867">
            <v>14.450000000000001</v>
          </cell>
        </row>
        <row r="1868">
          <cell r="A1868">
            <v>42768</v>
          </cell>
          <cell r="B1868">
            <v>58</v>
          </cell>
          <cell r="C1868">
            <v>6</v>
          </cell>
          <cell r="D1868"/>
          <cell r="E1868">
            <v>64</v>
          </cell>
          <cell r="F1868">
            <v>5</v>
          </cell>
          <cell r="G1868">
            <v>1</v>
          </cell>
          <cell r="H1868">
            <v>6</v>
          </cell>
          <cell r="I1868">
            <v>70</v>
          </cell>
          <cell r="K1868"/>
          <cell r="L1868"/>
          <cell r="M1868">
            <v>76</v>
          </cell>
          <cell r="N1868">
            <v>12.920000000000002</v>
          </cell>
        </row>
        <row r="1869">
          <cell r="A1869">
            <v>42769</v>
          </cell>
          <cell r="B1869">
            <v>64</v>
          </cell>
          <cell r="C1869">
            <v>9</v>
          </cell>
          <cell r="D1869"/>
          <cell r="E1869">
            <v>73</v>
          </cell>
          <cell r="F1869">
            <v>8</v>
          </cell>
          <cell r="G1869">
            <v>1</v>
          </cell>
          <cell r="H1869">
            <v>9</v>
          </cell>
          <cell r="I1869">
            <v>82</v>
          </cell>
          <cell r="K1869"/>
          <cell r="L1869"/>
          <cell r="M1869">
            <v>91</v>
          </cell>
          <cell r="N1869">
            <v>15.47</v>
          </cell>
        </row>
        <row r="1870">
          <cell r="A1870">
            <v>42770</v>
          </cell>
          <cell r="B1870">
            <v>68</v>
          </cell>
          <cell r="C1870">
            <v>8</v>
          </cell>
          <cell r="D1870"/>
          <cell r="E1870">
            <v>76</v>
          </cell>
          <cell r="F1870">
            <v>6</v>
          </cell>
          <cell r="G1870">
            <v>1</v>
          </cell>
          <cell r="H1870">
            <v>7</v>
          </cell>
          <cell r="I1870">
            <v>83</v>
          </cell>
          <cell r="K1870"/>
          <cell r="L1870"/>
          <cell r="M1870">
            <v>90</v>
          </cell>
          <cell r="N1870">
            <v>15.3</v>
          </cell>
        </row>
        <row r="1871">
          <cell r="A1871">
            <v>42771</v>
          </cell>
          <cell r="B1871">
            <v>68</v>
          </cell>
          <cell r="C1871">
            <v>10</v>
          </cell>
          <cell r="D1871"/>
          <cell r="E1871">
            <v>78</v>
          </cell>
          <cell r="F1871">
            <v>7</v>
          </cell>
          <cell r="G1871">
            <v>1</v>
          </cell>
          <cell r="H1871">
            <v>8</v>
          </cell>
          <cell r="I1871">
            <v>86</v>
          </cell>
          <cell r="K1871"/>
          <cell r="L1871"/>
          <cell r="M1871">
            <v>94</v>
          </cell>
          <cell r="N1871">
            <v>15.98</v>
          </cell>
        </row>
        <row r="1872">
          <cell r="A1872">
            <v>42772</v>
          </cell>
          <cell r="B1872">
            <v>63</v>
          </cell>
          <cell r="C1872">
            <v>11</v>
          </cell>
          <cell r="D1872"/>
          <cell r="E1872">
            <v>74</v>
          </cell>
          <cell r="F1872">
            <v>7</v>
          </cell>
          <cell r="G1872">
            <v>1</v>
          </cell>
          <cell r="H1872">
            <v>8</v>
          </cell>
          <cell r="I1872">
            <v>82</v>
          </cell>
          <cell r="K1872"/>
          <cell r="L1872"/>
          <cell r="M1872">
            <v>90</v>
          </cell>
          <cell r="N1872">
            <v>15.3</v>
          </cell>
        </row>
        <row r="1873">
          <cell r="A1873">
            <v>42773</v>
          </cell>
          <cell r="B1873">
            <v>57</v>
          </cell>
          <cell r="C1873">
            <v>8</v>
          </cell>
          <cell r="D1873"/>
          <cell r="E1873">
            <v>65</v>
          </cell>
          <cell r="F1873">
            <v>5</v>
          </cell>
          <cell r="G1873">
            <v>1</v>
          </cell>
          <cell r="H1873">
            <v>6</v>
          </cell>
          <cell r="I1873">
            <v>71</v>
          </cell>
          <cell r="K1873"/>
          <cell r="L1873"/>
          <cell r="M1873">
            <v>77</v>
          </cell>
          <cell r="N1873">
            <v>13.090000000000002</v>
          </cell>
        </row>
        <row r="1874">
          <cell r="A1874">
            <v>42774</v>
          </cell>
          <cell r="B1874">
            <v>49</v>
          </cell>
          <cell r="C1874">
            <v>8</v>
          </cell>
          <cell r="D1874"/>
          <cell r="E1874">
            <v>57</v>
          </cell>
          <cell r="F1874">
            <v>7</v>
          </cell>
          <cell r="G1874">
            <v>1</v>
          </cell>
          <cell r="H1874">
            <v>8</v>
          </cell>
          <cell r="I1874">
            <v>65</v>
          </cell>
          <cell r="K1874"/>
          <cell r="L1874"/>
          <cell r="M1874">
            <v>73</v>
          </cell>
          <cell r="N1874">
            <v>12.41</v>
          </cell>
        </row>
        <row r="1875">
          <cell r="A1875">
            <v>42775</v>
          </cell>
          <cell r="B1875">
            <v>62</v>
          </cell>
          <cell r="C1875">
            <v>9</v>
          </cell>
          <cell r="D1875"/>
          <cell r="E1875">
            <v>71</v>
          </cell>
          <cell r="F1875">
            <v>7</v>
          </cell>
          <cell r="G1875">
            <v>1</v>
          </cell>
          <cell r="H1875">
            <v>8</v>
          </cell>
          <cell r="I1875">
            <v>79</v>
          </cell>
          <cell r="K1875"/>
          <cell r="L1875"/>
          <cell r="M1875">
            <v>87</v>
          </cell>
          <cell r="N1875">
            <v>14.790000000000001</v>
          </cell>
        </row>
        <row r="1876">
          <cell r="A1876">
            <v>42776</v>
          </cell>
          <cell r="B1876">
            <v>67</v>
          </cell>
          <cell r="C1876">
            <v>8</v>
          </cell>
          <cell r="D1876"/>
          <cell r="E1876">
            <v>75</v>
          </cell>
          <cell r="F1876">
            <v>6</v>
          </cell>
          <cell r="G1876">
            <v>1</v>
          </cell>
          <cell r="H1876">
            <v>7</v>
          </cell>
          <cell r="I1876">
            <v>82</v>
          </cell>
          <cell r="K1876"/>
          <cell r="L1876"/>
          <cell r="M1876">
            <v>89</v>
          </cell>
          <cell r="N1876">
            <v>15.13</v>
          </cell>
        </row>
        <row r="1877">
          <cell r="A1877">
            <v>42777</v>
          </cell>
          <cell r="B1877">
            <v>69</v>
          </cell>
          <cell r="C1877">
            <v>8</v>
          </cell>
          <cell r="D1877"/>
          <cell r="E1877">
            <v>77</v>
          </cell>
          <cell r="F1877">
            <v>5</v>
          </cell>
          <cell r="G1877">
            <v>1</v>
          </cell>
          <cell r="H1877">
            <v>6</v>
          </cell>
          <cell r="I1877">
            <v>83</v>
          </cell>
          <cell r="K1877"/>
          <cell r="L1877"/>
          <cell r="M1877">
            <v>89</v>
          </cell>
          <cell r="N1877">
            <v>15.13</v>
          </cell>
        </row>
        <row r="1878">
          <cell r="A1878">
            <v>42778</v>
          </cell>
          <cell r="B1878">
            <v>56</v>
          </cell>
          <cell r="C1878">
            <v>10</v>
          </cell>
          <cell r="D1878"/>
          <cell r="E1878">
            <v>66</v>
          </cell>
          <cell r="F1878">
            <v>8</v>
          </cell>
          <cell r="G1878">
            <v>1</v>
          </cell>
          <cell r="H1878">
            <v>9</v>
          </cell>
          <cell r="I1878">
            <v>75</v>
          </cell>
          <cell r="K1878"/>
          <cell r="L1878"/>
          <cell r="M1878">
            <v>84</v>
          </cell>
          <cell r="N1878">
            <v>14.280000000000001</v>
          </cell>
        </row>
        <row r="1879">
          <cell r="A1879">
            <v>42779</v>
          </cell>
          <cell r="B1879">
            <v>59</v>
          </cell>
          <cell r="C1879">
            <v>12</v>
          </cell>
          <cell r="D1879"/>
          <cell r="E1879">
            <v>71</v>
          </cell>
          <cell r="F1879">
            <v>8</v>
          </cell>
          <cell r="G1879">
            <v>1</v>
          </cell>
          <cell r="H1879">
            <v>9</v>
          </cell>
          <cell r="I1879">
            <v>80</v>
          </cell>
          <cell r="K1879"/>
          <cell r="L1879"/>
          <cell r="M1879">
            <v>89</v>
          </cell>
          <cell r="N1879">
            <v>15.13</v>
          </cell>
        </row>
        <row r="1880">
          <cell r="A1880">
            <v>42780</v>
          </cell>
          <cell r="B1880">
            <v>59</v>
          </cell>
          <cell r="C1880">
            <v>9</v>
          </cell>
          <cell r="D1880"/>
          <cell r="E1880">
            <v>68</v>
          </cell>
          <cell r="F1880">
            <v>9</v>
          </cell>
          <cell r="G1880">
            <v>1</v>
          </cell>
          <cell r="H1880">
            <v>10</v>
          </cell>
          <cell r="I1880">
            <v>78</v>
          </cell>
          <cell r="K1880"/>
          <cell r="L1880"/>
          <cell r="M1880">
            <v>88</v>
          </cell>
          <cell r="N1880">
            <v>14.96</v>
          </cell>
        </row>
        <row r="1881">
          <cell r="A1881">
            <v>42781</v>
          </cell>
          <cell r="B1881">
            <v>57</v>
          </cell>
          <cell r="C1881">
            <v>8</v>
          </cell>
          <cell r="D1881"/>
          <cell r="E1881">
            <v>65</v>
          </cell>
          <cell r="F1881">
            <v>9</v>
          </cell>
          <cell r="G1881">
            <v>1</v>
          </cell>
          <cell r="H1881">
            <v>10</v>
          </cell>
          <cell r="I1881">
            <v>75</v>
          </cell>
          <cell r="K1881"/>
          <cell r="L1881"/>
          <cell r="M1881">
            <v>85</v>
          </cell>
          <cell r="N1881">
            <v>14.450000000000001</v>
          </cell>
        </row>
        <row r="1882">
          <cell r="A1882">
            <v>42782</v>
          </cell>
          <cell r="B1882">
            <v>60</v>
          </cell>
          <cell r="C1882">
            <v>8</v>
          </cell>
          <cell r="D1882"/>
          <cell r="E1882">
            <v>68</v>
          </cell>
          <cell r="F1882">
            <v>7</v>
          </cell>
          <cell r="G1882">
            <v>1</v>
          </cell>
          <cell r="H1882">
            <v>8</v>
          </cell>
          <cell r="I1882">
            <v>76</v>
          </cell>
          <cell r="K1882"/>
          <cell r="L1882"/>
          <cell r="M1882">
            <v>84</v>
          </cell>
          <cell r="N1882">
            <v>14.280000000000001</v>
          </cell>
        </row>
        <row r="1883">
          <cell r="A1883">
            <v>42783</v>
          </cell>
          <cell r="B1883">
            <v>61</v>
          </cell>
          <cell r="C1883">
            <v>8</v>
          </cell>
          <cell r="D1883"/>
          <cell r="E1883">
            <v>69</v>
          </cell>
          <cell r="F1883">
            <v>8</v>
          </cell>
          <cell r="G1883">
            <v>1</v>
          </cell>
          <cell r="H1883">
            <v>9</v>
          </cell>
          <cell r="I1883">
            <v>78</v>
          </cell>
          <cell r="K1883"/>
          <cell r="L1883"/>
          <cell r="M1883">
            <v>87</v>
          </cell>
          <cell r="N1883">
            <v>14.790000000000001</v>
          </cell>
        </row>
        <row r="1884">
          <cell r="A1884">
            <v>42784</v>
          </cell>
          <cell r="B1884">
            <v>54</v>
          </cell>
          <cell r="C1884">
            <v>8</v>
          </cell>
          <cell r="D1884"/>
          <cell r="E1884">
            <v>62</v>
          </cell>
          <cell r="F1884">
            <v>6</v>
          </cell>
          <cell r="G1884">
            <v>1</v>
          </cell>
          <cell r="H1884">
            <v>7</v>
          </cell>
          <cell r="I1884">
            <v>69</v>
          </cell>
          <cell r="K1884"/>
          <cell r="L1884"/>
          <cell r="M1884">
            <v>76</v>
          </cell>
          <cell r="N1884">
            <v>12.920000000000002</v>
          </cell>
        </row>
        <row r="1885">
          <cell r="A1885">
            <v>42785</v>
          </cell>
          <cell r="B1885">
            <v>58</v>
          </cell>
          <cell r="C1885">
            <v>8</v>
          </cell>
          <cell r="D1885"/>
          <cell r="E1885">
            <v>66</v>
          </cell>
          <cell r="F1885">
            <v>7</v>
          </cell>
          <cell r="G1885">
            <v>1</v>
          </cell>
          <cell r="H1885">
            <v>8</v>
          </cell>
          <cell r="I1885">
            <v>74</v>
          </cell>
          <cell r="K1885"/>
          <cell r="L1885"/>
          <cell r="M1885">
            <v>82</v>
          </cell>
          <cell r="N1885">
            <v>13.940000000000001</v>
          </cell>
        </row>
        <row r="1886">
          <cell r="A1886">
            <v>42786</v>
          </cell>
          <cell r="B1886">
            <v>58</v>
          </cell>
          <cell r="C1886">
            <v>9</v>
          </cell>
          <cell r="D1886"/>
          <cell r="E1886">
            <v>67</v>
          </cell>
          <cell r="F1886">
            <v>10</v>
          </cell>
          <cell r="G1886">
            <v>1</v>
          </cell>
          <cell r="H1886">
            <v>11</v>
          </cell>
          <cell r="I1886">
            <v>78</v>
          </cell>
          <cell r="K1886"/>
          <cell r="L1886"/>
          <cell r="M1886">
            <v>89</v>
          </cell>
          <cell r="N1886">
            <v>15.13</v>
          </cell>
        </row>
        <row r="1887">
          <cell r="A1887">
            <v>42787</v>
          </cell>
          <cell r="B1887">
            <v>62</v>
          </cell>
          <cell r="C1887">
            <v>10</v>
          </cell>
          <cell r="D1887"/>
          <cell r="E1887">
            <v>72</v>
          </cell>
          <cell r="F1887">
            <v>6</v>
          </cell>
          <cell r="G1887">
            <v>1</v>
          </cell>
          <cell r="H1887">
            <v>7</v>
          </cell>
          <cell r="I1887">
            <v>79</v>
          </cell>
          <cell r="K1887"/>
          <cell r="L1887"/>
          <cell r="M1887">
            <v>86</v>
          </cell>
          <cell r="N1887">
            <v>14.620000000000001</v>
          </cell>
        </row>
        <row r="1888">
          <cell r="A1888">
            <v>42788</v>
          </cell>
          <cell r="B1888">
            <v>55</v>
          </cell>
          <cell r="C1888">
            <v>12</v>
          </cell>
          <cell r="D1888"/>
          <cell r="E1888">
            <v>67</v>
          </cell>
          <cell r="F1888">
            <v>8</v>
          </cell>
          <cell r="G1888">
            <v>3</v>
          </cell>
          <cell r="H1888">
            <v>11</v>
          </cell>
          <cell r="I1888">
            <v>78</v>
          </cell>
          <cell r="K1888"/>
          <cell r="L1888"/>
          <cell r="M1888">
            <v>89</v>
          </cell>
          <cell r="N1888">
            <v>15.13</v>
          </cell>
        </row>
        <row r="1889">
          <cell r="A1889">
            <v>42789</v>
          </cell>
          <cell r="B1889">
            <v>58</v>
          </cell>
          <cell r="C1889">
            <v>14</v>
          </cell>
          <cell r="D1889"/>
          <cell r="E1889">
            <v>72</v>
          </cell>
          <cell r="F1889">
            <v>6</v>
          </cell>
          <cell r="G1889">
            <v>2</v>
          </cell>
          <cell r="H1889">
            <v>8</v>
          </cell>
          <cell r="I1889">
            <v>80</v>
          </cell>
          <cell r="K1889"/>
          <cell r="L1889"/>
          <cell r="M1889">
            <v>88</v>
          </cell>
          <cell r="N1889">
            <v>14.96</v>
          </cell>
        </row>
        <row r="1890">
          <cell r="A1890">
            <v>42790</v>
          </cell>
          <cell r="B1890">
            <v>59</v>
          </cell>
          <cell r="C1890">
            <v>12</v>
          </cell>
          <cell r="D1890"/>
          <cell r="E1890">
            <v>71</v>
          </cell>
          <cell r="F1890">
            <v>6</v>
          </cell>
          <cell r="G1890">
            <v>2</v>
          </cell>
          <cell r="H1890">
            <v>8</v>
          </cell>
          <cell r="I1890">
            <v>79</v>
          </cell>
          <cell r="K1890"/>
          <cell r="L1890"/>
          <cell r="M1890">
            <v>87</v>
          </cell>
          <cell r="N1890">
            <v>14.790000000000001</v>
          </cell>
        </row>
        <row r="1891">
          <cell r="A1891">
            <v>42791</v>
          </cell>
          <cell r="B1891">
            <v>54</v>
          </cell>
          <cell r="C1891">
            <v>12</v>
          </cell>
          <cell r="D1891"/>
          <cell r="E1891">
            <v>66</v>
          </cell>
          <cell r="F1891">
            <v>6</v>
          </cell>
          <cell r="G1891">
            <v>2</v>
          </cell>
          <cell r="H1891">
            <v>8</v>
          </cell>
          <cell r="I1891">
            <v>74</v>
          </cell>
          <cell r="K1891"/>
          <cell r="L1891"/>
          <cell r="M1891">
            <v>82</v>
          </cell>
          <cell r="N1891">
            <v>13.940000000000001</v>
          </cell>
        </row>
        <row r="1892">
          <cell r="A1892">
            <v>42792</v>
          </cell>
          <cell r="B1892">
            <v>53</v>
          </cell>
          <cell r="C1892">
            <v>9</v>
          </cell>
          <cell r="D1892"/>
          <cell r="E1892">
            <v>62</v>
          </cell>
          <cell r="F1892">
            <v>6</v>
          </cell>
          <cell r="G1892">
            <v>2</v>
          </cell>
          <cell r="H1892">
            <v>8</v>
          </cell>
          <cell r="I1892">
            <v>70</v>
          </cell>
          <cell r="K1892"/>
          <cell r="L1892"/>
          <cell r="M1892">
            <v>78</v>
          </cell>
          <cell r="N1892">
            <v>13.260000000000002</v>
          </cell>
        </row>
        <row r="1893">
          <cell r="A1893">
            <v>42793</v>
          </cell>
          <cell r="B1893">
            <v>57</v>
          </cell>
          <cell r="C1893">
            <v>12</v>
          </cell>
          <cell r="D1893"/>
          <cell r="E1893">
            <v>69</v>
          </cell>
          <cell r="F1893">
            <v>4</v>
          </cell>
          <cell r="G1893">
            <v>2</v>
          </cell>
          <cell r="H1893">
            <v>6</v>
          </cell>
          <cell r="I1893">
            <v>75</v>
          </cell>
          <cell r="K1893"/>
          <cell r="L1893"/>
          <cell r="M1893">
            <v>81</v>
          </cell>
          <cell r="N1893">
            <v>13.770000000000001</v>
          </cell>
        </row>
        <row r="1894">
          <cell r="A1894">
            <v>42794</v>
          </cell>
          <cell r="B1894">
            <v>52</v>
          </cell>
          <cell r="C1894">
            <v>13</v>
          </cell>
          <cell r="D1894"/>
          <cell r="E1894">
            <v>65</v>
          </cell>
          <cell r="F1894">
            <v>4</v>
          </cell>
          <cell r="G1894">
            <v>1</v>
          </cell>
          <cell r="H1894">
            <v>5</v>
          </cell>
          <cell r="I1894">
            <v>70</v>
          </cell>
          <cell r="K1894"/>
          <cell r="L1894"/>
          <cell r="M1894">
            <v>75</v>
          </cell>
          <cell r="N1894">
            <v>12.750000000000002</v>
          </cell>
        </row>
        <row r="1895">
          <cell r="A1895">
            <v>42795</v>
          </cell>
          <cell r="B1895">
            <v>54</v>
          </cell>
          <cell r="C1895">
            <v>12</v>
          </cell>
          <cell r="D1895"/>
          <cell r="E1895">
            <v>66</v>
          </cell>
          <cell r="F1895">
            <v>6</v>
          </cell>
          <cell r="G1895">
            <v>1</v>
          </cell>
          <cell r="H1895">
            <v>7</v>
          </cell>
          <cell r="I1895">
            <v>73</v>
          </cell>
          <cell r="K1895"/>
          <cell r="L1895"/>
          <cell r="M1895">
            <v>80</v>
          </cell>
          <cell r="N1895">
            <v>13.600000000000001</v>
          </cell>
        </row>
        <row r="1896">
          <cell r="A1896">
            <v>42796</v>
          </cell>
          <cell r="B1896">
            <v>54</v>
          </cell>
          <cell r="C1896">
            <v>11</v>
          </cell>
          <cell r="D1896"/>
          <cell r="E1896">
            <v>65</v>
          </cell>
          <cell r="F1896">
            <v>9</v>
          </cell>
          <cell r="G1896">
            <v>1</v>
          </cell>
          <cell r="H1896">
            <v>10</v>
          </cell>
          <cell r="I1896">
            <v>75</v>
          </cell>
          <cell r="K1896"/>
          <cell r="L1896"/>
          <cell r="M1896">
            <v>85</v>
          </cell>
          <cell r="N1896">
            <v>14.450000000000001</v>
          </cell>
        </row>
        <row r="1897">
          <cell r="A1897">
            <v>42797</v>
          </cell>
          <cell r="B1897">
            <v>48</v>
          </cell>
          <cell r="C1897">
            <v>14</v>
          </cell>
          <cell r="D1897"/>
          <cell r="E1897">
            <v>62</v>
          </cell>
          <cell r="F1897">
            <v>8</v>
          </cell>
          <cell r="G1897">
            <v>1</v>
          </cell>
          <cell r="H1897">
            <v>9</v>
          </cell>
          <cell r="I1897">
            <v>71</v>
          </cell>
          <cell r="K1897"/>
          <cell r="L1897"/>
          <cell r="M1897">
            <v>80</v>
          </cell>
          <cell r="N1897">
            <v>13.600000000000001</v>
          </cell>
        </row>
        <row r="1898">
          <cell r="A1898">
            <v>42798</v>
          </cell>
          <cell r="B1898">
            <v>49</v>
          </cell>
          <cell r="C1898">
            <v>13</v>
          </cell>
          <cell r="D1898"/>
          <cell r="E1898">
            <v>62</v>
          </cell>
          <cell r="F1898">
            <v>7</v>
          </cell>
          <cell r="G1898">
            <v>1</v>
          </cell>
          <cell r="H1898">
            <v>8</v>
          </cell>
          <cell r="I1898">
            <v>70</v>
          </cell>
          <cell r="K1898"/>
          <cell r="L1898"/>
          <cell r="M1898">
            <v>78</v>
          </cell>
          <cell r="N1898">
            <v>13.260000000000002</v>
          </cell>
        </row>
        <row r="1899">
          <cell r="A1899">
            <v>42799</v>
          </cell>
          <cell r="B1899">
            <v>46</v>
          </cell>
          <cell r="C1899">
            <v>12</v>
          </cell>
          <cell r="D1899"/>
          <cell r="E1899">
            <v>58</v>
          </cell>
          <cell r="F1899">
            <v>8</v>
          </cell>
          <cell r="G1899">
            <v>1</v>
          </cell>
          <cell r="H1899">
            <v>9</v>
          </cell>
          <cell r="I1899">
            <v>67</v>
          </cell>
          <cell r="K1899"/>
          <cell r="L1899"/>
          <cell r="M1899">
            <v>76</v>
          </cell>
          <cell r="N1899">
            <v>12.920000000000002</v>
          </cell>
        </row>
        <row r="1900">
          <cell r="A1900">
            <v>42800</v>
          </cell>
          <cell r="B1900">
            <v>42</v>
          </cell>
          <cell r="C1900">
            <v>10</v>
          </cell>
          <cell r="D1900"/>
          <cell r="E1900">
            <v>52</v>
          </cell>
          <cell r="F1900">
            <v>6</v>
          </cell>
          <cell r="G1900">
            <v>3</v>
          </cell>
          <cell r="H1900">
            <v>9</v>
          </cell>
          <cell r="I1900">
            <v>61</v>
          </cell>
          <cell r="K1900"/>
          <cell r="L1900"/>
          <cell r="M1900">
            <v>70</v>
          </cell>
          <cell r="N1900">
            <v>11.9</v>
          </cell>
        </row>
        <row r="1901">
          <cell r="A1901">
            <v>42801</v>
          </cell>
          <cell r="B1901">
            <v>48</v>
          </cell>
          <cell r="C1901">
            <v>12</v>
          </cell>
          <cell r="D1901"/>
          <cell r="E1901">
            <v>60</v>
          </cell>
          <cell r="F1901">
            <v>8</v>
          </cell>
          <cell r="G1901">
            <v>1</v>
          </cell>
          <cell r="H1901">
            <v>9</v>
          </cell>
          <cell r="I1901">
            <v>69</v>
          </cell>
          <cell r="K1901"/>
          <cell r="L1901"/>
          <cell r="M1901">
            <v>78</v>
          </cell>
          <cell r="N1901">
            <v>13.260000000000002</v>
          </cell>
        </row>
        <row r="1902">
          <cell r="A1902">
            <v>42802</v>
          </cell>
          <cell r="B1902">
            <v>49</v>
          </cell>
          <cell r="C1902">
            <v>11</v>
          </cell>
          <cell r="D1902"/>
          <cell r="E1902">
            <v>60</v>
          </cell>
          <cell r="F1902">
            <v>5</v>
          </cell>
          <cell r="G1902">
            <v>1</v>
          </cell>
          <cell r="H1902">
            <v>6</v>
          </cell>
          <cell r="I1902">
            <v>66</v>
          </cell>
          <cell r="K1902"/>
          <cell r="L1902"/>
          <cell r="M1902">
            <v>72</v>
          </cell>
          <cell r="N1902">
            <v>12.24</v>
          </cell>
        </row>
        <row r="1903">
          <cell r="A1903">
            <v>42803</v>
          </cell>
          <cell r="B1903">
            <v>47</v>
          </cell>
          <cell r="C1903">
            <v>15</v>
          </cell>
          <cell r="D1903"/>
          <cell r="E1903">
            <v>62</v>
          </cell>
          <cell r="F1903">
            <v>5</v>
          </cell>
          <cell r="G1903">
            <v>1</v>
          </cell>
          <cell r="H1903">
            <v>6</v>
          </cell>
          <cell r="I1903">
            <v>68</v>
          </cell>
          <cell r="K1903"/>
          <cell r="L1903"/>
          <cell r="M1903">
            <v>74</v>
          </cell>
          <cell r="N1903">
            <v>12.58</v>
          </cell>
        </row>
        <row r="1904">
          <cell r="A1904">
            <v>42804</v>
          </cell>
          <cell r="B1904">
            <v>50</v>
          </cell>
          <cell r="C1904">
            <v>16</v>
          </cell>
          <cell r="D1904"/>
          <cell r="E1904">
            <v>66</v>
          </cell>
          <cell r="F1904">
            <v>5</v>
          </cell>
          <cell r="G1904">
            <v>3</v>
          </cell>
          <cell r="H1904">
            <v>8</v>
          </cell>
          <cell r="I1904">
            <v>74</v>
          </cell>
          <cell r="K1904"/>
          <cell r="L1904"/>
          <cell r="M1904">
            <v>82</v>
          </cell>
          <cell r="N1904">
            <v>13.940000000000001</v>
          </cell>
        </row>
        <row r="1905">
          <cell r="A1905">
            <v>42805</v>
          </cell>
          <cell r="B1905">
            <v>46</v>
          </cell>
          <cell r="C1905">
            <v>14</v>
          </cell>
          <cell r="D1905"/>
          <cell r="E1905">
            <v>60</v>
          </cell>
          <cell r="F1905">
            <v>6</v>
          </cell>
          <cell r="G1905">
            <v>4</v>
          </cell>
          <cell r="H1905">
            <v>10</v>
          </cell>
          <cell r="I1905">
            <v>70</v>
          </cell>
          <cell r="K1905"/>
          <cell r="L1905"/>
          <cell r="M1905">
            <v>80</v>
          </cell>
          <cell r="N1905">
            <v>13.600000000000001</v>
          </cell>
        </row>
        <row r="1906">
          <cell r="A1906">
            <v>42806</v>
          </cell>
          <cell r="B1906">
            <v>45</v>
          </cell>
          <cell r="C1906">
            <v>12</v>
          </cell>
          <cell r="D1906"/>
          <cell r="E1906">
            <v>57</v>
          </cell>
          <cell r="F1906">
            <v>5</v>
          </cell>
          <cell r="G1906">
            <v>1</v>
          </cell>
          <cell r="H1906">
            <v>6</v>
          </cell>
          <cell r="I1906">
            <v>63</v>
          </cell>
          <cell r="K1906"/>
          <cell r="L1906"/>
          <cell r="M1906">
            <v>69</v>
          </cell>
          <cell r="N1906">
            <v>11.73</v>
          </cell>
        </row>
        <row r="1907">
          <cell r="A1907">
            <v>42807</v>
          </cell>
          <cell r="B1907">
            <v>49</v>
          </cell>
          <cell r="C1907">
            <v>14</v>
          </cell>
          <cell r="D1907"/>
          <cell r="E1907">
            <v>63</v>
          </cell>
          <cell r="F1907">
            <v>5</v>
          </cell>
          <cell r="G1907">
            <v>2</v>
          </cell>
          <cell r="H1907">
            <v>7</v>
          </cell>
          <cell r="I1907">
            <v>70</v>
          </cell>
          <cell r="K1907"/>
          <cell r="L1907"/>
          <cell r="M1907">
            <v>77</v>
          </cell>
          <cell r="N1907">
            <v>13.090000000000002</v>
          </cell>
        </row>
        <row r="1908">
          <cell r="A1908">
            <v>42808</v>
          </cell>
          <cell r="B1908">
            <v>48</v>
          </cell>
          <cell r="C1908">
            <v>11</v>
          </cell>
          <cell r="D1908"/>
          <cell r="E1908">
            <v>59</v>
          </cell>
          <cell r="F1908">
            <v>4</v>
          </cell>
          <cell r="G1908">
            <v>2</v>
          </cell>
          <cell r="H1908">
            <v>6</v>
          </cell>
          <cell r="I1908">
            <v>65</v>
          </cell>
          <cell r="K1908"/>
          <cell r="L1908"/>
          <cell r="M1908">
            <v>71</v>
          </cell>
          <cell r="N1908">
            <v>12.07</v>
          </cell>
        </row>
        <row r="1909">
          <cell r="A1909">
            <v>42809</v>
          </cell>
          <cell r="B1909">
            <v>48</v>
          </cell>
          <cell r="C1909">
            <v>9</v>
          </cell>
          <cell r="D1909"/>
          <cell r="E1909">
            <v>57</v>
          </cell>
          <cell r="F1909">
            <v>5</v>
          </cell>
          <cell r="G1909">
            <v>2</v>
          </cell>
          <cell r="H1909">
            <v>7</v>
          </cell>
          <cell r="I1909">
            <v>64</v>
          </cell>
          <cell r="K1909"/>
          <cell r="L1909"/>
          <cell r="M1909">
            <v>71</v>
          </cell>
          <cell r="N1909">
            <v>12.07</v>
          </cell>
        </row>
        <row r="1910">
          <cell r="A1910">
            <v>42810</v>
          </cell>
          <cell r="B1910">
            <v>56</v>
          </cell>
          <cell r="C1910">
            <v>11</v>
          </cell>
          <cell r="D1910"/>
          <cell r="E1910">
            <v>67</v>
          </cell>
          <cell r="F1910">
            <v>4</v>
          </cell>
          <cell r="G1910">
            <v>2</v>
          </cell>
          <cell r="H1910">
            <v>6</v>
          </cell>
          <cell r="I1910">
            <v>73</v>
          </cell>
          <cell r="K1910"/>
          <cell r="L1910"/>
          <cell r="M1910">
            <v>79</v>
          </cell>
          <cell r="N1910">
            <v>13.430000000000001</v>
          </cell>
        </row>
        <row r="1911">
          <cell r="A1911">
            <v>42811</v>
          </cell>
          <cell r="B1911">
            <v>57</v>
          </cell>
          <cell r="C1911">
            <v>11</v>
          </cell>
          <cell r="D1911"/>
          <cell r="E1911">
            <v>68</v>
          </cell>
          <cell r="F1911">
            <v>6</v>
          </cell>
          <cell r="G1911">
            <v>2</v>
          </cell>
          <cell r="H1911">
            <v>8</v>
          </cell>
          <cell r="I1911">
            <v>76</v>
          </cell>
          <cell r="K1911"/>
          <cell r="L1911"/>
          <cell r="M1911">
            <v>84</v>
          </cell>
          <cell r="N1911">
            <v>14.280000000000001</v>
          </cell>
        </row>
        <row r="1912">
          <cell r="A1912">
            <v>42812</v>
          </cell>
          <cell r="B1912">
            <v>57</v>
          </cell>
          <cell r="C1912">
            <v>9</v>
          </cell>
          <cell r="D1912"/>
          <cell r="E1912">
            <v>66</v>
          </cell>
          <cell r="F1912">
            <v>5</v>
          </cell>
          <cell r="G1912">
            <v>3</v>
          </cell>
          <cell r="H1912">
            <v>8</v>
          </cell>
          <cell r="I1912">
            <v>74</v>
          </cell>
          <cell r="K1912"/>
          <cell r="L1912"/>
          <cell r="M1912">
            <v>82</v>
          </cell>
          <cell r="N1912">
            <v>13.940000000000001</v>
          </cell>
        </row>
        <row r="1913">
          <cell r="A1913">
            <v>42813</v>
          </cell>
          <cell r="B1913">
            <v>66</v>
          </cell>
          <cell r="C1913">
            <v>12</v>
          </cell>
          <cell r="D1913"/>
          <cell r="E1913">
            <v>78</v>
          </cell>
          <cell r="F1913">
            <v>4</v>
          </cell>
          <cell r="G1913">
            <v>2</v>
          </cell>
          <cell r="H1913">
            <v>6</v>
          </cell>
          <cell r="I1913">
            <v>84</v>
          </cell>
          <cell r="K1913"/>
          <cell r="L1913"/>
          <cell r="M1913">
            <v>90</v>
          </cell>
          <cell r="N1913">
            <v>15.3</v>
          </cell>
        </row>
        <row r="1914">
          <cell r="A1914">
            <v>42814</v>
          </cell>
          <cell r="B1914">
            <v>63</v>
          </cell>
          <cell r="C1914">
            <v>12</v>
          </cell>
          <cell r="D1914"/>
          <cell r="E1914">
            <v>75</v>
          </cell>
          <cell r="F1914">
            <v>3</v>
          </cell>
          <cell r="G1914">
            <v>3</v>
          </cell>
          <cell r="H1914">
            <v>6</v>
          </cell>
          <cell r="I1914">
            <v>81</v>
          </cell>
          <cell r="K1914"/>
          <cell r="L1914"/>
          <cell r="M1914">
            <v>87</v>
          </cell>
          <cell r="N1914">
            <v>14.790000000000001</v>
          </cell>
        </row>
        <row r="1915">
          <cell r="A1915">
            <v>42815</v>
          </cell>
          <cell r="B1915">
            <v>66</v>
          </cell>
          <cell r="C1915">
            <v>18</v>
          </cell>
          <cell r="D1915"/>
          <cell r="E1915">
            <v>84</v>
          </cell>
          <cell r="F1915">
            <v>7</v>
          </cell>
          <cell r="G1915">
            <v>2</v>
          </cell>
          <cell r="H1915">
            <v>9</v>
          </cell>
          <cell r="I1915">
            <v>93</v>
          </cell>
          <cell r="K1915"/>
          <cell r="L1915"/>
          <cell r="M1915">
            <v>102</v>
          </cell>
          <cell r="N1915">
            <v>17.34</v>
          </cell>
        </row>
        <row r="1916">
          <cell r="A1916">
            <v>42816</v>
          </cell>
          <cell r="B1916">
            <v>56</v>
          </cell>
          <cell r="C1916">
            <v>14</v>
          </cell>
          <cell r="D1916"/>
          <cell r="E1916">
            <v>70</v>
          </cell>
          <cell r="F1916">
            <v>7</v>
          </cell>
          <cell r="G1916">
            <v>2</v>
          </cell>
          <cell r="H1916">
            <v>9</v>
          </cell>
          <cell r="I1916">
            <v>79</v>
          </cell>
          <cell r="K1916"/>
          <cell r="L1916"/>
          <cell r="M1916">
            <v>88</v>
          </cell>
          <cell r="N1916">
            <v>14.96</v>
          </cell>
        </row>
        <row r="1917">
          <cell r="A1917">
            <v>42817</v>
          </cell>
          <cell r="B1917">
            <v>57</v>
          </cell>
          <cell r="C1917">
            <v>14</v>
          </cell>
          <cell r="D1917"/>
          <cell r="E1917">
            <v>71</v>
          </cell>
          <cell r="F1917">
            <v>6</v>
          </cell>
          <cell r="G1917">
            <v>4</v>
          </cell>
          <cell r="H1917">
            <v>10</v>
          </cell>
          <cell r="I1917">
            <v>81</v>
          </cell>
          <cell r="K1917"/>
          <cell r="L1917"/>
          <cell r="M1917">
            <v>91</v>
          </cell>
          <cell r="N1917">
            <v>15.47</v>
          </cell>
        </row>
        <row r="1918">
          <cell r="A1918">
            <v>42818</v>
          </cell>
          <cell r="B1918">
            <v>60</v>
          </cell>
          <cell r="C1918">
            <v>12</v>
          </cell>
          <cell r="D1918"/>
          <cell r="E1918">
            <v>72</v>
          </cell>
          <cell r="F1918">
            <v>4</v>
          </cell>
          <cell r="G1918">
            <v>3</v>
          </cell>
          <cell r="H1918">
            <v>7</v>
          </cell>
          <cell r="I1918">
            <v>79</v>
          </cell>
          <cell r="K1918"/>
          <cell r="L1918"/>
          <cell r="M1918">
            <v>86</v>
          </cell>
          <cell r="N1918">
            <v>14.620000000000001</v>
          </cell>
        </row>
        <row r="1919">
          <cell r="A1919">
            <v>42819</v>
          </cell>
          <cell r="B1919">
            <v>62</v>
          </cell>
          <cell r="C1919">
            <v>13</v>
          </cell>
          <cell r="D1919"/>
          <cell r="E1919">
            <v>75</v>
          </cell>
          <cell r="F1919">
            <v>3</v>
          </cell>
          <cell r="G1919">
            <v>2</v>
          </cell>
          <cell r="H1919">
            <v>5</v>
          </cell>
          <cell r="I1919">
            <v>80</v>
          </cell>
          <cell r="K1919"/>
          <cell r="L1919"/>
          <cell r="M1919">
            <v>85</v>
          </cell>
          <cell r="N1919">
            <v>14.450000000000001</v>
          </cell>
        </row>
        <row r="1920">
          <cell r="A1920">
            <v>42820</v>
          </cell>
          <cell r="B1920">
            <v>50</v>
          </cell>
          <cell r="C1920">
            <v>14</v>
          </cell>
          <cell r="D1920"/>
          <cell r="E1920">
            <v>64</v>
          </cell>
          <cell r="F1920">
            <v>4</v>
          </cell>
          <cell r="G1920">
            <v>2</v>
          </cell>
          <cell r="H1920">
            <v>6</v>
          </cell>
          <cell r="I1920">
            <v>70</v>
          </cell>
          <cell r="K1920"/>
          <cell r="L1920"/>
          <cell r="M1920">
            <v>76</v>
          </cell>
          <cell r="N1920">
            <v>12.920000000000002</v>
          </cell>
        </row>
        <row r="1921">
          <cell r="A1921">
            <v>42821</v>
          </cell>
          <cell r="B1921">
            <v>48</v>
          </cell>
          <cell r="C1921">
            <v>16</v>
          </cell>
          <cell r="D1921"/>
          <cell r="E1921">
            <v>64</v>
          </cell>
          <cell r="F1921">
            <v>4</v>
          </cell>
          <cell r="G1921">
            <v>2</v>
          </cell>
          <cell r="H1921">
            <v>6</v>
          </cell>
          <cell r="I1921">
            <v>70</v>
          </cell>
          <cell r="K1921"/>
          <cell r="L1921"/>
          <cell r="M1921">
            <v>76</v>
          </cell>
          <cell r="N1921">
            <v>12.920000000000002</v>
          </cell>
        </row>
        <row r="1922">
          <cell r="A1922">
            <v>42822</v>
          </cell>
          <cell r="B1922">
            <v>50</v>
          </cell>
          <cell r="C1922">
            <v>13</v>
          </cell>
          <cell r="D1922"/>
          <cell r="E1922">
            <v>63</v>
          </cell>
          <cell r="F1922">
            <v>8</v>
          </cell>
          <cell r="G1922">
            <v>3</v>
          </cell>
          <cell r="H1922">
            <v>11</v>
          </cell>
          <cell r="I1922">
            <v>74</v>
          </cell>
          <cell r="K1922"/>
          <cell r="L1922"/>
          <cell r="M1922">
            <v>85</v>
          </cell>
          <cell r="N1922">
            <v>14.450000000000001</v>
          </cell>
        </row>
        <row r="1923">
          <cell r="A1923">
            <v>42823</v>
          </cell>
          <cell r="B1923">
            <v>52</v>
          </cell>
          <cell r="C1923">
            <v>12</v>
          </cell>
          <cell r="D1923"/>
          <cell r="E1923">
            <v>64</v>
          </cell>
          <cell r="F1923">
            <v>6</v>
          </cell>
          <cell r="G1923">
            <v>3</v>
          </cell>
          <cell r="H1923">
            <v>9</v>
          </cell>
          <cell r="I1923">
            <v>73</v>
          </cell>
          <cell r="K1923"/>
          <cell r="L1923"/>
          <cell r="M1923">
            <v>82</v>
          </cell>
          <cell r="N1923">
            <v>13.940000000000001</v>
          </cell>
        </row>
        <row r="1924">
          <cell r="A1924">
            <v>42824</v>
          </cell>
          <cell r="B1924">
            <v>45</v>
          </cell>
          <cell r="C1924">
            <v>11</v>
          </cell>
          <cell r="D1924"/>
          <cell r="E1924">
            <v>56</v>
          </cell>
          <cell r="F1924">
            <v>6</v>
          </cell>
          <cell r="G1924">
            <v>4</v>
          </cell>
          <cell r="H1924">
            <v>10</v>
          </cell>
          <cell r="I1924">
            <v>66</v>
          </cell>
          <cell r="K1924"/>
          <cell r="L1924"/>
          <cell r="M1924">
            <v>76</v>
          </cell>
          <cell r="N1924">
            <v>12.920000000000002</v>
          </cell>
        </row>
        <row r="1925">
          <cell r="A1925">
            <v>42825</v>
          </cell>
          <cell r="B1925">
            <v>52</v>
          </cell>
          <cell r="C1925">
            <v>11</v>
          </cell>
          <cell r="D1925"/>
          <cell r="E1925">
            <v>63</v>
          </cell>
          <cell r="F1925">
            <v>8</v>
          </cell>
          <cell r="G1925">
            <v>1</v>
          </cell>
          <cell r="H1925">
            <v>9</v>
          </cell>
          <cell r="I1925">
            <v>72</v>
          </cell>
          <cell r="K1925"/>
          <cell r="L1925"/>
          <cell r="M1925">
            <v>81</v>
          </cell>
          <cell r="N1925">
            <v>13.770000000000001</v>
          </cell>
        </row>
        <row r="1926">
          <cell r="A1926">
            <v>42826</v>
          </cell>
          <cell r="B1926">
            <v>49</v>
          </cell>
          <cell r="C1926">
            <v>11</v>
          </cell>
          <cell r="D1926"/>
          <cell r="E1926">
            <v>60</v>
          </cell>
          <cell r="F1926">
            <v>10</v>
          </cell>
          <cell r="G1926">
            <v>1</v>
          </cell>
          <cell r="H1926">
            <v>11</v>
          </cell>
          <cell r="I1926">
            <v>71</v>
          </cell>
          <cell r="K1926"/>
          <cell r="L1926"/>
          <cell r="M1926">
            <v>82</v>
          </cell>
          <cell r="N1926">
            <v>13.940000000000001</v>
          </cell>
        </row>
        <row r="1927">
          <cell r="A1927">
            <v>42827</v>
          </cell>
          <cell r="B1927">
            <v>47</v>
          </cell>
          <cell r="C1927">
            <v>14</v>
          </cell>
          <cell r="D1927"/>
          <cell r="E1927">
            <v>61</v>
          </cell>
          <cell r="F1927">
            <v>10</v>
          </cell>
          <cell r="G1927">
            <v>1</v>
          </cell>
          <cell r="H1927">
            <v>11</v>
          </cell>
          <cell r="I1927">
            <v>72</v>
          </cell>
          <cell r="K1927"/>
          <cell r="L1927"/>
          <cell r="M1927">
            <v>83</v>
          </cell>
          <cell r="N1927">
            <v>14.110000000000001</v>
          </cell>
        </row>
        <row r="1928">
          <cell r="A1928">
            <v>42828</v>
          </cell>
          <cell r="B1928">
            <v>43</v>
          </cell>
          <cell r="C1928">
            <v>12</v>
          </cell>
          <cell r="D1928"/>
          <cell r="E1928">
            <v>55</v>
          </cell>
          <cell r="F1928">
            <v>9</v>
          </cell>
          <cell r="G1928">
            <v>1</v>
          </cell>
          <cell r="H1928">
            <v>10</v>
          </cell>
          <cell r="I1928">
            <v>65</v>
          </cell>
          <cell r="K1928"/>
          <cell r="L1928"/>
          <cell r="M1928">
            <v>75</v>
          </cell>
          <cell r="N1928">
            <v>12.750000000000002</v>
          </cell>
        </row>
        <row r="1929">
          <cell r="A1929">
            <v>42829</v>
          </cell>
          <cell r="B1929">
            <v>49</v>
          </cell>
          <cell r="C1929">
            <v>12</v>
          </cell>
          <cell r="D1929"/>
          <cell r="E1929">
            <v>61</v>
          </cell>
          <cell r="F1929">
            <v>8</v>
          </cell>
          <cell r="G1929">
            <v>1</v>
          </cell>
          <cell r="H1929">
            <v>9</v>
          </cell>
          <cell r="I1929">
            <v>70</v>
          </cell>
          <cell r="K1929"/>
          <cell r="L1929"/>
          <cell r="M1929">
            <v>79</v>
          </cell>
          <cell r="N1929">
            <v>13.430000000000001</v>
          </cell>
        </row>
        <row r="1930">
          <cell r="A1930">
            <v>42830</v>
          </cell>
          <cell r="B1930">
            <v>43</v>
          </cell>
          <cell r="C1930">
            <v>11</v>
          </cell>
          <cell r="D1930"/>
          <cell r="E1930">
            <v>54</v>
          </cell>
          <cell r="F1930">
            <v>8</v>
          </cell>
          <cell r="G1930">
            <v>1</v>
          </cell>
          <cell r="H1930">
            <v>9</v>
          </cell>
          <cell r="I1930">
            <v>63</v>
          </cell>
          <cell r="K1930"/>
          <cell r="L1930"/>
          <cell r="M1930">
            <v>72</v>
          </cell>
          <cell r="N1930">
            <v>12.24</v>
          </cell>
        </row>
        <row r="1931">
          <cell r="A1931">
            <v>42831</v>
          </cell>
          <cell r="B1931">
            <v>55</v>
          </cell>
          <cell r="C1931">
            <v>11</v>
          </cell>
          <cell r="D1931"/>
          <cell r="E1931">
            <v>66</v>
          </cell>
          <cell r="F1931">
            <v>6</v>
          </cell>
          <cell r="G1931">
            <v>2</v>
          </cell>
          <cell r="H1931">
            <v>8</v>
          </cell>
          <cell r="I1931">
            <v>74</v>
          </cell>
          <cell r="K1931"/>
          <cell r="L1931"/>
          <cell r="M1931">
            <v>82</v>
          </cell>
          <cell r="N1931">
            <v>13.940000000000001</v>
          </cell>
        </row>
        <row r="1932">
          <cell r="A1932">
            <v>42832</v>
          </cell>
          <cell r="B1932">
            <v>55</v>
          </cell>
          <cell r="C1932">
            <v>13</v>
          </cell>
          <cell r="D1932"/>
          <cell r="E1932">
            <v>68</v>
          </cell>
          <cell r="F1932">
            <v>6</v>
          </cell>
          <cell r="G1932">
            <v>2</v>
          </cell>
          <cell r="H1932">
            <v>8</v>
          </cell>
          <cell r="I1932">
            <v>76</v>
          </cell>
          <cell r="K1932"/>
          <cell r="L1932"/>
          <cell r="M1932">
            <v>84</v>
          </cell>
          <cell r="N1932">
            <v>14.280000000000001</v>
          </cell>
        </row>
        <row r="1933">
          <cell r="A1933">
            <v>42833</v>
          </cell>
          <cell r="B1933">
            <v>56</v>
          </cell>
          <cell r="C1933">
            <v>11</v>
          </cell>
          <cell r="D1933"/>
          <cell r="E1933">
            <v>67</v>
          </cell>
          <cell r="F1933">
            <v>5</v>
          </cell>
          <cell r="G1933">
            <v>2</v>
          </cell>
          <cell r="H1933">
            <v>7</v>
          </cell>
          <cell r="I1933">
            <v>74</v>
          </cell>
          <cell r="K1933"/>
          <cell r="L1933"/>
          <cell r="M1933">
            <v>81</v>
          </cell>
          <cell r="N1933">
            <v>13.770000000000001</v>
          </cell>
        </row>
        <row r="1934">
          <cell r="A1934">
            <v>42834</v>
          </cell>
          <cell r="B1934">
            <v>50</v>
          </cell>
          <cell r="C1934">
            <v>11</v>
          </cell>
          <cell r="D1934"/>
          <cell r="E1934">
            <v>61</v>
          </cell>
          <cell r="F1934">
            <v>4</v>
          </cell>
          <cell r="G1934">
            <v>2</v>
          </cell>
          <cell r="H1934">
            <v>6</v>
          </cell>
          <cell r="I1934">
            <v>67</v>
          </cell>
          <cell r="K1934"/>
          <cell r="L1934"/>
          <cell r="M1934">
            <v>73</v>
          </cell>
          <cell r="N1934">
            <v>12.41</v>
          </cell>
        </row>
        <row r="1935">
          <cell r="A1935">
            <v>42835</v>
          </cell>
          <cell r="B1935">
            <v>54</v>
          </cell>
          <cell r="C1935">
            <v>12</v>
          </cell>
          <cell r="D1935"/>
          <cell r="E1935">
            <v>66</v>
          </cell>
          <cell r="F1935">
            <v>4</v>
          </cell>
          <cell r="G1935">
            <v>1</v>
          </cell>
          <cell r="H1935">
            <v>5</v>
          </cell>
          <cell r="I1935">
            <v>71</v>
          </cell>
          <cell r="K1935"/>
          <cell r="L1935"/>
          <cell r="M1935">
            <v>76</v>
          </cell>
          <cell r="N1935">
            <v>12.920000000000002</v>
          </cell>
        </row>
        <row r="1936">
          <cell r="A1936">
            <v>42836</v>
          </cell>
          <cell r="B1936">
            <v>44</v>
          </cell>
          <cell r="C1936">
            <v>10</v>
          </cell>
          <cell r="D1936"/>
          <cell r="E1936">
            <v>54</v>
          </cell>
          <cell r="F1936">
            <v>4</v>
          </cell>
          <cell r="G1936"/>
          <cell r="H1936">
            <v>4</v>
          </cell>
          <cell r="I1936">
            <v>58</v>
          </cell>
          <cell r="K1936"/>
          <cell r="L1936"/>
          <cell r="M1936">
            <v>62</v>
          </cell>
          <cell r="N1936">
            <v>10.540000000000001</v>
          </cell>
        </row>
        <row r="1937">
          <cell r="A1937">
            <v>42837</v>
          </cell>
          <cell r="B1937">
            <v>46</v>
          </cell>
          <cell r="C1937">
            <v>9</v>
          </cell>
          <cell r="D1937"/>
          <cell r="E1937">
            <v>55</v>
          </cell>
          <cell r="F1937">
            <v>7</v>
          </cell>
          <cell r="G1937">
            <v>2</v>
          </cell>
          <cell r="H1937">
            <v>9</v>
          </cell>
          <cell r="I1937">
            <v>64</v>
          </cell>
          <cell r="K1937"/>
          <cell r="L1937"/>
          <cell r="M1937">
            <v>73</v>
          </cell>
          <cell r="N1937">
            <v>12.41</v>
          </cell>
        </row>
        <row r="1938">
          <cell r="A1938">
            <v>42838</v>
          </cell>
          <cell r="B1938">
            <v>49</v>
          </cell>
          <cell r="C1938">
            <v>11</v>
          </cell>
          <cell r="D1938"/>
          <cell r="E1938">
            <v>60</v>
          </cell>
          <cell r="F1938">
            <v>7</v>
          </cell>
          <cell r="G1938">
            <v>2</v>
          </cell>
          <cell r="H1938">
            <v>9</v>
          </cell>
          <cell r="I1938">
            <v>69</v>
          </cell>
          <cell r="K1938"/>
          <cell r="L1938"/>
          <cell r="M1938">
            <v>78</v>
          </cell>
          <cell r="N1938">
            <v>13.260000000000002</v>
          </cell>
        </row>
        <row r="1939">
          <cell r="A1939">
            <v>42839</v>
          </cell>
          <cell r="B1939">
            <v>60</v>
          </cell>
          <cell r="C1939">
            <v>13</v>
          </cell>
          <cell r="D1939"/>
          <cell r="E1939">
            <v>73</v>
          </cell>
          <cell r="F1939">
            <v>7</v>
          </cell>
          <cell r="G1939"/>
          <cell r="H1939">
            <v>7</v>
          </cell>
          <cell r="I1939">
            <v>80</v>
          </cell>
          <cell r="K1939"/>
          <cell r="L1939"/>
          <cell r="M1939">
            <v>87</v>
          </cell>
          <cell r="N1939">
            <v>14.790000000000001</v>
          </cell>
        </row>
        <row r="1940">
          <cell r="A1940">
            <v>42840</v>
          </cell>
          <cell r="B1940">
            <v>53</v>
          </cell>
          <cell r="C1940">
            <v>9</v>
          </cell>
          <cell r="D1940"/>
          <cell r="E1940">
            <v>62</v>
          </cell>
          <cell r="F1940">
            <v>8</v>
          </cell>
          <cell r="G1940"/>
          <cell r="H1940">
            <v>8</v>
          </cell>
          <cell r="I1940">
            <v>70</v>
          </cell>
          <cell r="K1940"/>
          <cell r="L1940"/>
          <cell r="M1940">
            <v>78</v>
          </cell>
          <cell r="N1940">
            <v>13.260000000000002</v>
          </cell>
        </row>
        <row r="1941">
          <cell r="A1941">
            <v>42841</v>
          </cell>
          <cell r="B1941">
            <v>64</v>
          </cell>
          <cell r="C1941">
            <v>10</v>
          </cell>
          <cell r="D1941"/>
          <cell r="E1941">
            <v>74</v>
          </cell>
          <cell r="F1941">
            <v>7</v>
          </cell>
          <cell r="G1941"/>
          <cell r="H1941">
            <v>7</v>
          </cell>
          <cell r="I1941">
            <v>81</v>
          </cell>
          <cell r="K1941"/>
          <cell r="L1941"/>
          <cell r="M1941">
            <v>88</v>
          </cell>
          <cell r="N1941">
            <v>14.96</v>
          </cell>
        </row>
        <row r="1942">
          <cell r="A1942">
            <v>42842</v>
          </cell>
          <cell r="B1942">
            <v>64</v>
          </cell>
          <cell r="C1942">
            <v>12</v>
          </cell>
          <cell r="D1942"/>
          <cell r="E1942">
            <v>76</v>
          </cell>
          <cell r="F1942">
            <v>10</v>
          </cell>
          <cell r="G1942">
            <v>2</v>
          </cell>
          <cell r="H1942">
            <v>12</v>
          </cell>
          <cell r="I1942">
            <v>88</v>
          </cell>
          <cell r="K1942"/>
          <cell r="L1942"/>
          <cell r="M1942">
            <v>100</v>
          </cell>
          <cell r="N1942">
            <v>17</v>
          </cell>
        </row>
        <row r="1943">
          <cell r="A1943">
            <v>42843</v>
          </cell>
          <cell r="B1943">
            <v>63</v>
          </cell>
          <cell r="C1943">
            <v>9</v>
          </cell>
          <cell r="D1943"/>
          <cell r="E1943">
            <v>72</v>
          </cell>
          <cell r="F1943">
            <v>10</v>
          </cell>
          <cell r="G1943">
            <v>1</v>
          </cell>
          <cell r="H1943">
            <v>11</v>
          </cell>
          <cell r="I1943">
            <v>83</v>
          </cell>
          <cell r="K1943"/>
          <cell r="L1943"/>
          <cell r="M1943">
            <v>94</v>
          </cell>
          <cell r="N1943">
            <v>15.98</v>
          </cell>
        </row>
        <row r="1944">
          <cell r="A1944">
            <v>42844</v>
          </cell>
          <cell r="B1944">
            <v>62</v>
          </cell>
          <cell r="C1944">
            <v>12</v>
          </cell>
          <cell r="D1944"/>
          <cell r="E1944">
            <v>74</v>
          </cell>
          <cell r="F1944">
            <v>10</v>
          </cell>
          <cell r="G1944">
            <v>3</v>
          </cell>
          <cell r="H1944">
            <v>13</v>
          </cell>
          <cell r="I1944">
            <v>87</v>
          </cell>
          <cell r="K1944"/>
          <cell r="L1944"/>
          <cell r="M1944">
            <v>100</v>
          </cell>
          <cell r="N1944">
            <v>17</v>
          </cell>
        </row>
        <row r="1945">
          <cell r="A1945">
            <v>42845</v>
          </cell>
          <cell r="B1945">
            <v>60</v>
          </cell>
          <cell r="C1945">
            <v>13</v>
          </cell>
          <cell r="D1945"/>
          <cell r="E1945">
            <v>73</v>
          </cell>
          <cell r="F1945">
            <v>10</v>
          </cell>
          <cell r="G1945">
            <v>3</v>
          </cell>
          <cell r="H1945">
            <v>13</v>
          </cell>
          <cell r="I1945">
            <v>86</v>
          </cell>
          <cell r="K1945"/>
          <cell r="L1945"/>
          <cell r="M1945">
            <v>99</v>
          </cell>
          <cell r="N1945">
            <v>16.830000000000002</v>
          </cell>
        </row>
        <row r="1946">
          <cell r="A1946">
            <v>42846</v>
          </cell>
          <cell r="B1946">
            <v>56</v>
          </cell>
          <cell r="C1946">
            <v>14</v>
          </cell>
          <cell r="D1946"/>
          <cell r="E1946">
            <v>70</v>
          </cell>
          <cell r="F1946">
            <v>9</v>
          </cell>
          <cell r="G1946">
            <v>2</v>
          </cell>
          <cell r="H1946">
            <v>11</v>
          </cell>
          <cell r="I1946">
            <v>81</v>
          </cell>
          <cell r="K1946"/>
          <cell r="L1946"/>
          <cell r="M1946">
            <v>92</v>
          </cell>
          <cell r="N1946">
            <v>15.64</v>
          </cell>
        </row>
        <row r="1947">
          <cell r="A1947">
            <v>42847</v>
          </cell>
          <cell r="B1947">
            <v>61</v>
          </cell>
          <cell r="C1947">
            <v>9</v>
          </cell>
          <cell r="D1947"/>
          <cell r="E1947">
            <v>70</v>
          </cell>
          <cell r="F1947">
            <v>8</v>
          </cell>
          <cell r="G1947">
            <v>3</v>
          </cell>
          <cell r="H1947">
            <v>11</v>
          </cell>
          <cell r="I1947">
            <v>81</v>
          </cell>
          <cell r="K1947"/>
          <cell r="L1947"/>
          <cell r="M1947">
            <v>92</v>
          </cell>
          <cell r="N1947">
            <v>15.64</v>
          </cell>
        </row>
        <row r="1948">
          <cell r="A1948">
            <v>42848</v>
          </cell>
          <cell r="B1948">
            <v>58</v>
          </cell>
          <cell r="C1948">
            <v>11</v>
          </cell>
          <cell r="D1948"/>
          <cell r="E1948">
            <v>69</v>
          </cell>
          <cell r="F1948">
            <v>5</v>
          </cell>
          <cell r="G1948">
            <v>1</v>
          </cell>
          <cell r="H1948">
            <v>6</v>
          </cell>
          <cell r="I1948">
            <v>75</v>
          </cell>
          <cell r="K1948"/>
          <cell r="L1948"/>
          <cell r="M1948">
            <v>81</v>
          </cell>
          <cell r="N1948">
            <v>13.770000000000001</v>
          </cell>
        </row>
        <row r="1949">
          <cell r="A1949">
            <v>42849</v>
          </cell>
          <cell r="B1949">
            <v>60</v>
          </cell>
          <cell r="C1949">
            <v>10</v>
          </cell>
          <cell r="D1949"/>
          <cell r="E1949">
            <v>70</v>
          </cell>
          <cell r="F1949">
            <v>9</v>
          </cell>
          <cell r="G1949">
            <v>1</v>
          </cell>
          <cell r="H1949">
            <v>10</v>
          </cell>
          <cell r="I1949">
            <v>80</v>
          </cell>
          <cell r="K1949"/>
          <cell r="L1949"/>
          <cell r="M1949">
            <v>90</v>
          </cell>
          <cell r="N1949">
            <v>15.3</v>
          </cell>
        </row>
        <row r="1950">
          <cell r="A1950">
            <v>42850</v>
          </cell>
          <cell r="B1950">
            <v>55</v>
          </cell>
          <cell r="C1950">
            <v>12</v>
          </cell>
          <cell r="D1950"/>
          <cell r="E1950">
            <v>67</v>
          </cell>
          <cell r="F1950">
            <v>8</v>
          </cell>
          <cell r="G1950">
            <v>2</v>
          </cell>
          <cell r="H1950">
            <v>10</v>
          </cell>
          <cell r="I1950">
            <v>77</v>
          </cell>
          <cell r="K1950"/>
          <cell r="L1950"/>
          <cell r="M1950">
            <v>87</v>
          </cell>
          <cell r="N1950">
            <v>14.790000000000001</v>
          </cell>
        </row>
        <row r="1951">
          <cell r="A1951">
            <v>42851</v>
          </cell>
          <cell r="B1951">
            <v>54</v>
          </cell>
          <cell r="C1951">
            <v>13</v>
          </cell>
          <cell r="D1951"/>
          <cell r="E1951">
            <v>67</v>
          </cell>
          <cell r="F1951">
            <v>12</v>
          </cell>
          <cell r="G1951">
            <v>1</v>
          </cell>
          <cell r="H1951">
            <v>13</v>
          </cell>
          <cell r="I1951">
            <v>80</v>
          </cell>
          <cell r="K1951"/>
          <cell r="L1951"/>
          <cell r="M1951">
            <v>93</v>
          </cell>
          <cell r="N1951">
            <v>15.81</v>
          </cell>
        </row>
        <row r="1952">
          <cell r="A1952">
            <v>42852</v>
          </cell>
          <cell r="B1952">
            <v>59</v>
          </cell>
          <cell r="C1952">
            <v>10</v>
          </cell>
          <cell r="D1952"/>
          <cell r="E1952">
            <v>69</v>
          </cell>
          <cell r="F1952">
            <v>9</v>
          </cell>
          <cell r="G1952">
            <v>2</v>
          </cell>
          <cell r="H1952">
            <v>11</v>
          </cell>
          <cell r="I1952">
            <v>80</v>
          </cell>
          <cell r="K1952"/>
          <cell r="L1952"/>
          <cell r="M1952">
            <v>91</v>
          </cell>
          <cell r="N1952">
            <v>15.47</v>
          </cell>
        </row>
        <row r="1953">
          <cell r="A1953">
            <v>42853</v>
          </cell>
          <cell r="B1953">
            <v>49</v>
          </cell>
          <cell r="C1953">
            <v>12</v>
          </cell>
          <cell r="D1953"/>
          <cell r="E1953">
            <v>61</v>
          </cell>
          <cell r="F1953">
            <v>10</v>
          </cell>
          <cell r="G1953">
            <v>1</v>
          </cell>
          <cell r="H1953">
            <v>11</v>
          </cell>
          <cell r="I1953">
            <v>72</v>
          </cell>
          <cell r="K1953"/>
          <cell r="L1953"/>
          <cell r="M1953">
            <v>83</v>
          </cell>
          <cell r="N1953">
            <v>14.110000000000001</v>
          </cell>
        </row>
        <row r="1954">
          <cell r="A1954">
            <v>42854</v>
          </cell>
          <cell r="B1954">
            <v>60</v>
          </cell>
          <cell r="C1954">
            <v>12</v>
          </cell>
          <cell r="D1954"/>
          <cell r="E1954">
            <v>72</v>
          </cell>
          <cell r="F1954">
            <v>8</v>
          </cell>
          <cell r="G1954">
            <v>1</v>
          </cell>
          <cell r="H1954">
            <v>9</v>
          </cell>
          <cell r="I1954">
            <v>81</v>
          </cell>
          <cell r="K1954"/>
          <cell r="L1954"/>
          <cell r="M1954">
            <v>90</v>
          </cell>
          <cell r="N1954">
            <v>15.3</v>
          </cell>
        </row>
        <row r="1955">
          <cell r="A1955">
            <v>42855</v>
          </cell>
          <cell r="B1955">
            <v>47</v>
          </cell>
          <cell r="C1955">
            <v>12</v>
          </cell>
          <cell r="D1955"/>
          <cell r="E1955">
            <v>59</v>
          </cell>
          <cell r="F1955">
            <v>5</v>
          </cell>
          <cell r="G1955">
            <v>2</v>
          </cell>
          <cell r="H1955">
            <v>7</v>
          </cell>
          <cell r="I1955">
            <v>66</v>
          </cell>
          <cell r="K1955"/>
          <cell r="L1955"/>
          <cell r="M1955">
            <v>73</v>
          </cell>
          <cell r="N1955">
            <v>12.41</v>
          </cell>
        </row>
        <row r="1956">
          <cell r="A1956">
            <v>42856</v>
          </cell>
          <cell r="B1956">
            <v>57</v>
          </cell>
          <cell r="C1956">
            <v>14</v>
          </cell>
          <cell r="D1956"/>
          <cell r="E1956">
            <v>71</v>
          </cell>
          <cell r="F1956">
            <v>10</v>
          </cell>
          <cell r="G1956">
            <v>1</v>
          </cell>
          <cell r="H1956">
            <v>11</v>
          </cell>
          <cell r="I1956">
            <v>82</v>
          </cell>
          <cell r="K1956"/>
          <cell r="L1956"/>
          <cell r="M1956">
            <v>93</v>
          </cell>
          <cell r="N1956">
            <v>15.81</v>
          </cell>
        </row>
        <row r="1957">
          <cell r="A1957">
            <v>42857</v>
          </cell>
          <cell r="B1957">
            <v>60</v>
          </cell>
          <cell r="C1957">
            <v>12</v>
          </cell>
          <cell r="D1957"/>
          <cell r="E1957">
            <v>72</v>
          </cell>
          <cell r="F1957">
            <v>4</v>
          </cell>
          <cell r="G1957">
            <v>1</v>
          </cell>
          <cell r="H1957">
            <v>5</v>
          </cell>
          <cell r="I1957">
            <v>77</v>
          </cell>
          <cell r="K1957"/>
          <cell r="L1957"/>
          <cell r="M1957">
            <v>82</v>
          </cell>
          <cell r="N1957">
            <v>13.940000000000001</v>
          </cell>
        </row>
        <row r="1958">
          <cell r="A1958">
            <v>42858</v>
          </cell>
          <cell r="B1958">
            <v>62</v>
          </cell>
          <cell r="C1958">
            <v>14</v>
          </cell>
          <cell r="D1958"/>
          <cell r="E1958">
            <v>76</v>
          </cell>
          <cell r="F1958">
            <v>6</v>
          </cell>
          <cell r="G1958"/>
          <cell r="H1958">
            <v>6</v>
          </cell>
          <cell r="I1958">
            <v>82</v>
          </cell>
          <cell r="K1958"/>
          <cell r="L1958"/>
          <cell r="M1958">
            <v>88</v>
          </cell>
          <cell r="N1958">
            <v>14.96</v>
          </cell>
        </row>
        <row r="1959">
          <cell r="A1959">
            <v>42859</v>
          </cell>
          <cell r="B1959">
            <v>54</v>
          </cell>
          <cell r="C1959">
            <v>15</v>
          </cell>
          <cell r="D1959"/>
          <cell r="E1959">
            <v>69</v>
          </cell>
          <cell r="F1959">
            <v>6</v>
          </cell>
          <cell r="G1959"/>
          <cell r="H1959">
            <v>6</v>
          </cell>
          <cell r="I1959">
            <v>75</v>
          </cell>
          <cell r="K1959"/>
          <cell r="L1959"/>
          <cell r="M1959">
            <v>81</v>
          </cell>
          <cell r="N1959">
            <v>13.770000000000001</v>
          </cell>
        </row>
        <row r="1960">
          <cell r="A1960">
            <v>42860</v>
          </cell>
          <cell r="B1960">
            <v>57</v>
          </cell>
          <cell r="C1960">
            <v>16</v>
          </cell>
          <cell r="D1960"/>
          <cell r="E1960">
            <v>73</v>
          </cell>
          <cell r="F1960">
            <v>6</v>
          </cell>
          <cell r="G1960"/>
          <cell r="H1960">
            <v>6</v>
          </cell>
          <cell r="I1960">
            <v>79</v>
          </cell>
          <cell r="K1960"/>
          <cell r="L1960"/>
          <cell r="M1960">
            <v>85</v>
          </cell>
          <cell r="N1960">
            <v>14.450000000000001</v>
          </cell>
        </row>
        <row r="1961">
          <cell r="A1961">
            <v>42861</v>
          </cell>
          <cell r="B1961">
            <v>57</v>
          </cell>
          <cell r="C1961">
            <v>10</v>
          </cell>
          <cell r="D1961"/>
          <cell r="E1961">
            <v>67</v>
          </cell>
          <cell r="F1961">
            <v>7</v>
          </cell>
          <cell r="G1961">
            <v>1</v>
          </cell>
          <cell r="H1961">
            <v>8</v>
          </cell>
          <cell r="I1961">
            <v>75</v>
          </cell>
          <cell r="K1961"/>
          <cell r="L1961"/>
          <cell r="M1961">
            <v>83</v>
          </cell>
          <cell r="N1961">
            <v>14.110000000000001</v>
          </cell>
        </row>
        <row r="1962">
          <cell r="A1962">
            <v>42862</v>
          </cell>
          <cell r="B1962">
            <v>58</v>
          </cell>
          <cell r="C1962">
            <v>13</v>
          </cell>
          <cell r="D1962"/>
          <cell r="E1962">
            <v>71</v>
          </cell>
          <cell r="F1962">
            <v>6</v>
          </cell>
          <cell r="G1962">
            <v>1</v>
          </cell>
          <cell r="H1962">
            <v>7</v>
          </cell>
          <cell r="I1962">
            <v>78</v>
          </cell>
          <cell r="K1962"/>
          <cell r="L1962"/>
          <cell r="M1962">
            <v>85</v>
          </cell>
          <cell r="N1962">
            <v>14.450000000000001</v>
          </cell>
        </row>
        <row r="1963">
          <cell r="A1963">
            <v>42863</v>
          </cell>
          <cell r="B1963">
            <v>58</v>
          </cell>
          <cell r="C1963">
            <v>12</v>
          </cell>
          <cell r="D1963"/>
          <cell r="E1963">
            <v>70</v>
          </cell>
          <cell r="F1963">
            <v>5</v>
          </cell>
          <cell r="G1963">
            <v>1</v>
          </cell>
          <cell r="H1963">
            <v>6</v>
          </cell>
          <cell r="I1963">
            <v>76</v>
          </cell>
          <cell r="K1963"/>
          <cell r="L1963"/>
          <cell r="M1963">
            <v>82</v>
          </cell>
          <cell r="N1963">
            <v>13.940000000000001</v>
          </cell>
        </row>
        <row r="1964">
          <cell r="A1964">
            <v>42864</v>
          </cell>
          <cell r="B1964">
            <v>59</v>
          </cell>
          <cell r="C1964">
            <v>15</v>
          </cell>
          <cell r="D1964"/>
          <cell r="E1964">
            <v>74</v>
          </cell>
          <cell r="F1964">
            <v>1</v>
          </cell>
          <cell r="G1964">
            <v>1</v>
          </cell>
          <cell r="H1964">
            <v>2</v>
          </cell>
          <cell r="I1964">
            <v>76</v>
          </cell>
          <cell r="K1964"/>
          <cell r="L1964"/>
          <cell r="M1964">
            <v>78</v>
          </cell>
          <cell r="N1964">
            <v>13.260000000000002</v>
          </cell>
        </row>
        <row r="1965">
          <cell r="A1965">
            <v>42865</v>
          </cell>
          <cell r="B1965">
            <v>56</v>
          </cell>
          <cell r="C1965">
            <v>10</v>
          </cell>
          <cell r="D1965"/>
          <cell r="E1965">
            <v>66</v>
          </cell>
          <cell r="F1965">
            <v>1</v>
          </cell>
          <cell r="G1965">
            <v>1</v>
          </cell>
          <cell r="H1965">
            <v>2</v>
          </cell>
          <cell r="I1965">
            <v>68</v>
          </cell>
          <cell r="K1965"/>
          <cell r="L1965"/>
          <cell r="M1965">
            <v>70</v>
          </cell>
          <cell r="N1965">
            <v>11.9</v>
          </cell>
        </row>
        <row r="1966">
          <cell r="A1966">
            <v>42866</v>
          </cell>
          <cell r="B1966">
            <v>61</v>
          </cell>
          <cell r="C1966">
            <v>14</v>
          </cell>
          <cell r="D1966"/>
          <cell r="E1966">
            <v>75</v>
          </cell>
          <cell r="F1966">
            <v>2</v>
          </cell>
          <cell r="G1966"/>
          <cell r="H1966">
            <v>2</v>
          </cell>
          <cell r="I1966">
            <v>77</v>
          </cell>
          <cell r="K1966"/>
          <cell r="L1966"/>
          <cell r="M1966">
            <v>79</v>
          </cell>
          <cell r="N1966">
            <v>13.430000000000001</v>
          </cell>
        </row>
        <row r="1967">
          <cell r="A1967">
            <v>42867</v>
          </cell>
          <cell r="B1967">
            <v>62</v>
          </cell>
          <cell r="C1967">
            <v>13</v>
          </cell>
          <cell r="D1967"/>
          <cell r="E1967">
            <v>75</v>
          </cell>
          <cell r="F1967">
            <v>6</v>
          </cell>
          <cell r="G1967"/>
          <cell r="H1967">
            <v>6</v>
          </cell>
          <cell r="I1967">
            <v>81</v>
          </cell>
          <cell r="K1967"/>
          <cell r="L1967"/>
          <cell r="M1967">
            <v>87</v>
          </cell>
          <cell r="N1967">
            <v>14.790000000000001</v>
          </cell>
        </row>
        <row r="1968">
          <cell r="A1968">
            <v>42868</v>
          </cell>
          <cell r="B1968">
            <v>67</v>
          </cell>
          <cell r="C1968">
            <v>12</v>
          </cell>
          <cell r="D1968"/>
          <cell r="E1968">
            <v>79</v>
          </cell>
          <cell r="F1968">
            <v>6</v>
          </cell>
          <cell r="G1968"/>
          <cell r="H1968">
            <v>6</v>
          </cell>
          <cell r="I1968">
            <v>85</v>
          </cell>
          <cell r="K1968"/>
          <cell r="L1968"/>
          <cell r="M1968">
            <v>91</v>
          </cell>
          <cell r="N1968">
            <v>15.47</v>
          </cell>
        </row>
        <row r="1969">
          <cell r="A1969">
            <v>42869</v>
          </cell>
          <cell r="B1969">
            <v>74</v>
          </cell>
          <cell r="C1969">
            <v>12</v>
          </cell>
          <cell r="D1969"/>
          <cell r="E1969">
            <v>86</v>
          </cell>
          <cell r="F1969">
            <v>6</v>
          </cell>
          <cell r="G1969"/>
          <cell r="H1969">
            <v>6</v>
          </cell>
          <cell r="I1969">
            <v>92</v>
          </cell>
          <cell r="K1969"/>
          <cell r="L1969"/>
          <cell r="M1969">
            <v>98</v>
          </cell>
          <cell r="N1969">
            <v>16.66</v>
          </cell>
        </row>
        <row r="1970">
          <cell r="A1970">
            <v>42870</v>
          </cell>
          <cell r="B1970">
            <v>73</v>
          </cell>
          <cell r="C1970">
            <v>12</v>
          </cell>
          <cell r="D1970"/>
          <cell r="E1970">
            <v>85</v>
          </cell>
          <cell r="F1970">
            <v>5</v>
          </cell>
          <cell r="G1970"/>
          <cell r="H1970">
            <v>5</v>
          </cell>
          <cell r="I1970">
            <v>90</v>
          </cell>
          <cell r="K1970"/>
          <cell r="L1970"/>
          <cell r="M1970">
            <v>95</v>
          </cell>
          <cell r="N1970">
            <v>16.150000000000002</v>
          </cell>
        </row>
        <row r="1971">
          <cell r="A1971">
            <v>42871</v>
          </cell>
          <cell r="B1971">
            <v>62</v>
          </cell>
          <cell r="C1971">
            <v>17</v>
          </cell>
          <cell r="D1971"/>
          <cell r="E1971">
            <v>79</v>
          </cell>
          <cell r="F1971">
            <v>8</v>
          </cell>
          <cell r="G1971"/>
          <cell r="H1971">
            <v>8</v>
          </cell>
          <cell r="I1971">
            <v>87</v>
          </cell>
          <cell r="K1971"/>
          <cell r="L1971"/>
          <cell r="M1971">
            <v>95</v>
          </cell>
          <cell r="N1971">
            <v>16.150000000000002</v>
          </cell>
        </row>
        <row r="1972">
          <cell r="A1972">
            <v>42872</v>
          </cell>
          <cell r="B1972">
            <v>60</v>
          </cell>
          <cell r="C1972">
            <v>17</v>
          </cell>
          <cell r="D1972"/>
          <cell r="E1972">
            <v>77</v>
          </cell>
          <cell r="F1972">
            <v>7</v>
          </cell>
          <cell r="G1972"/>
          <cell r="H1972">
            <v>7</v>
          </cell>
          <cell r="I1972">
            <v>84</v>
          </cell>
          <cell r="K1972"/>
          <cell r="L1972"/>
          <cell r="M1972">
            <v>91</v>
          </cell>
          <cell r="N1972">
            <v>15.47</v>
          </cell>
        </row>
        <row r="1973">
          <cell r="A1973">
            <v>42873</v>
          </cell>
          <cell r="B1973">
            <v>71</v>
          </cell>
          <cell r="C1973">
            <v>16</v>
          </cell>
          <cell r="D1973"/>
          <cell r="E1973">
            <v>87</v>
          </cell>
          <cell r="F1973">
            <v>5</v>
          </cell>
          <cell r="G1973"/>
          <cell r="H1973">
            <v>5</v>
          </cell>
          <cell r="I1973">
            <v>92</v>
          </cell>
          <cell r="K1973"/>
          <cell r="L1973"/>
          <cell r="M1973">
            <v>97</v>
          </cell>
          <cell r="N1973">
            <v>16.490000000000002</v>
          </cell>
        </row>
        <row r="1974">
          <cell r="A1974">
            <v>42874</v>
          </cell>
          <cell r="B1974">
            <v>64</v>
          </cell>
          <cell r="C1974">
            <v>15</v>
          </cell>
          <cell r="D1974"/>
          <cell r="E1974">
            <v>79</v>
          </cell>
          <cell r="F1974">
            <v>6</v>
          </cell>
          <cell r="G1974"/>
          <cell r="H1974">
            <v>6</v>
          </cell>
          <cell r="I1974">
            <v>85</v>
          </cell>
          <cell r="K1974"/>
          <cell r="L1974"/>
          <cell r="M1974">
            <v>91</v>
          </cell>
          <cell r="N1974">
            <v>15.47</v>
          </cell>
        </row>
        <row r="1975">
          <cell r="A1975">
            <v>42875</v>
          </cell>
          <cell r="B1975">
            <v>57</v>
          </cell>
          <cell r="C1975">
            <v>12</v>
          </cell>
          <cell r="D1975"/>
          <cell r="E1975">
            <v>69</v>
          </cell>
          <cell r="F1975">
            <v>6</v>
          </cell>
          <cell r="G1975"/>
          <cell r="H1975">
            <v>6</v>
          </cell>
          <cell r="I1975">
            <v>75</v>
          </cell>
          <cell r="K1975"/>
          <cell r="L1975"/>
          <cell r="M1975">
            <v>81</v>
          </cell>
          <cell r="N1975">
            <v>13.770000000000001</v>
          </cell>
        </row>
        <row r="1976">
          <cell r="A1976">
            <v>42876</v>
          </cell>
          <cell r="B1976">
            <v>64</v>
          </cell>
          <cell r="C1976">
            <v>13</v>
          </cell>
          <cell r="D1976"/>
          <cell r="E1976">
            <v>77</v>
          </cell>
          <cell r="F1976">
            <v>6</v>
          </cell>
          <cell r="G1976">
            <v>1</v>
          </cell>
          <cell r="H1976">
            <v>7</v>
          </cell>
          <cell r="I1976">
            <v>84</v>
          </cell>
          <cell r="K1976"/>
          <cell r="L1976"/>
          <cell r="M1976">
            <v>91</v>
          </cell>
          <cell r="N1976">
            <v>15.47</v>
          </cell>
        </row>
        <row r="1977">
          <cell r="A1977">
            <v>42877</v>
          </cell>
          <cell r="B1977">
            <v>64</v>
          </cell>
          <cell r="C1977">
            <v>14</v>
          </cell>
          <cell r="D1977"/>
          <cell r="E1977">
            <v>78</v>
          </cell>
          <cell r="F1977">
            <v>7</v>
          </cell>
          <cell r="G1977">
            <v>1</v>
          </cell>
          <cell r="H1977">
            <v>8</v>
          </cell>
          <cell r="I1977">
            <v>86</v>
          </cell>
          <cell r="K1977"/>
          <cell r="L1977"/>
          <cell r="M1977">
            <v>94</v>
          </cell>
          <cell r="N1977">
            <v>15.98</v>
          </cell>
        </row>
        <row r="1978">
          <cell r="A1978">
            <v>42878</v>
          </cell>
          <cell r="B1978">
            <v>67</v>
          </cell>
          <cell r="C1978">
            <v>13</v>
          </cell>
          <cell r="D1978"/>
          <cell r="E1978">
            <v>80</v>
          </cell>
          <cell r="F1978">
            <v>9</v>
          </cell>
          <cell r="G1978"/>
          <cell r="H1978">
            <v>9</v>
          </cell>
          <cell r="I1978">
            <v>89</v>
          </cell>
          <cell r="K1978"/>
          <cell r="L1978"/>
          <cell r="M1978">
            <v>98</v>
          </cell>
          <cell r="N1978">
            <v>16.66</v>
          </cell>
        </row>
        <row r="1979">
          <cell r="A1979">
            <v>42879</v>
          </cell>
          <cell r="B1979">
            <v>62</v>
          </cell>
          <cell r="C1979">
            <v>13</v>
          </cell>
          <cell r="D1979"/>
          <cell r="E1979">
            <v>75</v>
          </cell>
          <cell r="F1979">
            <v>8</v>
          </cell>
          <cell r="G1979"/>
          <cell r="H1979">
            <v>8</v>
          </cell>
          <cell r="I1979">
            <v>83</v>
          </cell>
          <cell r="K1979"/>
          <cell r="L1979"/>
          <cell r="M1979">
            <v>91</v>
          </cell>
          <cell r="N1979">
            <v>15.47</v>
          </cell>
        </row>
        <row r="1980">
          <cell r="A1980">
            <v>42880</v>
          </cell>
          <cell r="B1980">
            <v>64</v>
          </cell>
          <cell r="C1980">
            <v>13</v>
          </cell>
          <cell r="D1980"/>
          <cell r="E1980">
            <v>77</v>
          </cell>
          <cell r="F1980">
            <v>8</v>
          </cell>
          <cell r="G1980"/>
          <cell r="H1980">
            <v>8</v>
          </cell>
          <cell r="I1980">
            <v>85</v>
          </cell>
          <cell r="K1980"/>
          <cell r="L1980"/>
          <cell r="M1980">
            <v>93</v>
          </cell>
          <cell r="N1980">
            <v>15.81</v>
          </cell>
        </row>
        <row r="1981">
          <cell r="A1981">
            <v>42881</v>
          </cell>
          <cell r="B1981">
            <v>64</v>
          </cell>
          <cell r="C1981">
            <v>14</v>
          </cell>
          <cell r="D1981"/>
          <cell r="E1981">
            <v>78</v>
          </cell>
          <cell r="F1981">
            <v>5</v>
          </cell>
          <cell r="G1981"/>
          <cell r="H1981">
            <v>5</v>
          </cell>
          <cell r="I1981">
            <v>83</v>
          </cell>
          <cell r="K1981"/>
          <cell r="L1981"/>
          <cell r="M1981">
            <v>88</v>
          </cell>
          <cell r="N1981">
            <v>14.96</v>
          </cell>
        </row>
        <row r="1982">
          <cell r="A1982">
            <v>42882</v>
          </cell>
          <cell r="B1982">
            <v>61</v>
          </cell>
          <cell r="C1982">
            <v>13</v>
          </cell>
          <cell r="D1982"/>
          <cell r="E1982">
            <v>74</v>
          </cell>
          <cell r="F1982">
            <v>6</v>
          </cell>
          <cell r="G1982"/>
          <cell r="H1982">
            <v>6</v>
          </cell>
          <cell r="I1982">
            <v>80</v>
          </cell>
          <cell r="K1982"/>
          <cell r="L1982"/>
          <cell r="M1982">
            <v>86</v>
          </cell>
          <cell r="N1982">
            <v>14.620000000000001</v>
          </cell>
        </row>
        <row r="1983">
          <cell r="A1983">
            <v>42883</v>
          </cell>
          <cell r="B1983">
            <v>58</v>
          </cell>
          <cell r="C1983">
            <v>16</v>
          </cell>
          <cell r="D1983"/>
          <cell r="E1983">
            <v>74</v>
          </cell>
          <cell r="F1983">
            <v>9</v>
          </cell>
          <cell r="G1983"/>
          <cell r="H1983">
            <v>9</v>
          </cell>
          <cell r="I1983">
            <v>83</v>
          </cell>
          <cell r="K1983"/>
          <cell r="L1983"/>
          <cell r="M1983">
            <v>92</v>
          </cell>
          <cell r="N1983">
            <v>15.64</v>
          </cell>
        </row>
        <row r="1984">
          <cell r="A1984">
            <v>42884</v>
          </cell>
          <cell r="B1984">
            <v>61</v>
          </cell>
          <cell r="C1984">
            <v>14</v>
          </cell>
          <cell r="D1984"/>
          <cell r="E1984">
            <v>75</v>
          </cell>
          <cell r="F1984">
            <v>7</v>
          </cell>
          <cell r="G1984"/>
          <cell r="H1984">
            <v>7</v>
          </cell>
          <cell r="I1984">
            <v>82</v>
          </cell>
          <cell r="K1984"/>
          <cell r="L1984"/>
          <cell r="M1984">
            <v>89</v>
          </cell>
          <cell r="N1984">
            <v>15.13</v>
          </cell>
        </row>
        <row r="1985">
          <cell r="A1985">
            <v>42885</v>
          </cell>
          <cell r="B1985">
            <v>60</v>
          </cell>
          <cell r="C1985">
            <v>12</v>
          </cell>
          <cell r="D1985"/>
          <cell r="E1985">
            <v>72</v>
          </cell>
          <cell r="F1985">
            <v>9</v>
          </cell>
          <cell r="G1985">
            <v>1</v>
          </cell>
          <cell r="H1985">
            <v>10</v>
          </cell>
          <cell r="I1985">
            <v>82</v>
          </cell>
          <cell r="K1985"/>
          <cell r="L1985"/>
          <cell r="M1985">
            <v>92</v>
          </cell>
          <cell r="N1985">
            <v>15.64</v>
          </cell>
        </row>
        <row r="1986">
          <cell r="A1986">
            <v>42886</v>
          </cell>
          <cell r="B1986">
            <v>63</v>
          </cell>
          <cell r="C1986">
            <v>15</v>
          </cell>
          <cell r="D1986"/>
          <cell r="E1986">
            <v>78</v>
          </cell>
          <cell r="F1986">
            <v>14</v>
          </cell>
          <cell r="G1986">
            <v>1</v>
          </cell>
          <cell r="H1986">
            <v>15</v>
          </cell>
          <cell r="I1986">
            <v>93</v>
          </cell>
          <cell r="K1986"/>
          <cell r="L1986"/>
          <cell r="M1986">
            <v>108</v>
          </cell>
          <cell r="N1986">
            <v>18.360000000000003</v>
          </cell>
        </row>
        <row r="1987">
          <cell r="A1987">
            <v>42887</v>
          </cell>
          <cell r="B1987">
            <v>57</v>
          </cell>
          <cell r="C1987">
            <v>16</v>
          </cell>
          <cell r="D1987"/>
          <cell r="E1987">
            <v>73</v>
          </cell>
          <cell r="F1987">
            <v>11</v>
          </cell>
          <cell r="G1987">
            <v>1</v>
          </cell>
          <cell r="H1987">
            <v>12</v>
          </cell>
          <cell r="I1987">
            <v>85</v>
          </cell>
          <cell r="K1987"/>
          <cell r="L1987"/>
          <cell r="M1987">
            <v>97</v>
          </cell>
          <cell r="N1987">
            <v>16.490000000000002</v>
          </cell>
        </row>
        <row r="1988">
          <cell r="A1988">
            <v>42888</v>
          </cell>
          <cell r="B1988">
            <v>59</v>
          </cell>
          <cell r="C1988">
            <v>14</v>
          </cell>
          <cell r="D1988"/>
          <cell r="E1988">
            <v>73</v>
          </cell>
          <cell r="F1988">
            <v>11</v>
          </cell>
          <cell r="G1988">
            <v>1</v>
          </cell>
          <cell r="H1988">
            <v>12</v>
          </cell>
          <cell r="I1988">
            <v>85</v>
          </cell>
          <cell r="K1988"/>
          <cell r="L1988"/>
          <cell r="M1988">
            <v>97</v>
          </cell>
          <cell r="N1988">
            <v>16.490000000000002</v>
          </cell>
        </row>
        <row r="1989">
          <cell r="A1989">
            <v>42889</v>
          </cell>
          <cell r="B1989">
            <v>61</v>
          </cell>
          <cell r="C1989">
            <v>13</v>
          </cell>
          <cell r="D1989"/>
          <cell r="E1989">
            <v>74</v>
          </cell>
          <cell r="F1989">
            <v>8</v>
          </cell>
          <cell r="G1989">
            <v>1</v>
          </cell>
          <cell r="H1989">
            <v>9</v>
          </cell>
          <cell r="I1989">
            <v>83</v>
          </cell>
          <cell r="K1989"/>
          <cell r="L1989"/>
          <cell r="M1989">
            <v>92</v>
          </cell>
          <cell r="N1989">
            <v>15.64</v>
          </cell>
        </row>
        <row r="1990">
          <cell r="A1990">
            <v>42890</v>
          </cell>
          <cell r="B1990">
            <v>62</v>
          </cell>
          <cell r="C1990">
            <v>15</v>
          </cell>
          <cell r="D1990"/>
          <cell r="E1990">
            <v>77</v>
          </cell>
          <cell r="F1990">
            <v>9</v>
          </cell>
          <cell r="G1990">
            <v>1</v>
          </cell>
          <cell r="H1990">
            <v>10</v>
          </cell>
          <cell r="I1990">
            <v>87</v>
          </cell>
          <cell r="K1990"/>
          <cell r="L1990"/>
          <cell r="M1990">
            <v>97</v>
          </cell>
          <cell r="N1990">
            <v>16.490000000000002</v>
          </cell>
        </row>
        <row r="1991">
          <cell r="A1991">
            <v>42891</v>
          </cell>
          <cell r="B1991">
            <v>55</v>
          </cell>
          <cell r="C1991">
            <v>13</v>
          </cell>
          <cell r="D1991"/>
          <cell r="E1991">
            <v>68</v>
          </cell>
          <cell r="F1991">
            <v>5</v>
          </cell>
          <cell r="G1991">
            <v>1</v>
          </cell>
          <cell r="H1991">
            <v>6</v>
          </cell>
          <cell r="I1991">
            <v>74</v>
          </cell>
          <cell r="K1991"/>
          <cell r="L1991"/>
          <cell r="M1991">
            <v>80</v>
          </cell>
          <cell r="N1991">
            <v>13.600000000000001</v>
          </cell>
        </row>
        <row r="1992">
          <cell r="A1992">
            <v>42892</v>
          </cell>
          <cell r="B1992">
            <v>65</v>
          </cell>
          <cell r="C1992">
            <v>14</v>
          </cell>
          <cell r="D1992"/>
          <cell r="E1992">
            <v>79</v>
          </cell>
          <cell r="F1992">
            <v>4</v>
          </cell>
          <cell r="G1992">
            <v>2</v>
          </cell>
          <cell r="H1992">
            <v>6</v>
          </cell>
          <cell r="I1992">
            <v>85</v>
          </cell>
          <cell r="K1992"/>
          <cell r="L1992"/>
          <cell r="M1992">
            <v>91</v>
          </cell>
          <cell r="N1992">
            <v>15.47</v>
          </cell>
        </row>
        <row r="1993">
          <cell r="A1993">
            <v>42893</v>
          </cell>
          <cell r="B1993">
            <v>65</v>
          </cell>
          <cell r="C1993">
            <v>12</v>
          </cell>
          <cell r="D1993"/>
          <cell r="E1993">
            <v>77</v>
          </cell>
          <cell r="F1993">
            <v>6</v>
          </cell>
          <cell r="G1993">
            <v>1</v>
          </cell>
          <cell r="H1993">
            <v>7</v>
          </cell>
          <cell r="I1993">
            <v>84</v>
          </cell>
          <cell r="K1993"/>
          <cell r="L1993"/>
          <cell r="M1993">
            <v>91</v>
          </cell>
          <cell r="N1993">
            <v>15.47</v>
          </cell>
        </row>
        <row r="1994">
          <cell r="A1994">
            <v>42894</v>
          </cell>
          <cell r="B1994">
            <v>64</v>
          </cell>
          <cell r="C1994">
            <v>11</v>
          </cell>
          <cell r="D1994"/>
          <cell r="E1994">
            <v>75</v>
          </cell>
          <cell r="F1994">
            <v>7</v>
          </cell>
          <cell r="G1994">
            <v>2</v>
          </cell>
          <cell r="H1994">
            <v>9</v>
          </cell>
          <cell r="I1994">
            <v>84</v>
          </cell>
          <cell r="K1994"/>
          <cell r="L1994"/>
          <cell r="M1994">
            <v>93</v>
          </cell>
          <cell r="N1994">
            <v>15.81</v>
          </cell>
        </row>
        <row r="1995">
          <cell r="A1995">
            <v>42895</v>
          </cell>
          <cell r="B1995">
            <v>63</v>
          </cell>
          <cell r="C1995">
            <v>12</v>
          </cell>
          <cell r="D1995"/>
          <cell r="E1995">
            <v>75</v>
          </cell>
          <cell r="F1995">
            <v>7</v>
          </cell>
          <cell r="G1995">
            <v>3</v>
          </cell>
          <cell r="H1995">
            <v>10</v>
          </cell>
          <cell r="I1995">
            <v>85</v>
          </cell>
          <cell r="K1995"/>
          <cell r="L1995"/>
          <cell r="M1995">
            <v>95</v>
          </cell>
          <cell r="N1995">
            <v>16.150000000000002</v>
          </cell>
        </row>
        <row r="1996">
          <cell r="A1996">
            <v>42896</v>
          </cell>
          <cell r="B1996">
            <v>65</v>
          </cell>
          <cell r="C1996">
            <v>13</v>
          </cell>
          <cell r="D1996"/>
          <cell r="E1996">
            <v>78</v>
          </cell>
          <cell r="F1996">
            <v>8</v>
          </cell>
          <cell r="G1996">
            <v>1</v>
          </cell>
          <cell r="H1996">
            <v>9</v>
          </cell>
          <cell r="I1996">
            <v>87</v>
          </cell>
          <cell r="K1996"/>
          <cell r="L1996"/>
          <cell r="M1996">
            <v>96</v>
          </cell>
          <cell r="N1996">
            <v>16.32</v>
          </cell>
        </row>
        <row r="1997">
          <cell r="A1997">
            <v>42897</v>
          </cell>
          <cell r="B1997">
            <v>61</v>
          </cell>
          <cell r="C1997">
            <v>11</v>
          </cell>
          <cell r="D1997"/>
          <cell r="E1997">
            <v>72</v>
          </cell>
          <cell r="F1997">
            <v>7</v>
          </cell>
          <cell r="G1997">
            <v>1</v>
          </cell>
          <cell r="H1997">
            <v>8</v>
          </cell>
          <cell r="I1997">
            <v>80</v>
          </cell>
          <cell r="K1997"/>
          <cell r="L1997"/>
          <cell r="M1997">
            <v>88</v>
          </cell>
          <cell r="N1997">
            <v>14.96</v>
          </cell>
        </row>
        <row r="1998">
          <cell r="A1998">
            <v>42898</v>
          </cell>
          <cell r="B1998">
            <v>60</v>
          </cell>
          <cell r="C1998">
            <v>11</v>
          </cell>
          <cell r="D1998"/>
          <cell r="E1998">
            <v>71</v>
          </cell>
          <cell r="F1998">
            <v>5</v>
          </cell>
          <cell r="G1998">
            <v>1</v>
          </cell>
          <cell r="H1998">
            <v>6</v>
          </cell>
          <cell r="I1998">
            <v>77</v>
          </cell>
          <cell r="K1998"/>
          <cell r="L1998"/>
          <cell r="M1998">
            <v>83</v>
          </cell>
          <cell r="N1998">
            <v>14.110000000000001</v>
          </cell>
        </row>
        <row r="1999">
          <cell r="A1999">
            <v>42899</v>
          </cell>
          <cell r="B1999">
            <v>62</v>
          </cell>
          <cell r="C1999">
            <v>12</v>
          </cell>
          <cell r="D1999"/>
          <cell r="E1999">
            <v>74</v>
          </cell>
          <cell r="F1999">
            <v>7</v>
          </cell>
          <cell r="G1999">
            <v>1</v>
          </cell>
          <cell r="H1999">
            <v>8</v>
          </cell>
          <cell r="I1999">
            <v>82</v>
          </cell>
          <cell r="K1999"/>
          <cell r="L1999"/>
          <cell r="M1999">
            <v>90</v>
          </cell>
          <cell r="N1999">
            <v>15.3</v>
          </cell>
        </row>
        <row r="2000">
          <cell r="A2000">
            <v>42900</v>
          </cell>
          <cell r="B2000">
            <v>64</v>
          </cell>
          <cell r="C2000">
            <v>9</v>
          </cell>
          <cell r="D2000"/>
          <cell r="E2000">
            <v>73</v>
          </cell>
          <cell r="F2000">
            <v>7</v>
          </cell>
          <cell r="G2000">
            <v>1</v>
          </cell>
          <cell r="H2000">
            <v>8</v>
          </cell>
          <cell r="I2000">
            <v>81</v>
          </cell>
          <cell r="K2000"/>
          <cell r="L2000"/>
          <cell r="M2000">
            <v>89</v>
          </cell>
          <cell r="N2000">
            <v>15.13</v>
          </cell>
        </row>
        <row r="2001">
          <cell r="A2001">
            <v>42901</v>
          </cell>
          <cell r="B2001">
            <v>60</v>
          </cell>
          <cell r="C2001">
            <v>9</v>
          </cell>
          <cell r="D2001"/>
          <cell r="E2001">
            <v>69</v>
          </cell>
          <cell r="F2001">
            <v>5</v>
          </cell>
          <cell r="G2001">
            <v>1</v>
          </cell>
          <cell r="H2001">
            <v>6</v>
          </cell>
          <cell r="I2001">
            <v>75</v>
          </cell>
          <cell r="K2001"/>
          <cell r="L2001"/>
          <cell r="M2001">
            <v>81</v>
          </cell>
          <cell r="N2001">
            <v>13.770000000000001</v>
          </cell>
        </row>
        <row r="2002">
          <cell r="A2002">
            <v>42902</v>
          </cell>
          <cell r="B2002">
            <v>56</v>
          </cell>
          <cell r="C2002">
            <v>9</v>
          </cell>
          <cell r="D2002"/>
          <cell r="E2002">
            <v>65</v>
          </cell>
          <cell r="F2002">
            <v>5</v>
          </cell>
          <cell r="G2002">
            <v>1</v>
          </cell>
          <cell r="H2002">
            <v>6</v>
          </cell>
          <cell r="I2002">
            <v>71</v>
          </cell>
          <cell r="K2002"/>
          <cell r="L2002"/>
          <cell r="M2002">
            <v>77</v>
          </cell>
          <cell r="N2002">
            <v>13.090000000000002</v>
          </cell>
        </row>
        <row r="2003">
          <cell r="A2003">
            <v>42903</v>
          </cell>
          <cell r="B2003">
            <v>60</v>
          </cell>
          <cell r="C2003">
            <v>9</v>
          </cell>
          <cell r="D2003"/>
          <cell r="E2003">
            <v>69</v>
          </cell>
          <cell r="F2003">
            <v>5</v>
          </cell>
          <cell r="G2003">
            <v>1</v>
          </cell>
          <cell r="H2003">
            <v>6</v>
          </cell>
          <cell r="I2003">
            <v>75</v>
          </cell>
          <cell r="K2003"/>
          <cell r="L2003"/>
          <cell r="M2003">
            <v>81</v>
          </cell>
          <cell r="N2003">
            <v>13.770000000000001</v>
          </cell>
        </row>
        <row r="2004">
          <cell r="A2004">
            <v>42904</v>
          </cell>
          <cell r="B2004">
            <v>58</v>
          </cell>
          <cell r="C2004">
            <v>10</v>
          </cell>
          <cell r="D2004"/>
          <cell r="E2004">
            <v>68</v>
          </cell>
          <cell r="F2004">
            <v>6</v>
          </cell>
          <cell r="G2004">
            <v>1</v>
          </cell>
          <cell r="H2004">
            <v>7</v>
          </cell>
          <cell r="I2004">
            <v>75</v>
          </cell>
          <cell r="K2004"/>
          <cell r="L2004"/>
          <cell r="M2004">
            <v>82</v>
          </cell>
          <cell r="N2004">
            <v>13.940000000000001</v>
          </cell>
        </row>
        <row r="2005">
          <cell r="A2005">
            <v>42905</v>
          </cell>
          <cell r="B2005">
            <v>50</v>
          </cell>
          <cell r="C2005">
            <v>8</v>
          </cell>
          <cell r="D2005"/>
          <cell r="E2005">
            <v>58</v>
          </cell>
          <cell r="F2005">
            <v>5</v>
          </cell>
          <cell r="G2005">
            <v>2</v>
          </cell>
          <cell r="H2005">
            <v>7</v>
          </cell>
          <cell r="I2005">
            <v>65</v>
          </cell>
          <cell r="K2005"/>
          <cell r="L2005"/>
          <cell r="M2005">
            <v>72</v>
          </cell>
          <cell r="N2005">
            <v>12.24</v>
          </cell>
        </row>
        <row r="2006">
          <cell r="A2006">
            <v>42906</v>
          </cell>
          <cell r="B2006">
            <v>59</v>
          </cell>
          <cell r="C2006">
            <v>9</v>
          </cell>
          <cell r="D2006"/>
          <cell r="E2006">
            <v>68</v>
          </cell>
          <cell r="F2006">
            <v>8</v>
          </cell>
          <cell r="G2006">
            <v>2</v>
          </cell>
          <cell r="H2006">
            <v>10</v>
          </cell>
          <cell r="I2006">
            <v>78</v>
          </cell>
          <cell r="K2006"/>
          <cell r="L2006"/>
          <cell r="M2006">
            <v>88</v>
          </cell>
          <cell r="N2006">
            <v>14.96</v>
          </cell>
        </row>
        <row r="2007">
          <cell r="A2007">
            <v>42907</v>
          </cell>
          <cell r="B2007">
            <v>50</v>
          </cell>
          <cell r="C2007">
            <v>10</v>
          </cell>
          <cell r="D2007"/>
          <cell r="E2007">
            <v>60</v>
          </cell>
          <cell r="F2007">
            <v>6</v>
          </cell>
          <cell r="G2007">
            <v>2</v>
          </cell>
          <cell r="H2007">
            <v>8</v>
          </cell>
          <cell r="I2007">
            <v>68</v>
          </cell>
          <cell r="K2007"/>
          <cell r="L2007"/>
          <cell r="M2007">
            <v>76</v>
          </cell>
          <cell r="N2007">
            <v>12.920000000000002</v>
          </cell>
        </row>
        <row r="2008">
          <cell r="A2008">
            <v>42908</v>
          </cell>
          <cell r="B2008">
            <v>52</v>
          </cell>
          <cell r="C2008">
            <v>9</v>
          </cell>
          <cell r="D2008"/>
          <cell r="E2008">
            <v>61</v>
          </cell>
          <cell r="F2008">
            <v>3</v>
          </cell>
          <cell r="G2008">
            <v>1</v>
          </cell>
          <cell r="H2008">
            <v>4</v>
          </cell>
          <cell r="I2008">
            <v>65</v>
          </cell>
          <cell r="K2008"/>
          <cell r="L2008"/>
          <cell r="M2008">
            <v>69</v>
          </cell>
          <cell r="N2008">
            <v>11.73</v>
          </cell>
        </row>
        <row r="2009">
          <cell r="A2009">
            <v>42909</v>
          </cell>
          <cell r="B2009">
            <v>60</v>
          </cell>
          <cell r="C2009">
            <v>8</v>
          </cell>
          <cell r="D2009"/>
          <cell r="E2009">
            <v>68</v>
          </cell>
          <cell r="F2009">
            <v>4</v>
          </cell>
          <cell r="G2009">
            <v>1</v>
          </cell>
          <cell r="H2009">
            <v>5</v>
          </cell>
          <cell r="I2009">
            <v>73</v>
          </cell>
          <cell r="K2009"/>
          <cell r="L2009"/>
          <cell r="M2009">
            <v>78</v>
          </cell>
          <cell r="N2009">
            <v>13.260000000000002</v>
          </cell>
        </row>
        <row r="2010">
          <cell r="A2010">
            <v>42910</v>
          </cell>
          <cell r="B2010">
            <v>61</v>
          </cell>
          <cell r="C2010">
            <v>8</v>
          </cell>
          <cell r="D2010"/>
          <cell r="E2010">
            <v>69</v>
          </cell>
          <cell r="F2010">
            <v>7</v>
          </cell>
          <cell r="G2010">
            <v>1</v>
          </cell>
          <cell r="H2010">
            <v>8</v>
          </cell>
          <cell r="I2010">
            <v>77</v>
          </cell>
          <cell r="K2010"/>
          <cell r="L2010"/>
          <cell r="M2010">
            <v>85</v>
          </cell>
          <cell r="N2010">
            <v>14.450000000000001</v>
          </cell>
        </row>
        <row r="2011">
          <cell r="A2011">
            <v>42911</v>
          </cell>
          <cell r="B2011">
            <v>56</v>
          </cell>
          <cell r="C2011">
            <v>9</v>
          </cell>
          <cell r="D2011"/>
          <cell r="E2011">
            <v>65</v>
          </cell>
          <cell r="F2011">
            <v>9</v>
          </cell>
          <cell r="G2011">
            <v>1</v>
          </cell>
          <cell r="H2011">
            <v>10</v>
          </cell>
          <cell r="I2011">
            <v>75</v>
          </cell>
          <cell r="K2011"/>
          <cell r="L2011"/>
          <cell r="M2011">
            <v>85</v>
          </cell>
          <cell r="N2011">
            <v>14.450000000000001</v>
          </cell>
        </row>
        <row r="2012">
          <cell r="A2012">
            <v>42912</v>
          </cell>
          <cell r="B2012">
            <v>64</v>
          </cell>
          <cell r="C2012">
            <v>10</v>
          </cell>
          <cell r="D2012"/>
          <cell r="E2012">
            <v>74</v>
          </cell>
          <cell r="F2012">
            <v>10</v>
          </cell>
          <cell r="G2012">
            <v>1</v>
          </cell>
          <cell r="H2012">
            <v>11</v>
          </cell>
          <cell r="I2012">
            <v>85</v>
          </cell>
          <cell r="K2012"/>
          <cell r="L2012"/>
          <cell r="M2012">
            <v>96</v>
          </cell>
          <cell r="N2012">
            <v>16.32</v>
          </cell>
        </row>
        <row r="2013">
          <cell r="A2013">
            <v>42913</v>
          </cell>
          <cell r="B2013">
            <v>62</v>
          </cell>
          <cell r="C2013">
            <v>12</v>
          </cell>
          <cell r="D2013"/>
          <cell r="E2013">
            <v>74</v>
          </cell>
          <cell r="F2013">
            <v>9</v>
          </cell>
          <cell r="G2013">
            <v>1</v>
          </cell>
          <cell r="H2013">
            <v>10</v>
          </cell>
          <cell r="I2013">
            <v>84</v>
          </cell>
          <cell r="K2013"/>
          <cell r="L2013"/>
          <cell r="M2013">
            <v>94</v>
          </cell>
          <cell r="N2013">
            <v>15.98</v>
          </cell>
        </row>
        <row r="2014">
          <cell r="A2014">
            <v>42914</v>
          </cell>
          <cell r="B2014">
            <v>59</v>
          </cell>
          <cell r="C2014">
            <v>12</v>
          </cell>
          <cell r="D2014"/>
          <cell r="E2014">
            <v>71</v>
          </cell>
          <cell r="F2014">
            <v>10</v>
          </cell>
          <cell r="G2014"/>
          <cell r="H2014">
            <v>10</v>
          </cell>
          <cell r="I2014">
            <v>81</v>
          </cell>
          <cell r="K2014"/>
          <cell r="L2014"/>
          <cell r="M2014">
            <v>91</v>
          </cell>
          <cell r="N2014">
            <v>15.47</v>
          </cell>
        </row>
        <row r="2015">
          <cell r="A2015">
            <v>42915</v>
          </cell>
          <cell r="B2015">
            <v>61</v>
          </cell>
          <cell r="C2015">
            <v>11</v>
          </cell>
          <cell r="D2015"/>
          <cell r="E2015">
            <v>72</v>
          </cell>
          <cell r="F2015">
            <v>9</v>
          </cell>
          <cell r="G2015"/>
          <cell r="H2015">
            <v>9</v>
          </cell>
          <cell r="I2015">
            <v>81</v>
          </cell>
          <cell r="K2015"/>
          <cell r="L2015"/>
          <cell r="M2015">
            <v>90</v>
          </cell>
          <cell r="N2015">
            <v>15.3</v>
          </cell>
        </row>
        <row r="2016">
          <cell r="A2016">
            <v>42916</v>
          </cell>
          <cell r="B2016">
            <v>55</v>
          </cell>
          <cell r="C2016">
            <v>11</v>
          </cell>
          <cell r="D2016"/>
          <cell r="E2016">
            <v>66</v>
          </cell>
          <cell r="F2016">
            <v>5</v>
          </cell>
          <cell r="G2016"/>
          <cell r="H2016">
            <v>5</v>
          </cell>
          <cell r="I2016">
            <v>71</v>
          </cell>
          <cell r="K2016"/>
          <cell r="L2016"/>
          <cell r="M2016">
            <v>76</v>
          </cell>
          <cell r="N2016">
            <v>12.920000000000002</v>
          </cell>
        </row>
        <row r="2017">
          <cell r="A2017">
            <v>42917</v>
          </cell>
          <cell r="B2017">
            <v>53</v>
          </cell>
          <cell r="C2017">
            <v>10</v>
          </cell>
          <cell r="D2017"/>
          <cell r="E2017">
            <v>63</v>
          </cell>
          <cell r="F2017">
            <v>2</v>
          </cell>
          <cell r="G2017"/>
          <cell r="H2017">
            <v>2</v>
          </cell>
          <cell r="I2017">
            <v>65</v>
          </cell>
          <cell r="K2017"/>
          <cell r="L2017"/>
          <cell r="M2017">
            <v>67</v>
          </cell>
          <cell r="N2017">
            <v>11.39</v>
          </cell>
        </row>
        <row r="2018">
          <cell r="A2018">
            <v>42918</v>
          </cell>
          <cell r="B2018">
            <v>55</v>
          </cell>
          <cell r="C2018">
            <v>15</v>
          </cell>
          <cell r="D2018"/>
          <cell r="E2018">
            <v>70</v>
          </cell>
          <cell r="F2018">
            <v>5</v>
          </cell>
          <cell r="G2018"/>
          <cell r="H2018">
            <v>5</v>
          </cell>
          <cell r="I2018">
            <v>75</v>
          </cell>
          <cell r="K2018"/>
          <cell r="L2018"/>
          <cell r="M2018">
            <v>80</v>
          </cell>
          <cell r="N2018">
            <v>13.600000000000001</v>
          </cell>
        </row>
        <row r="2019">
          <cell r="A2019">
            <v>42919</v>
          </cell>
          <cell r="B2019">
            <v>56</v>
          </cell>
          <cell r="C2019">
            <v>15</v>
          </cell>
          <cell r="D2019"/>
          <cell r="E2019">
            <v>71</v>
          </cell>
          <cell r="F2019">
            <v>4</v>
          </cell>
          <cell r="G2019"/>
          <cell r="H2019">
            <v>4</v>
          </cell>
          <cell r="I2019">
            <v>75</v>
          </cell>
          <cell r="K2019"/>
          <cell r="L2019"/>
          <cell r="M2019">
            <v>79</v>
          </cell>
          <cell r="N2019">
            <v>13.430000000000001</v>
          </cell>
        </row>
        <row r="2020">
          <cell r="A2020">
            <v>42920</v>
          </cell>
          <cell r="B2020">
            <v>64</v>
          </cell>
          <cell r="C2020">
            <v>12</v>
          </cell>
          <cell r="D2020"/>
          <cell r="E2020">
            <v>76</v>
          </cell>
          <cell r="F2020">
            <v>5</v>
          </cell>
          <cell r="G2020">
            <v>1</v>
          </cell>
          <cell r="H2020">
            <v>6</v>
          </cell>
          <cell r="I2020">
            <v>82</v>
          </cell>
          <cell r="K2020"/>
          <cell r="L2020"/>
          <cell r="M2020">
            <v>88</v>
          </cell>
          <cell r="N2020">
            <v>14.96</v>
          </cell>
        </row>
        <row r="2021">
          <cell r="A2021">
            <v>42921</v>
          </cell>
          <cell r="B2021">
            <v>59</v>
          </cell>
          <cell r="C2021">
            <v>11</v>
          </cell>
          <cell r="D2021"/>
          <cell r="E2021">
            <v>70</v>
          </cell>
          <cell r="F2021">
            <v>7</v>
          </cell>
          <cell r="G2021"/>
          <cell r="H2021">
            <v>7</v>
          </cell>
          <cell r="I2021">
            <v>77</v>
          </cell>
          <cell r="K2021"/>
          <cell r="L2021"/>
          <cell r="M2021">
            <v>84</v>
          </cell>
          <cell r="N2021">
            <v>14.280000000000001</v>
          </cell>
        </row>
        <row r="2022">
          <cell r="A2022">
            <v>42922</v>
          </cell>
          <cell r="B2022">
            <v>51</v>
          </cell>
          <cell r="C2022">
            <v>11</v>
          </cell>
          <cell r="D2022"/>
          <cell r="E2022">
            <v>62</v>
          </cell>
          <cell r="F2022">
            <v>8</v>
          </cell>
          <cell r="G2022"/>
          <cell r="H2022">
            <v>8</v>
          </cell>
          <cell r="I2022">
            <v>70</v>
          </cell>
          <cell r="K2022"/>
          <cell r="L2022"/>
          <cell r="M2022">
            <v>78</v>
          </cell>
          <cell r="N2022">
            <v>13.260000000000002</v>
          </cell>
        </row>
        <row r="2023">
          <cell r="A2023">
            <v>42923</v>
          </cell>
          <cell r="B2023">
            <v>43</v>
          </cell>
          <cell r="C2023">
            <v>11</v>
          </cell>
          <cell r="D2023"/>
          <cell r="E2023">
            <v>54</v>
          </cell>
          <cell r="F2023">
            <v>9</v>
          </cell>
          <cell r="G2023"/>
          <cell r="H2023">
            <v>9</v>
          </cell>
          <cell r="I2023">
            <v>63</v>
          </cell>
          <cell r="K2023"/>
          <cell r="L2023"/>
          <cell r="M2023">
            <v>72</v>
          </cell>
          <cell r="N2023">
            <v>12.24</v>
          </cell>
        </row>
        <row r="2024">
          <cell r="A2024">
            <v>42924</v>
          </cell>
          <cell r="B2024">
            <v>37</v>
          </cell>
          <cell r="C2024">
            <v>10</v>
          </cell>
          <cell r="D2024"/>
          <cell r="E2024">
            <v>47</v>
          </cell>
          <cell r="F2024">
            <v>6</v>
          </cell>
          <cell r="G2024">
            <v>1</v>
          </cell>
          <cell r="H2024">
            <v>7</v>
          </cell>
          <cell r="I2024">
            <v>54</v>
          </cell>
          <cell r="K2024"/>
          <cell r="L2024"/>
          <cell r="M2024">
            <v>61</v>
          </cell>
          <cell r="N2024">
            <v>10.370000000000001</v>
          </cell>
        </row>
        <row r="2025">
          <cell r="A2025">
            <v>42925</v>
          </cell>
          <cell r="B2025">
            <v>47</v>
          </cell>
          <cell r="C2025">
            <v>10</v>
          </cell>
          <cell r="D2025"/>
          <cell r="E2025">
            <v>57</v>
          </cell>
          <cell r="F2025">
            <v>8</v>
          </cell>
          <cell r="G2025">
            <v>1</v>
          </cell>
          <cell r="H2025">
            <v>9</v>
          </cell>
          <cell r="I2025">
            <v>66</v>
          </cell>
          <cell r="K2025"/>
          <cell r="L2025"/>
          <cell r="M2025">
            <v>75</v>
          </cell>
          <cell r="N2025">
            <v>12.750000000000002</v>
          </cell>
        </row>
        <row r="2026">
          <cell r="A2026">
            <v>42926</v>
          </cell>
          <cell r="B2026">
            <v>51</v>
          </cell>
          <cell r="C2026">
            <v>11</v>
          </cell>
          <cell r="D2026"/>
          <cell r="E2026">
            <v>62</v>
          </cell>
          <cell r="F2026">
            <v>4</v>
          </cell>
          <cell r="G2026">
            <v>1</v>
          </cell>
          <cell r="H2026">
            <v>5</v>
          </cell>
          <cell r="I2026">
            <v>67</v>
          </cell>
          <cell r="K2026"/>
          <cell r="L2026"/>
          <cell r="M2026">
            <v>72</v>
          </cell>
          <cell r="N2026">
            <v>12.24</v>
          </cell>
        </row>
        <row r="2027">
          <cell r="A2027">
            <v>42927</v>
          </cell>
          <cell r="B2027">
            <v>51</v>
          </cell>
          <cell r="C2027">
            <v>10</v>
          </cell>
          <cell r="D2027"/>
          <cell r="E2027">
            <v>61</v>
          </cell>
          <cell r="F2027">
            <v>5</v>
          </cell>
          <cell r="G2027"/>
          <cell r="H2027">
            <v>5</v>
          </cell>
          <cell r="I2027">
            <v>66</v>
          </cell>
          <cell r="K2027"/>
          <cell r="L2027"/>
          <cell r="M2027">
            <v>71</v>
          </cell>
          <cell r="N2027">
            <v>12.07</v>
          </cell>
        </row>
        <row r="2028">
          <cell r="A2028">
            <v>42928</v>
          </cell>
          <cell r="B2028">
            <v>56</v>
          </cell>
          <cell r="C2028">
            <v>9</v>
          </cell>
          <cell r="D2028"/>
          <cell r="E2028">
            <v>65</v>
          </cell>
          <cell r="F2028">
            <v>8</v>
          </cell>
          <cell r="G2028"/>
          <cell r="H2028">
            <v>8</v>
          </cell>
          <cell r="I2028">
            <v>73</v>
          </cell>
          <cell r="K2028"/>
          <cell r="L2028"/>
          <cell r="M2028">
            <v>81</v>
          </cell>
          <cell r="N2028">
            <v>13.770000000000001</v>
          </cell>
        </row>
        <row r="2029">
          <cell r="A2029">
            <v>42929</v>
          </cell>
          <cell r="B2029">
            <v>56</v>
          </cell>
          <cell r="C2029">
            <v>8</v>
          </cell>
          <cell r="D2029"/>
          <cell r="E2029">
            <v>64</v>
          </cell>
          <cell r="F2029">
            <v>9</v>
          </cell>
          <cell r="G2029">
            <v>2</v>
          </cell>
          <cell r="H2029">
            <v>11</v>
          </cell>
          <cell r="I2029">
            <v>75</v>
          </cell>
          <cell r="K2029"/>
          <cell r="L2029"/>
          <cell r="M2029">
            <v>86</v>
          </cell>
          <cell r="N2029">
            <v>14.620000000000001</v>
          </cell>
        </row>
        <row r="2030">
          <cell r="A2030">
            <v>42930</v>
          </cell>
          <cell r="B2030">
            <v>53</v>
          </cell>
          <cell r="C2030">
            <v>9</v>
          </cell>
          <cell r="D2030"/>
          <cell r="E2030">
            <v>62</v>
          </cell>
          <cell r="F2030">
            <v>9</v>
          </cell>
          <cell r="G2030"/>
          <cell r="H2030">
            <v>9</v>
          </cell>
          <cell r="I2030">
            <v>71</v>
          </cell>
          <cell r="K2030"/>
          <cell r="L2030"/>
          <cell r="M2030">
            <v>80</v>
          </cell>
          <cell r="N2030">
            <v>13.600000000000001</v>
          </cell>
        </row>
        <row r="2031">
          <cell r="A2031">
            <v>42931</v>
          </cell>
          <cell r="B2031">
            <v>59</v>
          </cell>
          <cell r="C2031">
            <v>10</v>
          </cell>
          <cell r="D2031"/>
          <cell r="E2031">
            <v>69</v>
          </cell>
          <cell r="F2031">
            <v>6</v>
          </cell>
          <cell r="G2031"/>
          <cell r="H2031">
            <v>6</v>
          </cell>
          <cell r="I2031">
            <v>75</v>
          </cell>
          <cell r="K2031"/>
          <cell r="L2031"/>
          <cell r="M2031">
            <v>81</v>
          </cell>
          <cell r="N2031">
            <v>13.770000000000001</v>
          </cell>
        </row>
        <row r="2032">
          <cell r="A2032">
            <v>42932</v>
          </cell>
          <cell r="B2032">
            <v>60</v>
          </cell>
          <cell r="C2032">
            <v>11</v>
          </cell>
          <cell r="D2032"/>
          <cell r="E2032">
            <v>71</v>
          </cell>
          <cell r="F2032">
            <v>5</v>
          </cell>
          <cell r="G2032">
            <v>1</v>
          </cell>
          <cell r="H2032">
            <v>6</v>
          </cell>
          <cell r="I2032">
            <v>77</v>
          </cell>
          <cell r="K2032"/>
          <cell r="L2032"/>
          <cell r="M2032">
            <v>83</v>
          </cell>
          <cell r="N2032">
            <v>14.110000000000001</v>
          </cell>
        </row>
        <row r="2033">
          <cell r="A2033">
            <v>42933</v>
          </cell>
          <cell r="B2033">
            <v>57</v>
          </cell>
          <cell r="C2033">
            <v>9</v>
          </cell>
          <cell r="D2033"/>
          <cell r="E2033">
            <v>66</v>
          </cell>
          <cell r="F2033">
            <v>6</v>
          </cell>
          <cell r="G2033"/>
          <cell r="H2033">
            <v>6</v>
          </cell>
          <cell r="I2033">
            <v>72</v>
          </cell>
          <cell r="K2033"/>
          <cell r="L2033"/>
          <cell r="M2033">
            <v>78</v>
          </cell>
          <cell r="N2033">
            <v>13.260000000000002</v>
          </cell>
        </row>
        <row r="2034">
          <cell r="A2034">
            <v>42934</v>
          </cell>
          <cell r="B2034">
            <v>56</v>
          </cell>
          <cell r="C2034">
            <v>9</v>
          </cell>
          <cell r="D2034"/>
          <cell r="E2034">
            <v>65</v>
          </cell>
          <cell r="F2034">
            <v>7</v>
          </cell>
          <cell r="G2034"/>
          <cell r="H2034">
            <v>7</v>
          </cell>
          <cell r="I2034">
            <v>72</v>
          </cell>
          <cell r="K2034"/>
          <cell r="L2034"/>
          <cell r="M2034">
            <v>79</v>
          </cell>
          <cell r="N2034">
            <v>13.430000000000001</v>
          </cell>
        </row>
        <row r="2035">
          <cell r="A2035">
            <v>42935</v>
          </cell>
          <cell r="B2035">
            <v>55</v>
          </cell>
          <cell r="C2035">
            <v>9</v>
          </cell>
          <cell r="D2035"/>
          <cell r="E2035">
            <v>64</v>
          </cell>
          <cell r="F2035">
            <v>6</v>
          </cell>
          <cell r="G2035"/>
          <cell r="H2035">
            <v>6</v>
          </cell>
          <cell r="I2035">
            <v>70</v>
          </cell>
          <cell r="K2035"/>
          <cell r="L2035"/>
          <cell r="M2035">
            <v>76</v>
          </cell>
          <cell r="N2035">
            <v>12.920000000000002</v>
          </cell>
        </row>
        <row r="2036">
          <cell r="A2036">
            <v>42936</v>
          </cell>
          <cell r="B2036">
            <v>48</v>
          </cell>
          <cell r="C2036">
            <v>10</v>
          </cell>
          <cell r="D2036"/>
          <cell r="E2036">
            <v>58</v>
          </cell>
          <cell r="F2036">
            <v>6</v>
          </cell>
          <cell r="G2036"/>
          <cell r="H2036">
            <v>6</v>
          </cell>
          <cell r="I2036">
            <v>64</v>
          </cell>
          <cell r="K2036"/>
          <cell r="L2036"/>
          <cell r="M2036">
            <v>70</v>
          </cell>
          <cell r="N2036">
            <v>11.9</v>
          </cell>
        </row>
        <row r="2037">
          <cell r="A2037">
            <v>42937</v>
          </cell>
          <cell r="B2037">
            <v>50</v>
          </cell>
          <cell r="C2037">
            <v>10</v>
          </cell>
          <cell r="D2037"/>
          <cell r="E2037">
            <v>60</v>
          </cell>
          <cell r="F2037">
            <v>7</v>
          </cell>
          <cell r="G2037"/>
          <cell r="H2037">
            <v>7</v>
          </cell>
          <cell r="I2037">
            <v>67</v>
          </cell>
          <cell r="K2037"/>
          <cell r="L2037"/>
          <cell r="M2037">
            <v>74</v>
          </cell>
          <cell r="N2037">
            <v>12.58</v>
          </cell>
        </row>
        <row r="2038">
          <cell r="A2038">
            <v>42938</v>
          </cell>
          <cell r="B2038">
            <v>45</v>
          </cell>
          <cell r="C2038">
            <v>8</v>
          </cell>
          <cell r="D2038"/>
          <cell r="E2038">
            <v>53</v>
          </cell>
          <cell r="F2038">
            <v>6</v>
          </cell>
          <cell r="G2038">
            <v>2</v>
          </cell>
          <cell r="H2038">
            <v>8</v>
          </cell>
          <cell r="I2038">
            <v>61</v>
          </cell>
          <cell r="K2038"/>
          <cell r="L2038"/>
          <cell r="M2038">
            <v>69</v>
          </cell>
          <cell r="N2038">
            <v>11.73</v>
          </cell>
        </row>
        <row r="2039">
          <cell r="A2039">
            <v>42939</v>
          </cell>
          <cell r="B2039">
            <v>49</v>
          </cell>
          <cell r="C2039">
            <v>9</v>
          </cell>
          <cell r="D2039"/>
          <cell r="E2039">
            <v>58</v>
          </cell>
          <cell r="F2039">
            <v>7</v>
          </cell>
          <cell r="G2039">
            <v>1</v>
          </cell>
          <cell r="H2039">
            <v>8</v>
          </cell>
          <cell r="I2039">
            <v>66</v>
          </cell>
          <cell r="K2039"/>
          <cell r="L2039"/>
          <cell r="M2039">
            <v>74</v>
          </cell>
          <cell r="N2039">
            <v>12.58</v>
          </cell>
        </row>
        <row r="2040">
          <cell r="A2040">
            <v>42940</v>
          </cell>
          <cell r="B2040">
            <v>43</v>
          </cell>
          <cell r="C2040">
            <v>8</v>
          </cell>
          <cell r="D2040"/>
          <cell r="E2040">
            <v>51</v>
          </cell>
          <cell r="F2040">
            <v>10</v>
          </cell>
          <cell r="G2040">
            <v>2</v>
          </cell>
          <cell r="H2040">
            <v>12</v>
          </cell>
          <cell r="I2040">
            <v>63</v>
          </cell>
          <cell r="K2040"/>
          <cell r="L2040"/>
          <cell r="M2040">
            <v>75</v>
          </cell>
          <cell r="N2040">
            <v>12.750000000000002</v>
          </cell>
        </row>
        <row r="2041">
          <cell r="A2041">
            <v>42941</v>
          </cell>
          <cell r="B2041">
            <v>40</v>
          </cell>
          <cell r="C2041">
            <v>10</v>
          </cell>
          <cell r="D2041"/>
          <cell r="E2041">
            <v>50</v>
          </cell>
          <cell r="F2041">
            <v>11</v>
          </cell>
          <cell r="G2041">
            <v>1</v>
          </cell>
          <cell r="H2041">
            <v>12</v>
          </cell>
          <cell r="I2041">
            <v>62</v>
          </cell>
          <cell r="K2041"/>
          <cell r="L2041"/>
          <cell r="M2041">
            <v>74</v>
          </cell>
          <cell r="N2041">
            <v>12.58</v>
          </cell>
        </row>
        <row r="2042">
          <cell r="A2042">
            <v>42942</v>
          </cell>
          <cell r="B2042">
            <v>44</v>
          </cell>
          <cell r="C2042">
            <v>8</v>
          </cell>
          <cell r="D2042"/>
          <cell r="E2042">
            <v>52</v>
          </cell>
          <cell r="F2042">
            <v>8</v>
          </cell>
          <cell r="G2042">
            <v>2</v>
          </cell>
          <cell r="H2042">
            <v>10</v>
          </cell>
          <cell r="I2042">
            <v>62</v>
          </cell>
          <cell r="K2042"/>
          <cell r="L2042"/>
          <cell r="M2042">
            <v>72</v>
          </cell>
          <cell r="N2042">
            <v>12.24</v>
          </cell>
        </row>
        <row r="2043">
          <cell r="A2043">
            <v>42943</v>
          </cell>
          <cell r="B2043">
            <v>36</v>
          </cell>
          <cell r="C2043">
            <v>8</v>
          </cell>
          <cell r="D2043"/>
          <cell r="E2043">
            <v>44</v>
          </cell>
          <cell r="F2043">
            <v>7</v>
          </cell>
          <cell r="G2043">
            <v>2</v>
          </cell>
          <cell r="H2043">
            <v>9</v>
          </cell>
          <cell r="I2043">
            <v>53</v>
          </cell>
          <cell r="K2043"/>
          <cell r="L2043"/>
          <cell r="M2043">
            <v>62</v>
          </cell>
          <cell r="N2043">
            <v>10.540000000000001</v>
          </cell>
        </row>
        <row r="2044">
          <cell r="A2044">
            <v>42944</v>
          </cell>
          <cell r="B2044">
            <v>40</v>
          </cell>
          <cell r="C2044">
            <v>10</v>
          </cell>
          <cell r="D2044"/>
          <cell r="E2044">
            <v>50</v>
          </cell>
          <cell r="F2044">
            <v>10</v>
          </cell>
          <cell r="G2044">
            <v>2</v>
          </cell>
          <cell r="H2044">
            <v>12</v>
          </cell>
          <cell r="I2044">
            <v>62</v>
          </cell>
          <cell r="K2044"/>
          <cell r="L2044"/>
          <cell r="M2044">
            <v>74</v>
          </cell>
          <cell r="N2044">
            <v>12.58</v>
          </cell>
        </row>
        <row r="2045">
          <cell r="A2045">
            <v>42945</v>
          </cell>
          <cell r="B2045">
            <v>50</v>
          </cell>
          <cell r="C2045">
            <v>9</v>
          </cell>
          <cell r="D2045"/>
          <cell r="E2045">
            <v>59</v>
          </cell>
          <cell r="F2045">
            <v>5</v>
          </cell>
          <cell r="G2045">
            <v>1</v>
          </cell>
          <cell r="H2045">
            <v>6</v>
          </cell>
          <cell r="I2045">
            <v>65</v>
          </cell>
          <cell r="K2045"/>
          <cell r="L2045"/>
          <cell r="M2045">
            <v>71</v>
          </cell>
          <cell r="N2045">
            <v>12.07</v>
          </cell>
        </row>
        <row r="2046">
          <cell r="A2046">
            <v>42946</v>
          </cell>
          <cell r="B2046">
            <v>42</v>
          </cell>
          <cell r="C2046">
            <v>9</v>
          </cell>
          <cell r="D2046"/>
          <cell r="E2046">
            <v>51</v>
          </cell>
          <cell r="F2046">
            <v>5</v>
          </cell>
          <cell r="G2046">
            <v>1</v>
          </cell>
          <cell r="H2046">
            <v>6</v>
          </cell>
          <cell r="I2046">
            <v>57</v>
          </cell>
          <cell r="K2046"/>
          <cell r="L2046"/>
          <cell r="M2046">
            <v>63</v>
          </cell>
          <cell r="N2046">
            <v>10.71</v>
          </cell>
        </row>
        <row r="2047">
          <cell r="A2047">
            <v>42947</v>
          </cell>
          <cell r="B2047">
            <v>47</v>
          </cell>
          <cell r="C2047">
            <v>14</v>
          </cell>
          <cell r="D2047"/>
          <cell r="E2047">
            <v>61</v>
          </cell>
          <cell r="F2047">
            <v>6</v>
          </cell>
          <cell r="G2047">
            <v>1</v>
          </cell>
          <cell r="H2047">
            <v>7</v>
          </cell>
          <cell r="I2047">
            <v>68</v>
          </cell>
          <cell r="K2047"/>
          <cell r="L2047"/>
          <cell r="M2047">
            <v>75</v>
          </cell>
          <cell r="N2047">
            <v>12.750000000000002</v>
          </cell>
        </row>
        <row r="2048">
          <cell r="A2048">
            <v>42948</v>
          </cell>
          <cell r="B2048">
            <v>50</v>
          </cell>
          <cell r="C2048">
            <v>12</v>
          </cell>
          <cell r="D2048"/>
          <cell r="E2048">
            <v>62</v>
          </cell>
          <cell r="F2048">
            <v>4</v>
          </cell>
          <cell r="G2048">
            <v>1</v>
          </cell>
          <cell r="H2048">
            <v>5</v>
          </cell>
          <cell r="I2048">
            <v>67</v>
          </cell>
          <cell r="K2048"/>
          <cell r="L2048"/>
          <cell r="M2048">
            <v>72</v>
          </cell>
          <cell r="N2048">
            <v>12.24</v>
          </cell>
        </row>
        <row r="2049">
          <cell r="A2049">
            <v>42949</v>
          </cell>
          <cell r="B2049">
            <v>56</v>
          </cell>
          <cell r="C2049">
            <v>10</v>
          </cell>
          <cell r="D2049"/>
          <cell r="E2049">
            <v>66</v>
          </cell>
          <cell r="F2049">
            <v>6</v>
          </cell>
          <cell r="G2049">
            <v>1</v>
          </cell>
          <cell r="H2049">
            <v>7</v>
          </cell>
          <cell r="I2049">
            <v>73</v>
          </cell>
          <cell r="K2049"/>
          <cell r="L2049"/>
          <cell r="M2049">
            <v>80</v>
          </cell>
          <cell r="N2049">
            <v>13.600000000000001</v>
          </cell>
        </row>
        <row r="2050">
          <cell r="A2050">
            <v>42950</v>
          </cell>
          <cell r="B2050">
            <v>57</v>
          </cell>
          <cell r="C2050">
            <v>14</v>
          </cell>
          <cell r="D2050"/>
          <cell r="E2050">
            <v>71</v>
          </cell>
          <cell r="F2050">
            <v>6</v>
          </cell>
          <cell r="G2050">
            <v>1</v>
          </cell>
          <cell r="H2050">
            <v>7</v>
          </cell>
          <cell r="I2050">
            <v>78</v>
          </cell>
          <cell r="K2050"/>
          <cell r="L2050"/>
          <cell r="M2050">
            <v>85</v>
          </cell>
          <cell r="N2050">
            <v>14.450000000000001</v>
          </cell>
        </row>
        <row r="2051">
          <cell r="A2051">
            <v>42951</v>
          </cell>
          <cell r="B2051">
            <v>57</v>
          </cell>
          <cell r="C2051">
            <v>13</v>
          </cell>
          <cell r="D2051"/>
          <cell r="E2051">
            <v>70</v>
          </cell>
          <cell r="F2051">
            <v>6</v>
          </cell>
          <cell r="G2051">
            <v>2</v>
          </cell>
          <cell r="H2051">
            <v>8</v>
          </cell>
          <cell r="I2051">
            <v>78</v>
          </cell>
          <cell r="K2051"/>
          <cell r="L2051"/>
          <cell r="M2051">
            <v>86</v>
          </cell>
          <cell r="N2051">
            <v>14.620000000000001</v>
          </cell>
        </row>
        <row r="2052">
          <cell r="A2052">
            <v>42952</v>
          </cell>
          <cell r="B2052">
            <v>65</v>
          </cell>
          <cell r="C2052">
            <v>11</v>
          </cell>
          <cell r="D2052"/>
          <cell r="E2052">
            <v>76</v>
          </cell>
          <cell r="F2052">
            <v>7</v>
          </cell>
          <cell r="G2052">
            <v>2</v>
          </cell>
          <cell r="H2052">
            <v>9</v>
          </cell>
          <cell r="I2052">
            <v>85</v>
          </cell>
          <cell r="K2052"/>
          <cell r="L2052"/>
          <cell r="M2052">
            <v>94</v>
          </cell>
          <cell r="N2052">
            <v>15.98</v>
          </cell>
        </row>
        <row r="2053">
          <cell r="A2053">
            <v>42953</v>
          </cell>
          <cell r="B2053">
            <v>49</v>
          </cell>
          <cell r="C2053">
            <v>13</v>
          </cell>
          <cell r="D2053"/>
          <cell r="E2053">
            <v>62</v>
          </cell>
          <cell r="F2053">
            <v>4</v>
          </cell>
          <cell r="G2053">
            <v>2</v>
          </cell>
          <cell r="H2053">
            <v>6</v>
          </cell>
          <cell r="I2053">
            <v>68</v>
          </cell>
          <cell r="K2053"/>
          <cell r="L2053"/>
          <cell r="M2053">
            <v>74</v>
          </cell>
          <cell r="N2053">
            <v>12.58</v>
          </cell>
        </row>
        <row r="2054">
          <cell r="A2054">
            <v>42954</v>
          </cell>
          <cell r="B2054">
            <v>55</v>
          </cell>
          <cell r="C2054">
            <v>12</v>
          </cell>
          <cell r="D2054"/>
          <cell r="E2054">
            <v>67</v>
          </cell>
          <cell r="F2054">
            <v>5</v>
          </cell>
          <cell r="G2054">
            <v>2</v>
          </cell>
          <cell r="H2054">
            <v>7</v>
          </cell>
          <cell r="I2054">
            <v>74</v>
          </cell>
          <cell r="K2054"/>
          <cell r="L2054"/>
          <cell r="M2054">
            <v>81</v>
          </cell>
          <cell r="N2054">
            <v>13.770000000000001</v>
          </cell>
        </row>
        <row r="2055">
          <cell r="A2055">
            <v>42955</v>
          </cell>
          <cell r="B2055">
            <v>52</v>
          </cell>
          <cell r="C2055">
            <v>11</v>
          </cell>
          <cell r="D2055"/>
          <cell r="E2055">
            <v>63</v>
          </cell>
          <cell r="F2055">
            <v>7</v>
          </cell>
          <cell r="G2055">
            <v>2</v>
          </cell>
          <cell r="H2055">
            <v>9</v>
          </cell>
          <cell r="I2055">
            <v>72</v>
          </cell>
          <cell r="K2055"/>
          <cell r="L2055"/>
          <cell r="M2055">
            <v>81</v>
          </cell>
          <cell r="N2055">
            <v>13.770000000000001</v>
          </cell>
        </row>
        <row r="2056">
          <cell r="A2056">
            <v>42956</v>
          </cell>
          <cell r="B2056">
            <v>55</v>
          </cell>
          <cell r="C2056">
            <v>10</v>
          </cell>
          <cell r="D2056"/>
          <cell r="E2056">
            <v>65</v>
          </cell>
          <cell r="F2056">
            <v>8</v>
          </cell>
          <cell r="G2056">
            <v>2</v>
          </cell>
          <cell r="H2056">
            <v>10</v>
          </cell>
          <cell r="I2056">
            <v>75</v>
          </cell>
          <cell r="K2056"/>
          <cell r="L2056"/>
          <cell r="M2056">
            <v>85</v>
          </cell>
          <cell r="N2056">
            <v>14.450000000000001</v>
          </cell>
        </row>
        <row r="2057">
          <cell r="A2057">
            <v>42957</v>
          </cell>
          <cell r="B2057">
            <v>49</v>
          </cell>
          <cell r="C2057">
            <v>10</v>
          </cell>
          <cell r="D2057"/>
          <cell r="E2057">
            <v>59</v>
          </cell>
          <cell r="F2057">
            <v>8</v>
          </cell>
          <cell r="G2057">
            <v>1</v>
          </cell>
          <cell r="H2057">
            <v>9</v>
          </cell>
          <cell r="I2057">
            <v>68</v>
          </cell>
          <cell r="K2057"/>
          <cell r="L2057"/>
          <cell r="M2057">
            <v>77</v>
          </cell>
          <cell r="N2057">
            <v>13.090000000000002</v>
          </cell>
        </row>
        <row r="2058">
          <cell r="A2058">
            <v>42958</v>
          </cell>
          <cell r="B2058">
            <v>54</v>
          </cell>
          <cell r="C2058">
            <v>11</v>
          </cell>
          <cell r="D2058"/>
          <cell r="E2058">
            <v>65</v>
          </cell>
          <cell r="F2058">
            <v>8</v>
          </cell>
          <cell r="G2058">
            <v>2</v>
          </cell>
          <cell r="H2058">
            <v>10</v>
          </cell>
          <cell r="I2058">
            <v>75</v>
          </cell>
          <cell r="K2058"/>
          <cell r="L2058"/>
          <cell r="M2058">
            <v>85</v>
          </cell>
          <cell r="N2058">
            <v>14.450000000000001</v>
          </cell>
        </row>
        <row r="2059">
          <cell r="A2059">
            <v>42959</v>
          </cell>
          <cell r="B2059">
            <v>50</v>
          </cell>
          <cell r="C2059">
            <v>12</v>
          </cell>
          <cell r="D2059"/>
          <cell r="E2059">
            <v>62</v>
          </cell>
          <cell r="F2059">
            <v>8</v>
          </cell>
          <cell r="G2059">
            <v>1</v>
          </cell>
          <cell r="H2059">
            <v>9</v>
          </cell>
          <cell r="I2059">
            <v>71</v>
          </cell>
          <cell r="K2059"/>
          <cell r="L2059"/>
          <cell r="M2059">
            <v>80</v>
          </cell>
          <cell r="N2059">
            <v>13.600000000000001</v>
          </cell>
        </row>
        <row r="2060">
          <cell r="A2060">
            <v>42960</v>
          </cell>
          <cell r="B2060">
            <v>51</v>
          </cell>
          <cell r="C2060">
            <v>9</v>
          </cell>
          <cell r="D2060"/>
          <cell r="E2060">
            <v>60</v>
          </cell>
          <cell r="F2060">
            <v>13</v>
          </cell>
          <cell r="G2060">
            <v>2</v>
          </cell>
          <cell r="H2060">
            <v>15</v>
          </cell>
          <cell r="I2060">
            <v>75</v>
          </cell>
          <cell r="K2060"/>
          <cell r="L2060"/>
          <cell r="M2060">
            <v>90</v>
          </cell>
          <cell r="N2060">
            <v>15.3</v>
          </cell>
        </row>
        <row r="2061">
          <cell r="A2061">
            <v>42961</v>
          </cell>
          <cell r="B2061">
            <v>52</v>
          </cell>
          <cell r="C2061">
            <v>9</v>
          </cell>
          <cell r="D2061"/>
          <cell r="E2061">
            <v>61</v>
          </cell>
          <cell r="F2061">
            <v>15</v>
          </cell>
          <cell r="G2061">
            <v>2</v>
          </cell>
          <cell r="H2061">
            <v>17</v>
          </cell>
          <cell r="I2061">
            <v>78</v>
          </cell>
          <cell r="K2061"/>
          <cell r="L2061"/>
          <cell r="M2061">
            <v>95</v>
          </cell>
          <cell r="N2061">
            <v>16.150000000000002</v>
          </cell>
        </row>
        <row r="2062">
          <cell r="A2062">
            <v>42962</v>
          </cell>
          <cell r="B2062">
            <v>52</v>
          </cell>
          <cell r="C2062">
            <v>9</v>
          </cell>
          <cell r="D2062"/>
          <cell r="E2062">
            <v>61</v>
          </cell>
          <cell r="F2062">
            <v>9</v>
          </cell>
          <cell r="G2062">
            <v>2</v>
          </cell>
          <cell r="H2062">
            <v>11</v>
          </cell>
          <cell r="I2062">
            <v>72</v>
          </cell>
          <cell r="K2062"/>
          <cell r="L2062"/>
          <cell r="M2062">
            <v>83</v>
          </cell>
          <cell r="N2062">
            <v>14.110000000000001</v>
          </cell>
        </row>
        <row r="2063">
          <cell r="A2063">
            <v>42963</v>
          </cell>
          <cell r="B2063">
            <v>62</v>
          </cell>
          <cell r="C2063">
            <v>9</v>
          </cell>
          <cell r="D2063"/>
          <cell r="E2063">
            <v>71</v>
          </cell>
          <cell r="F2063">
            <v>8</v>
          </cell>
          <cell r="G2063">
            <v>1</v>
          </cell>
          <cell r="H2063">
            <v>9</v>
          </cell>
          <cell r="I2063">
            <v>80</v>
          </cell>
          <cell r="K2063"/>
          <cell r="L2063"/>
          <cell r="M2063">
            <v>89</v>
          </cell>
          <cell r="N2063">
            <v>15.13</v>
          </cell>
        </row>
        <row r="2064">
          <cell r="A2064">
            <v>42964</v>
          </cell>
          <cell r="B2064">
            <v>68</v>
          </cell>
          <cell r="C2064">
            <v>9</v>
          </cell>
          <cell r="D2064"/>
          <cell r="E2064">
            <v>77</v>
          </cell>
          <cell r="F2064">
            <v>13</v>
          </cell>
          <cell r="G2064">
            <v>1</v>
          </cell>
          <cell r="H2064">
            <v>14</v>
          </cell>
          <cell r="I2064">
            <v>91</v>
          </cell>
          <cell r="K2064"/>
          <cell r="L2064"/>
          <cell r="M2064">
            <v>105</v>
          </cell>
          <cell r="N2064">
            <v>17.850000000000001</v>
          </cell>
        </row>
        <row r="2065">
          <cell r="A2065">
            <v>42965</v>
          </cell>
          <cell r="B2065">
            <v>47</v>
          </cell>
          <cell r="C2065">
            <v>10</v>
          </cell>
          <cell r="D2065"/>
          <cell r="E2065">
            <v>57</v>
          </cell>
          <cell r="F2065">
            <v>15</v>
          </cell>
          <cell r="G2065">
            <v>2</v>
          </cell>
          <cell r="H2065">
            <v>17</v>
          </cell>
          <cell r="I2065">
            <v>74</v>
          </cell>
          <cell r="K2065"/>
          <cell r="L2065"/>
          <cell r="M2065">
            <v>91</v>
          </cell>
          <cell r="N2065">
            <v>15.47</v>
          </cell>
        </row>
        <row r="2066">
          <cell r="A2066">
            <v>42966</v>
          </cell>
          <cell r="B2066">
            <v>49</v>
          </cell>
          <cell r="C2066">
            <v>10</v>
          </cell>
          <cell r="D2066"/>
          <cell r="E2066">
            <v>59</v>
          </cell>
          <cell r="F2066">
            <v>11</v>
          </cell>
          <cell r="G2066">
            <v>2</v>
          </cell>
          <cell r="H2066">
            <v>13</v>
          </cell>
          <cell r="I2066">
            <v>72</v>
          </cell>
          <cell r="K2066"/>
          <cell r="L2066"/>
          <cell r="M2066">
            <v>85</v>
          </cell>
          <cell r="N2066">
            <v>14.450000000000001</v>
          </cell>
        </row>
        <row r="2067">
          <cell r="A2067">
            <v>42967</v>
          </cell>
          <cell r="B2067">
            <v>49</v>
          </cell>
          <cell r="C2067">
            <v>10</v>
          </cell>
          <cell r="D2067"/>
          <cell r="E2067">
            <v>59</v>
          </cell>
          <cell r="F2067">
            <v>12</v>
          </cell>
          <cell r="G2067">
            <v>2</v>
          </cell>
          <cell r="H2067">
            <v>14</v>
          </cell>
          <cell r="I2067">
            <v>73</v>
          </cell>
          <cell r="K2067"/>
          <cell r="L2067"/>
          <cell r="M2067">
            <v>87</v>
          </cell>
          <cell r="N2067">
            <v>14.790000000000001</v>
          </cell>
        </row>
        <row r="2068">
          <cell r="A2068">
            <v>42968</v>
          </cell>
          <cell r="B2068">
            <v>58</v>
          </cell>
          <cell r="C2068">
            <v>10</v>
          </cell>
          <cell r="D2068"/>
          <cell r="E2068">
            <v>68</v>
          </cell>
          <cell r="F2068">
            <v>13</v>
          </cell>
          <cell r="G2068">
            <v>2</v>
          </cell>
          <cell r="H2068">
            <v>15</v>
          </cell>
          <cell r="I2068">
            <v>83</v>
          </cell>
          <cell r="K2068"/>
          <cell r="L2068"/>
          <cell r="M2068">
            <v>98</v>
          </cell>
          <cell r="N2068">
            <v>16.66</v>
          </cell>
        </row>
        <row r="2069">
          <cell r="A2069">
            <v>42969</v>
          </cell>
          <cell r="B2069">
            <v>56</v>
          </cell>
          <cell r="C2069">
            <v>9</v>
          </cell>
          <cell r="D2069"/>
          <cell r="E2069">
            <v>65</v>
          </cell>
          <cell r="F2069">
            <v>9</v>
          </cell>
          <cell r="G2069">
            <v>2</v>
          </cell>
          <cell r="H2069">
            <v>11</v>
          </cell>
          <cell r="I2069">
            <v>76</v>
          </cell>
          <cell r="K2069"/>
          <cell r="L2069"/>
          <cell r="M2069">
            <v>87</v>
          </cell>
          <cell r="N2069">
            <v>14.790000000000001</v>
          </cell>
        </row>
        <row r="2070">
          <cell r="A2070">
            <v>42970</v>
          </cell>
          <cell r="B2070">
            <v>49</v>
          </cell>
          <cell r="C2070">
            <v>9</v>
          </cell>
          <cell r="D2070"/>
          <cell r="E2070">
            <v>58</v>
          </cell>
          <cell r="F2070">
            <v>5</v>
          </cell>
          <cell r="G2070">
            <v>2</v>
          </cell>
          <cell r="H2070">
            <v>7</v>
          </cell>
          <cell r="I2070">
            <v>65</v>
          </cell>
          <cell r="K2070"/>
          <cell r="L2070"/>
          <cell r="M2070">
            <v>72</v>
          </cell>
          <cell r="N2070">
            <v>12.24</v>
          </cell>
        </row>
        <row r="2071">
          <cell r="A2071">
            <v>42971</v>
          </cell>
          <cell r="B2071">
            <v>47</v>
          </cell>
          <cell r="C2071">
            <v>9</v>
          </cell>
          <cell r="D2071"/>
          <cell r="E2071">
            <v>56</v>
          </cell>
          <cell r="F2071">
            <v>7</v>
          </cell>
          <cell r="G2071">
            <v>2</v>
          </cell>
          <cell r="H2071">
            <v>9</v>
          </cell>
          <cell r="I2071">
            <v>65</v>
          </cell>
          <cell r="K2071"/>
          <cell r="L2071"/>
          <cell r="M2071">
            <v>74</v>
          </cell>
          <cell r="N2071">
            <v>12.58</v>
          </cell>
        </row>
        <row r="2072">
          <cell r="A2072">
            <v>42972</v>
          </cell>
          <cell r="B2072">
            <v>44</v>
          </cell>
          <cell r="C2072">
            <v>11</v>
          </cell>
          <cell r="D2072"/>
          <cell r="E2072">
            <v>55</v>
          </cell>
          <cell r="F2072">
            <v>9</v>
          </cell>
          <cell r="G2072">
            <v>1</v>
          </cell>
          <cell r="H2072">
            <v>10</v>
          </cell>
          <cell r="I2072">
            <v>65</v>
          </cell>
          <cell r="K2072"/>
          <cell r="L2072"/>
          <cell r="M2072">
            <v>75</v>
          </cell>
          <cell r="N2072">
            <v>12.750000000000002</v>
          </cell>
        </row>
        <row r="2073">
          <cell r="A2073">
            <v>42973</v>
          </cell>
          <cell r="B2073">
            <v>47</v>
          </cell>
          <cell r="C2073">
            <v>10</v>
          </cell>
          <cell r="D2073"/>
          <cell r="E2073">
            <v>57</v>
          </cell>
          <cell r="F2073">
            <v>6</v>
          </cell>
          <cell r="G2073">
            <v>2</v>
          </cell>
          <cell r="H2073">
            <v>8</v>
          </cell>
          <cell r="I2073">
            <v>65</v>
          </cell>
          <cell r="K2073"/>
          <cell r="L2073"/>
          <cell r="M2073">
            <v>73</v>
          </cell>
          <cell r="N2073">
            <v>12.41</v>
          </cell>
        </row>
        <row r="2074">
          <cell r="A2074">
            <v>42974</v>
          </cell>
          <cell r="B2074">
            <v>59</v>
          </cell>
          <cell r="C2074">
            <v>9</v>
          </cell>
          <cell r="D2074"/>
          <cell r="E2074">
            <v>68</v>
          </cell>
          <cell r="F2074">
            <v>7</v>
          </cell>
          <cell r="G2074">
            <v>2</v>
          </cell>
          <cell r="H2074">
            <v>9</v>
          </cell>
          <cell r="I2074">
            <v>77</v>
          </cell>
          <cell r="K2074"/>
          <cell r="L2074"/>
          <cell r="M2074">
            <v>86</v>
          </cell>
          <cell r="N2074">
            <v>14.620000000000001</v>
          </cell>
        </row>
        <row r="2075">
          <cell r="A2075">
            <v>42975</v>
          </cell>
          <cell r="B2075">
            <v>54</v>
          </cell>
          <cell r="C2075">
            <v>9</v>
          </cell>
          <cell r="D2075"/>
          <cell r="E2075">
            <v>63</v>
          </cell>
          <cell r="F2075">
            <v>5</v>
          </cell>
          <cell r="G2075">
            <v>2</v>
          </cell>
          <cell r="H2075">
            <v>7</v>
          </cell>
          <cell r="I2075">
            <v>70</v>
          </cell>
          <cell r="K2075"/>
          <cell r="L2075"/>
          <cell r="M2075">
            <v>77</v>
          </cell>
          <cell r="N2075">
            <v>13.090000000000002</v>
          </cell>
        </row>
        <row r="2076">
          <cell r="A2076">
            <v>42976</v>
          </cell>
          <cell r="B2076">
            <v>50</v>
          </cell>
          <cell r="C2076">
            <v>11</v>
          </cell>
          <cell r="D2076"/>
          <cell r="E2076">
            <v>61</v>
          </cell>
          <cell r="F2076">
            <v>9</v>
          </cell>
          <cell r="G2076">
            <v>1</v>
          </cell>
          <cell r="H2076">
            <v>10</v>
          </cell>
          <cell r="I2076">
            <v>71</v>
          </cell>
          <cell r="K2076"/>
          <cell r="L2076"/>
          <cell r="M2076">
            <v>81</v>
          </cell>
          <cell r="N2076">
            <v>13.770000000000001</v>
          </cell>
        </row>
        <row r="2077">
          <cell r="A2077">
            <v>42977</v>
          </cell>
          <cell r="B2077">
            <v>50</v>
          </cell>
          <cell r="C2077">
            <v>11</v>
          </cell>
          <cell r="D2077"/>
          <cell r="E2077">
            <v>61</v>
          </cell>
          <cell r="F2077">
            <v>10</v>
          </cell>
          <cell r="G2077">
            <v>1</v>
          </cell>
          <cell r="H2077">
            <v>11</v>
          </cell>
          <cell r="I2077">
            <v>72</v>
          </cell>
          <cell r="K2077"/>
          <cell r="L2077"/>
          <cell r="M2077">
            <v>83</v>
          </cell>
          <cell r="N2077">
            <v>14.110000000000001</v>
          </cell>
        </row>
        <row r="2078">
          <cell r="A2078">
            <v>42978</v>
          </cell>
          <cell r="B2078">
            <v>40</v>
          </cell>
          <cell r="C2078">
            <v>10</v>
          </cell>
          <cell r="D2078"/>
          <cell r="E2078">
            <v>50</v>
          </cell>
          <cell r="F2078">
            <v>6</v>
          </cell>
          <cell r="G2078">
            <v>1</v>
          </cell>
          <cell r="H2078">
            <v>7</v>
          </cell>
          <cell r="I2078">
            <v>57</v>
          </cell>
          <cell r="K2078"/>
          <cell r="L2078"/>
          <cell r="M2078">
            <v>64</v>
          </cell>
          <cell r="N2078">
            <v>10.88</v>
          </cell>
        </row>
        <row r="2079">
          <cell r="A2079">
            <v>42979</v>
          </cell>
          <cell r="B2079">
            <v>39</v>
          </cell>
          <cell r="C2079">
            <v>10</v>
          </cell>
          <cell r="D2079"/>
          <cell r="E2079">
            <v>49</v>
          </cell>
          <cell r="F2079">
            <v>8</v>
          </cell>
          <cell r="G2079">
            <v>2</v>
          </cell>
          <cell r="H2079">
            <v>10</v>
          </cell>
          <cell r="I2079">
            <v>59</v>
          </cell>
          <cell r="K2079"/>
          <cell r="L2079"/>
          <cell r="M2079">
            <v>69</v>
          </cell>
          <cell r="N2079">
            <v>11.73</v>
          </cell>
        </row>
        <row r="2080">
          <cell r="A2080">
            <v>42980</v>
          </cell>
          <cell r="B2080">
            <v>30</v>
          </cell>
          <cell r="C2080">
            <v>10</v>
          </cell>
          <cell r="D2080"/>
          <cell r="E2080">
            <v>40</v>
          </cell>
          <cell r="F2080">
            <v>6</v>
          </cell>
          <cell r="G2080">
            <v>2</v>
          </cell>
          <cell r="H2080">
            <v>8</v>
          </cell>
          <cell r="I2080">
            <v>48</v>
          </cell>
          <cell r="K2080"/>
          <cell r="L2080"/>
          <cell r="M2080">
            <v>56</v>
          </cell>
          <cell r="N2080">
            <v>9.5200000000000014</v>
          </cell>
        </row>
        <row r="2081">
          <cell r="A2081">
            <v>42981</v>
          </cell>
          <cell r="B2081">
            <v>30</v>
          </cell>
          <cell r="C2081">
            <v>11</v>
          </cell>
          <cell r="D2081"/>
          <cell r="E2081">
            <v>41</v>
          </cell>
          <cell r="F2081">
            <v>5</v>
          </cell>
          <cell r="G2081">
            <v>2</v>
          </cell>
          <cell r="H2081">
            <v>7</v>
          </cell>
          <cell r="I2081">
            <v>48</v>
          </cell>
          <cell r="K2081"/>
          <cell r="L2081"/>
          <cell r="M2081">
            <v>55</v>
          </cell>
          <cell r="N2081">
            <v>9.3500000000000014</v>
          </cell>
        </row>
        <row r="2082">
          <cell r="A2082">
            <v>42982</v>
          </cell>
          <cell r="B2082">
            <v>41</v>
          </cell>
          <cell r="C2082">
            <v>9</v>
          </cell>
          <cell r="D2082"/>
          <cell r="E2082">
            <v>50</v>
          </cell>
          <cell r="F2082">
            <v>4</v>
          </cell>
          <cell r="G2082">
            <v>2</v>
          </cell>
          <cell r="H2082">
            <v>6</v>
          </cell>
          <cell r="I2082">
            <v>56</v>
          </cell>
          <cell r="K2082"/>
          <cell r="L2082"/>
          <cell r="M2082">
            <v>62</v>
          </cell>
          <cell r="N2082">
            <v>10.540000000000001</v>
          </cell>
        </row>
        <row r="2083">
          <cell r="A2083">
            <v>42983</v>
          </cell>
          <cell r="B2083">
            <v>41</v>
          </cell>
          <cell r="C2083">
            <v>10</v>
          </cell>
          <cell r="D2083"/>
          <cell r="E2083">
            <v>51</v>
          </cell>
          <cell r="F2083">
            <v>2</v>
          </cell>
          <cell r="G2083">
            <v>1</v>
          </cell>
          <cell r="H2083">
            <v>3</v>
          </cell>
          <cell r="I2083">
            <v>54</v>
          </cell>
          <cell r="K2083"/>
          <cell r="L2083"/>
          <cell r="M2083">
            <v>57</v>
          </cell>
          <cell r="N2083">
            <v>9.6900000000000013</v>
          </cell>
        </row>
        <row r="2084">
          <cell r="A2084">
            <v>42984</v>
          </cell>
          <cell r="B2084">
            <v>46</v>
          </cell>
          <cell r="C2084">
            <v>10</v>
          </cell>
          <cell r="D2084"/>
          <cell r="E2084">
            <v>56</v>
          </cell>
          <cell r="F2084">
            <v>2</v>
          </cell>
          <cell r="G2084">
            <v>1</v>
          </cell>
          <cell r="H2084">
            <v>3</v>
          </cell>
          <cell r="I2084">
            <v>59</v>
          </cell>
          <cell r="K2084"/>
          <cell r="L2084"/>
          <cell r="M2084">
            <v>62</v>
          </cell>
          <cell r="N2084">
            <v>10.540000000000001</v>
          </cell>
        </row>
        <row r="2085">
          <cell r="A2085">
            <v>42985</v>
          </cell>
          <cell r="B2085">
            <v>44</v>
          </cell>
          <cell r="C2085">
            <v>10</v>
          </cell>
          <cell r="D2085"/>
          <cell r="E2085">
            <v>54</v>
          </cell>
          <cell r="F2085">
            <v>4</v>
          </cell>
          <cell r="G2085">
            <v>1</v>
          </cell>
          <cell r="H2085">
            <v>5</v>
          </cell>
          <cell r="I2085">
            <v>59</v>
          </cell>
          <cell r="K2085"/>
          <cell r="L2085"/>
          <cell r="M2085">
            <v>64</v>
          </cell>
          <cell r="N2085">
            <v>10.88</v>
          </cell>
        </row>
        <row r="2086">
          <cell r="A2086">
            <v>42986</v>
          </cell>
          <cell r="B2086">
            <v>48</v>
          </cell>
          <cell r="C2086">
            <v>9</v>
          </cell>
          <cell r="D2086"/>
          <cell r="E2086">
            <v>57</v>
          </cell>
          <cell r="F2086">
            <v>3</v>
          </cell>
          <cell r="G2086">
            <v>1</v>
          </cell>
          <cell r="H2086">
            <v>4</v>
          </cell>
          <cell r="I2086">
            <v>61</v>
          </cell>
          <cell r="K2086"/>
          <cell r="L2086"/>
          <cell r="M2086">
            <v>65</v>
          </cell>
          <cell r="N2086">
            <v>11.05</v>
          </cell>
        </row>
        <row r="2087">
          <cell r="A2087">
            <v>42987</v>
          </cell>
          <cell r="B2087">
            <v>49</v>
          </cell>
          <cell r="C2087">
            <v>10</v>
          </cell>
          <cell r="D2087"/>
          <cell r="E2087">
            <v>59</v>
          </cell>
          <cell r="F2087">
            <v>6</v>
          </cell>
          <cell r="G2087">
            <v>1</v>
          </cell>
          <cell r="H2087">
            <v>7</v>
          </cell>
          <cell r="I2087">
            <v>66</v>
          </cell>
          <cell r="K2087"/>
          <cell r="L2087"/>
          <cell r="M2087">
            <v>73</v>
          </cell>
          <cell r="N2087">
            <v>12.41</v>
          </cell>
        </row>
        <row r="2088">
          <cell r="A2088">
            <v>42988</v>
          </cell>
          <cell r="B2088">
            <v>47</v>
          </cell>
          <cell r="C2088">
            <v>10</v>
          </cell>
          <cell r="D2088"/>
          <cell r="E2088">
            <v>57</v>
          </cell>
          <cell r="F2088">
            <v>8</v>
          </cell>
          <cell r="G2088">
            <v>1</v>
          </cell>
          <cell r="H2088">
            <v>9</v>
          </cell>
          <cell r="I2088">
            <v>66</v>
          </cell>
          <cell r="K2088"/>
          <cell r="L2088"/>
          <cell r="M2088">
            <v>75</v>
          </cell>
          <cell r="N2088">
            <v>12.750000000000002</v>
          </cell>
        </row>
        <row r="2089">
          <cell r="A2089">
            <v>42989</v>
          </cell>
          <cell r="B2089">
            <v>43</v>
          </cell>
          <cell r="C2089">
            <v>8</v>
          </cell>
          <cell r="D2089"/>
          <cell r="E2089">
            <v>51</v>
          </cell>
          <cell r="F2089">
            <v>7</v>
          </cell>
          <cell r="G2089">
            <v>1</v>
          </cell>
          <cell r="H2089">
            <v>8</v>
          </cell>
          <cell r="I2089">
            <v>59</v>
          </cell>
          <cell r="K2089"/>
          <cell r="L2089"/>
          <cell r="M2089">
            <v>67</v>
          </cell>
          <cell r="N2089">
            <v>11.39</v>
          </cell>
        </row>
        <row r="2090">
          <cell r="A2090">
            <v>42990</v>
          </cell>
          <cell r="B2090">
            <v>53</v>
          </cell>
          <cell r="C2090">
            <v>9</v>
          </cell>
          <cell r="D2090"/>
          <cell r="E2090">
            <v>62</v>
          </cell>
          <cell r="F2090">
            <v>7</v>
          </cell>
          <cell r="G2090">
            <v>1</v>
          </cell>
          <cell r="H2090">
            <v>8</v>
          </cell>
          <cell r="I2090">
            <v>70</v>
          </cell>
          <cell r="K2090"/>
          <cell r="L2090"/>
          <cell r="M2090">
            <v>78</v>
          </cell>
          <cell r="N2090">
            <v>13.260000000000002</v>
          </cell>
        </row>
        <row r="2091">
          <cell r="A2091">
            <v>42991</v>
          </cell>
          <cell r="B2091">
            <v>55</v>
          </cell>
          <cell r="C2091">
            <v>10</v>
          </cell>
          <cell r="D2091"/>
          <cell r="E2091">
            <v>65</v>
          </cell>
          <cell r="F2091">
            <v>9</v>
          </cell>
          <cell r="G2091">
            <v>1</v>
          </cell>
          <cell r="H2091">
            <v>10</v>
          </cell>
          <cell r="I2091">
            <v>75</v>
          </cell>
          <cell r="K2091"/>
          <cell r="L2091"/>
          <cell r="M2091">
            <v>85</v>
          </cell>
          <cell r="N2091">
            <v>14.450000000000001</v>
          </cell>
        </row>
        <row r="2092">
          <cell r="A2092">
            <v>42992</v>
          </cell>
          <cell r="B2092">
            <v>54</v>
          </cell>
          <cell r="C2092">
            <v>10</v>
          </cell>
          <cell r="D2092"/>
          <cell r="E2092">
            <v>64</v>
          </cell>
          <cell r="F2092">
            <v>9</v>
          </cell>
          <cell r="G2092">
            <v>1</v>
          </cell>
          <cell r="H2092">
            <v>10</v>
          </cell>
          <cell r="I2092">
            <v>74</v>
          </cell>
          <cell r="K2092"/>
          <cell r="L2092"/>
          <cell r="M2092">
            <v>84</v>
          </cell>
          <cell r="N2092">
            <v>14.280000000000001</v>
          </cell>
        </row>
        <row r="2093">
          <cell r="A2093">
            <v>42993</v>
          </cell>
          <cell r="B2093">
            <v>47</v>
          </cell>
          <cell r="C2093">
            <v>10</v>
          </cell>
          <cell r="D2093"/>
          <cell r="E2093">
            <v>57</v>
          </cell>
          <cell r="F2093">
            <v>9</v>
          </cell>
          <cell r="G2093">
            <v>1</v>
          </cell>
          <cell r="H2093">
            <v>10</v>
          </cell>
          <cell r="I2093">
            <v>67</v>
          </cell>
          <cell r="K2093"/>
          <cell r="L2093"/>
          <cell r="M2093">
            <v>77</v>
          </cell>
          <cell r="N2093">
            <v>13.090000000000002</v>
          </cell>
        </row>
        <row r="2094">
          <cell r="A2094">
            <v>42994</v>
          </cell>
          <cell r="B2094">
            <v>51</v>
          </cell>
          <cell r="C2094">
            <v>10</v>
          </cell>
          <cell r="D2094"/>
          <cell r="E2094">
            <v>61</v>
          </cell>
          <cell r="F2094">
            <v>7</v>
          </cell>
          <cell r="G2094">
            <v>1</v>
          </cell>
          <cell r="H2094">
            <v>8</v>
          </cell>
          <cell r="I2094">
            <v>69</v>
          </cell>
          <cell r="K2094"/>
          <cell r="L2094"/>
          <cell r="M2094">
            <v>77</v>
          </cell>
          <cell r="N2094">
            <v>13.090000000000002</v>
          </cell>
        </row>
        <row r="2095">
          <cell r="A2095">
            <v>42995</v>
          </cell>
          <cell r="B2095">
            <v>60</v>
          </cell>
          <cell r="C2095">
            <v>11</v>
          </cell>
          <cell r="D2095"/>
          <cell r="E2095">
            <v>71</v>
          </cell>
          <cell r="F2095">
            <v>8</v>
          </cell>
          <cell r="G2095">
            <v>1</v>
          </cell>
          <cell r="H2095">
            <v>9</v>
          </cell>
          <cell r="I2095">
            <v>80</v>
          </cell>
          <cell r="K2095"/>
          <cell r="L2095"/>
          <cell r="M2095">
            <v>89</v>
          </cell>
          <cell r="N2095">
            <v>15.13</v>
          </cell>
        </row>
        <row r="2096">
          <cell r="A2096">
            <v>42996</v>
          </cell>
          <cell r="B2096">
            <v>52</v>
          </cell>
          <cell r="C2096">
            <v>9</v>
          </cell>
          <cell r="D2096"/>
          <cell r="E2096">
            <v>61</v>
          </cell>
          <cell r="F2096">
            <v>10</v>
          </cell>
          <cell r="G2096">
            <v>1</v>
          </cell>
          <cell r="H2096">
            <v>11</v>
          </cell>
          <cell r="I2096">
            <v>72</v>
          </cell>
          <cell r="K2096"/>
          <cell r="L2096"/>
          <cell r="M2096">
            <v>83</v>
          </cell>
          <cell r="N2096">
            <v>14.110000000000001</v>
          </cell>
        </row>
        <row r="2097">
          <cell r="A2097">
            <v>42997</v>
          </cell>
          <cell r="B2097">
            <v>48</v>
          </cell>
          <cell r="C2097">
            <v>9</v>
          </cell>
          <cell r="D2097"/>
          <cell r="E2097">
            <v>57</v>
          </cell>
          <cell r="F2097">
            <v>12</v>
          </cell>
          <cell r="G2097"/>
          <cell r="H2097">
            <v>12</v>
          </cell>
          <cell r="I2097">
            <v>69</v>
          </cell>
          <cell r="K2097"/>
          <cell r="L2097"/>
          <cell r="M2097">
            <v>81</v>
          </cell>
          <cell r="N2097">
            <v>13.770000000000001</v>
          </cell>
        </row>
        <row r="2098">
          <cell r="A2098">
            <v>42998</v>
          </cell>
          <cell r="B2098">
            <v>50</v>
          </cell>
          <cell r="C2098">
            <v>9</v>
          </cell>
          <cell r="D2098"/>
          <cell r="E2098">
            <v>59</v>
          </cell>
          <cell r="F2098">
            <v>12</v>
          </cell>
          <cell r="G2098"/>
          <cell r="H2098">
            <v>12</v>
          </cell>
          <cell r="I2098">
            <v>71</v>
          </cell>
          <cell r="K2098"/>
          <cell r="L2098"/>
          <cell r="M2098">
            <v>83</v>
          </cell>
          <cell r="N2098">
            <v>14.110000000000001</v>
          </cell>
        </row>
        <row r="2099">
          <cell r="A2099">
            <v>42999</v>
          </cell>
          <cell r="B2099">
            <v>57</v>
          </cell>
          <cell r="C2099">
            <v>8</v>
          </cell>
          <cell r="D2099"/>
          <cell r="E2099">
            <v>65</v>
          </cell>
          <cell r="F2099">
            <v>10</v>
          </cell>
          <cell r="G2099"/>
          <cell r="H2099">
            <v>10</v>
          </cell>
          <cell r="I2099">
            <v>75</v>
          </cell>
          <cell r="K2099"/>
          <cell r="L2099"/>
          <cell r="M2099">
            <v>85</v>
          </cell>
          <cell r="N2099">
            <v>14.450000000000001</v>
          </cell>
        </row>
        <row r="2100">
          <cell r="A2100">
            <v>43000</v>
          </cell>
          <cell r="B2100">
            <v>63</v>
          </cell>
          <cell r="C2100">
            <v>9</v>
          </cell>
          <cell r="D2100"/>
          <cell r="E2100">
            <v>72</v>
          </cell>
          <cell r="F2100">
            <v>9</v>
          </cell>
          <cell r="G2100"/>
          <cell r="H2100">
            <v>9</v>
          </cell>
          <cell r="I2100">
            <v>81</v>
          </cell>
          <cell r="K2100"/>
          <cell r="L2100"/>
          <cell r="M2100">
            <v>90</v>
          </cell>
          <cell r="N2100">
            <v>15.3</v>
          </cell>
        </row>
        <row r="2101">
          <cell r="A2101">
            <v>43001</v>
          </cell>
          <cell r="B2101">
            <v>68</v>
          </cell>
          <cell r="C2101">
            <v>10</v>
          </cell>
          <cell r="D2101"/>
          <cell r="E2101">
            <v>78</v>
          </cell>
          <cell r="F2101">
            <v>9</v>
          </cell>
          <cell r="G2101"/>
          <cell r="H2101">
            <v>9</v>
          </cell>
          <cell r="I2101">
            <v>87</v>
          </cell>
          <cell r="K2101"/>
          <cell r="L2101"/>
          <cell r="M2101">
            <v>96</v>
          </cell>
          <cell r="N2101">
            <v>16.32</v>
          </cell>
        </row>
        <row r="2102">
          <cell r="A2102">
            <v>43002</v>
          </cell>
          <cell r="B2102">
            <v>60</v>
          </cell>
          <cell r="C2102">
            <v>10</v>
          </cell>
          <cell r="D2102"/>
          <cell r="E2102">
            <v>70</v>
          </cell>
          <cell r="F2102">
            <v>6</v>
          </cell>
          <cell r="G2102"/>
          <cell r="H2102">
            <v>6</v>
          </cell>
          <cell r="I2102">
            <v>76</v>
          </cell>
          <cell r="K2102"/>
          <cell r="L2102"/>
          <cell r="M2102">
            <v>82</v>
          </cell>
          <cell r="N2102">
            <v>13.940000000000001</v>
          </cell>
        </row>
        <row r="2103">
          <cell r="A2103">
            <v>43003</v>
          </cell>
          <cell r="B2103">
            <v>66</v>
          </cell>
          <cell r="C2103">
            <v>9</v>
          </cell>
          <cell r="D2103"/>
          <cell r="E2103">
            <v>75</v>
          </cell>
          <cell r="F2103">
            <v>7</v>
          </cell>
          <cell r="G2103"/>
          <cell r="H2103">
            <v>7</v>
          </cell>
          <cell r="I2103">
            <v>82</v>
          </cell>
          <cell r="K2103"/>
          <cell r="L2103"/>
          <cell r="M2103">
            <v>89</v>
          </cell>
          <cell r="N2103">
            <v>15.13</v>
          </cell>
        </row>
        <row r="2104">
          <cell r="A2104">
            <v>43004</v>
          </cell>
          <cell r="B2104">
            <v>70</v>
          </cell>
          <cell r="C2104">
            <v>9</v>
          </cell>
          <cell r="D2104"/>
          <cell r="E2104">
            <v>79</v>
          </cell>
          <cell r="F2104">
            <v>7</v>
          </cell>
          <cell r="G2104"/>
          <cell r="H2104">
            <v>7</v>
          </cell>
          <cell r="I2104">
            <v>86</v>
          </cell>
          <cell r="K2104"/>
          <cell r="L2104"/>
          <cell r="M2104">
            <v>93</v>
          </cell>
          <cell r="N2104">
            <v>15.81</v>
          </cell>
        </row>
        <row r="2105">
          <cell r="A2105">
            <v>43005</v>
          </cell>
          <cell r="B2105">
            <v>61</v>
          </cell>
          <cell r="C2105">
            <v>10</v>
          </cell>
          <cell r="D2105"/>
          <cell r="E2105">
            <v>71</v>
          </cell>
          <cell r="F2105">
            <v>7</v>
          </cell>
          <cell r="G2105"/>
          <cell r="H2105">
            <v>7</v>
          </cell>
          <cell r="I2105">
            <v>78</v>
          </cell>
          <cell r="K2105"/>
          <cell r="L2105"/>
          <cell r="M2105">
            <v>85</v>
          </cell>
          <cell r="N2105">
            <v>14.450000000000001</v>
          </cell>
        </row>
        <row r="2106">
          <cell r="A2106">
            <v>43006</v>
          </cell>
          <cell r="B2106">
            <v>60</v>
          </cell>
          <cell r="C2106">
            <v>7</v>
          </cell>
          <cell r="D2106"/>
          <cell r="E2106">
            <v>67</v>
          </cell>
          <cell r="F2106">
            <v>8</v>
          </cell>
          <cell r="G2106"/>
          <cell r="H2106">
            <v>8</v>
          </cell>
          <cell r="I2106">
            <v>75</v>
          </cell>
          <cell r="K2106"/>
          <cell r="L2106"/>
          <cell r="M2106">
            <v>83</v>
          </cell>
          <cell r="N2106">
            <v>14.110000000000001</v>
          </cell>
        </row>
        <row r="2107">
          <cell r="A2107">
            <v>43007</v>
          </cell>
          <cell r="B2107">
            <v>63</v>
          </cell>
          <cell r="C2107">
            <v>7</v>
          </cell>
          <cell r="D2107"/>
          <cell r="E2107">
            <v>70</v>
          </cell>
          <cell r="F2107">
            <v>11</v>
          </cell>
          <cell r="G2107"/>
          <cell r="H2107">
            <v>11</v>
          </cell>
          <cell r="I2107">
            <v>81</v>
          </cell>
          <cell r="K2107"/>
          <cell r="L2107"/>
          <cell r="M2107">
            <v>92</v>
          </cell>
          <cell r="N2107">
            <v>15.64</v>
          </cell>
        </row>
        <row r="2108">
          <cell r="A2108">
            <v>43008</v>
          </cell>
          <cell r="B2108">
            <v>59</v>
          </cell>
          <cell r="C2108">
            <v>7</v>
          </cell>
          <cell r="D2108"/>
          <cell r="E2108">
            <v>66</v>
          </cell>
          <cell r="F2108">
            <v>11</v>
          </cell>
          <cell r="G2108"/>
          <cell r="H2108">
            <v>11</v>
          </cell>
          <cell r="I2108">
            <v>77</v>
          </cell>
          <cell r="K2108"/>
          <cell r="L2108"/>
          <cell r="M2108">
            <v>88</v>
          </cell>
          <cell r="N2108">
            <v>14.96</v>
          </cell>
        </row>
        <row r="2109">
          <cell r="A2109">
            <v>43009</v>
          </cell>
          <cell r="B2109">
            <v>61</v>
          </cell>
          <cell r="C2109">
            <v>10</v>
          </cell>
          <cell r="D2109"/>
          <cell r="E2109">
            <v>71</v>
          </cell>
          <cell r="F2109">
            <v>10</v>
          </cell>
          <cell r="G2109"/>
          <cell r="H2109">
            <v>10</v>
          </cell>
          <cell r="I2109">
            <v>81</v>
          </cell>
          <cell r="K2109"/>
          <cell r="L2109"/>
          <cell r="M2109">
            <v>91</v>
          </cell>
          <cell r="N2109">
            <v>15.47</v>
          </cell>
        </row>
        <row r="2110">
          <cell r="A2110">
            <v>43010</v>
          </cell>
          <cell r="B2110">
            <v>59</v>
          </cell>
          <cell r="C2110">
            <v>8</v>
          </cell>
          <cell r="D2110"/>
          <cell r="E2110">
            <v>67</v>
          </cell>
          <cell r="F2110">
            <v>8</v>
          </cell>
          <cell r="G2110"/>
          <cell r="H2110">
            <v>8</v>
          </cell>
          <cell r="I2110">
            <v>75</v>
          </cell>
          <cell r="K2110"/>
          <cell r="L2110"/>
          <cell r="M2110">
            <v>83</v>
          </cell>
          <cell r="N2110">
            <v>14.110000000000001</v>
          </cell>
        </row>
        <row r="2111">
          <cell r="A2111">
            <v>43011</v>
          </cell>
          <cell r="B2111">
            <v>63</v>
          </cell>
          <cell r="C2111">
            <v>6</v>
          </cell>
          <cell r="D2111"/>
          <cell r="E2111">
            <v>69</v>
          </cell>
          <cell r="F2111">
            <v>10</v>
          </cell>
          <cell r="G2111"/>
          <cell r="H2111">
            <v>10</v>
          </cell>
          <cell r="I2111">
            <v>79</v>
          </cell>
          <cell r="K2111"/>
          <cell r="L2111"/>
          <cell r="M2111">
            <v>89</v>
          </cell>
          <cell r="N2111">
            <v>15.13</v>
          </cell>
        </row>
        <row r="2112">
          <cell r="A2112">
            <v>43012</v>
          </cell>
          <cell r="B2112">
            <v>68</v>
          </cell>
          <cell r="C2112">
            <v>6</v>
          </cell>
          <cell r="D2112"/>
          <cell r="E2112">
            <v>74</v>
          </cell>
          <cell r="F2112">
            <v>8</v>
          </cell>
          <cell r="G2112"/>
          <cell r="H2112">
            <v>8</v>
          </cell>
          <cell r="I2112">
            <v>82</v>
          </cell>
          <cell r="K2112"/>
          <cell r="L2112"/>
          <cell r="M2112">
            <v>90</v>
          </cell>
          <cell r="N2112">
            <v>15.3</v>
          </cell>
        </row>
        <row r="2113">
          <cell r="A2113">
            <v>43013</v>
          </cell>
          <cell r="B2113">
            <v>69</v>
          </cell>
          <cell r="C2113">
            <v>6</v>
          </cell>
          <cell r="D2113"/>
          <cell r="E2113">
            <v>75</v>
          </cell>
          <cell r="F2113">
            <v>8</v>
          </cell>
          <cell r="G2113"/>
          <cell r="H2113">
            <v>8</v>
          </cell>
          <cell r="I2113">
            <v>83</v>
          </cell>
          <cell r="K2113"/>
          <cell r="L2113"/>
          <cell r="M2113">
            <v>91</v>
          </cell>
          <cell r="N2113">
            <v>15.47</v>
          </cell>
        </row>
        <row r="2114">
          <cell r="A2114">
            <v>43014</v>
          </cell>
          <cell r="B2114">
            <v>76</v>
          </cell>
          <cell r="C2114">
            <v>7</v>
          </cell>
          <cell r="D2114"/>
          <cell r="E2114">
            <v>83</v>
          </cell>
          <cell r="F2114">
            <v>9</v>
          </cell>
          <cell r="G2114"/>
          <cell r="H2114">
            <v>9</v>
          </cell>
          <cell r="I2114">
            <v>92</v>
          </cell>
          <cell r="K2114"/>
          <cell r="L2114"/>
          <cell r="M2114">
            <v>101</v>
          </cell>
          <cell r="N2114">
            <v>17.170000000000002</v>
          </cell>
        </row>
        <row r="2115">
          <cell r="A2115">
            <v>43015</v>
          </cell>
          <cell r="B2115">
            <v>70</v>
          </cell>
          <cell r="C2115">
            <v>6</v>
          </cell>
          <cell r="D2115"/>
          <cell r="E2115">
            <v>76</v>
          </cell>
          <cell r="F2115">
            <v>7</v>
          </cell>
          <cell r="G2115"/>
          <cell r="H2115">
            <v>7</v>
          </cell>
          <cell r="I2115">
            <v>83</v>
          </cell>
          <cell r="K2115"/>
          <cell r="L2115"/>
          <cell r="M2115">
            <v>90</v>
          </cell>
          <cell r="N2115">
            <v>15.3</v>
          </cell>
        </row>
        <row r="2116">
          <cell r="A2116">
            <v>43016</v>
          </cell>
          <cell r="B2116">
            <v>84</v>
          </cell>
          <cell r="C2116">
            <v>7</v>
          </cell>
          <cell r="D2116"/>
          <cell r="E2116">
            <v>91</v>
          </cell>
          <cell r="F2116">
            <v>9</v>
          </cell>
          <cell r="G2116"/>
          <cell r="H2116">
            <v>9</v>
          </cell>
          <cell r="I2116">
            <v>100</v>
          </cell>
          <cell r="K2116"/>
          <cell r="L2116"/>
          <cell r="M2116">
            <v>109</v>
          </cell>
          <cell r="N2116">
            <v>18.53</v>
          </cell>
        </row>
        <row r="2117">
          <cell r="A2117">
            <v>43017</v>
          </cell>
          <cell r="B2117">
            <v>83</v>
          </cell>
          <cell r="C2117">
            <v>7</v>
          </cell>
          <cell r="D2117"/>
          <cell r="E2117">
            <v>90</v>
          </cell>
          <cell r="F2117">
            <v>10</v>
          </cell>
          <cell r="G2117"/>
          <cell r="H2117">
            <v>10</v>
          </cell>
          <cell r="I2117">
            <v>100</v>
          </cell>
          <cell r="K2117"/>
          <cell r="L2117"/>
          <cell r="M2117">
            <v>110</v>
          </cell>
          <cell r="N2117">
            <v>18.700000000000003</v>
          </cell>
        </row>
        <row r="2118">
          <cell r="A2118">
            <v>43018</v>
          </cell>
          <cell r="B2118">
            <v>77</v>
          </cell>
          <cell r="C2118">
            <v>6</v>
          </cell>
          <cell r="D2118"/>
          <cell r="E2118">
            <v>83</v>
          </cell>
          <cell r="F2118">
            <v>10</v>
          </cell>
          <cell r="G2118"/>
          <cell r="H2118">
            <v>10</v>
          </cell>
          <cell r="I2118">
            <v>93</v>
          </cell>
          <cell r="K2118"/>
          <cell r="L2118"/>
          <cell r="M2118">
            <v>103</v>
          </cell>
          <cell r="N2118">
            <v>17.510000000000002</v>
          </cell>
        </row>
        <row r="2119">
          <cell r="A2119">
            <v>43019</v>
          </cell>
          <cell r="B2119">
            <v>75</v>
          </cell>
          <cell r="C2119">
            <v>5</v>
          </cell>
          <cell r="D2119"/>
          <cell r="E2119">
            <v>80</v>
          </cell>
          <cell r="F2119">
            <v>10</v>
          </cell>
          <cell r="G2119"/>
          <cell r="H2119">
            <v>10</v>
          </cell>
          <cell r="I2119">
            <v>90</v>
          </cell>
          <cell r="K2119"/>
          <cell r="L2119"/>
          <cell r="M2119">
            <v>100</v>
          </cell>
          <cell r="N2119">
            <v>17</v>
          </cell>
        </row>
        <row r="2120">
          <cell r="A2120">
            <v>43020</v>
          </cell>
          <cell r="B2120">
            <v>80</v>
          </cell>
          <cell r="C2120">
            <v>5</v>
          </cell>
          <cell r="D2120"/>
          <cell r="E2120">
            <v>85</v>
          </cell>
          <cell r="F2120">
            <v>9</v>
          </cell>
          <cell r="G2120"/>
          <cell r="H2120">
            <v>9</v>
          </cell>
          <cell r="I2120">
            <v>94</v>
          </cell>
          <cell r="K2120"/>
          <cell r="L2120"/>
          <cell r="M2120">
            <v>103</v>
          </cell>
          <cell r="N2120">
            <v>17.510000000000002</v>
          </cell>
        </row>
        <row r="2121">
          <cell r="A2121">
            <v>43021</v>
          </cell>
          <cell r="B2121">
            <v>85</v>
          </cell>
          <cell r="C2121">
            <v>5</v>
          </cell>
          <cell r="D2121"/>
          <cell r="E2121">
            <v>90</v>
          </cell>
          <cell r="F2121">
            <v>8</v>
          </cell>
          <cell r="G2121"/>
          <cell r="H2121">
            <v>8</v>
          </cell>
          <cell r="I2121">
            <v>98</v>
          </cell>
          <cell r="K2121"/>
          <cell r="L2121"/>
          <cell r="M2121">
            <v>106</v>
          </cell>
          <cell r="N2121">
            <v>18.02</v>
          </cell>
        </row>
        <row r="2122">
          <cell r="A2122">
            <v>43022</v>
          </cell>
          <cell r="B2122">
            <v>93</v>
          </cell>
          <cell r="C2122">
            <v>4</v>
          </cell>
          <cell r="D2122"/>
          <cell r="E2122">
            <v>97</v>
          </cell>
          <cell r="F2122">
            <v>8</v>
          </cell>
          <cell r="G2122"/>
          <cell r="H2122">
            <v>8</v>
          </cell>
          <cell r="I2122">
            <v>105</v>
          </cell>
          <cell r="K2122"/>
          <cell r="L2122"/>
          <cell r="M2122">
            <v>113</v>
          </cell>
          <cell r="N2122">
            <v>19.21</v>
          </cell>
        </row>
        <row r="2123">
          <cell r="A2123">
            <v>43023</v>
          </cell>
          <cell r="B2123">
            <v>103</v>
          </cell>
          <cell r="C2123">
            <v>6</v>
          </cell>
          <cell r="D2123"/>
          <cell r="E2123">
            <v>109</v>
          </cell>
          <cell r="F2123">
            <v>10</v>
          </cell>
          <cell r="G2123"/>
          <cell r="H2123">
            <v>10</v>
          </cell>
          <cell r="I2123">
            <v>119</v>
          </cell>
          <cell r="K2123"/>
          <cell r="L2123"/>
          <cell r="M2123">
            <v>129</v>
          </cell>
          <cell r="N2123">
            <v>21.930000000000003</v>
          </cell>
        </row>
        <row r="2124">
          <cell r="A2124">
            <v>43024</v>
          </cell>
          <cell r="B2124">
            <v>103</v>
          </cell>
          <cell r="C2124">
            <v>8</v>
          </cell>
          <cell r="D2124"/>
          <cell r="E2124">
            <v>111</v>
          </cell>
          <cell r="F2124">
            <v>9</v>
          </cell>
          <cell r="G2124">
            <v>1</v>
          </cell>
          <cell r="H2124">
            <v>10</v>
          </cell>
          <cell r="I2124">
            <v>121</v>
          </cell>
          <cell r="K2124"/>
          <cell r="L2124"/>
          <cell r="M2124">
            <v>131</v>
          </cell>
          <cell r="N2124">
            <v>22.270000000000003</v>
          </cell>
        </row>
        <row r="2125">
          <cell r="A2125">
            <v>43025</v>
          </cell>
          <cell r="B2125">
            <v>98</v>
          </cell>
          <cell r="C2125">
            <v>7</v>
          </cell>
          <cell r="D2125"/>
          <cell r="E2125">
            <v>105</v>
          </cell>
          <cell r="F2125">
            <v>6</v>
          </cell>
          <cell r="G2125"/>
          <cell r="H2125">
            <v>6</v>
          </cell>
          <cell r="I2125">
            <v>111</v>
          </cell>
          <cell r="K2125"/>
          <cell r="L2125"/>
          <cell r="M2125">
            <v>117</v>
          </cell>
          <cell r="N2125">
            <v>19.89</v>
          </cell>
        </row>
        <row r="2126">
          <cell r="A2126">
            <v>43026</v>
          </cell>
          <cell r="B2126">
            <v>96</v>
          </cell>
          <cell r="C2126">
            <v>7</v>
          </cell>
          <cell r="D2126"/>
          <cell r="E2126">
            <v>103</v>
          </cell>
          <cell r="F2126">
            <v>11</v>
          </cell>
          <cell r="G2126"/>
          <cell r="H2126">
            <v>11</v>
          </cell>
          <cell r="I2126">
            <v>114</v>
          </cell>
          <cell r="K2126"/>
          <cell r="L2126"/>
          <cell r="M2126">
            <v>125</v>
          </cell>
          <cell r="N2126">
            <v>21.25</v>
          </cell>
        </row>
        <row r="2127">
          <cell r="A2127">
            <v>43027</v>
          </cell>
          <cell r="B2127">
            <v>95</v>
          </cell>
          <cell r="C2127">
            <v>3</v>
          </cell>
          <cell r="D2127"/>
          <cell r="E2127">
            <v>98</v>
          </cell>
          <cell r="F2127">
            <v>11</v>
          </cell>
          <cell r="G2127"/>
          <cell r="H2127">
            <v>11</v>
          </cell>
          <cell r="I2127">
            <v>109</v>
          </cell>
          <cell r="K2127"/>
          <cell r="L2127"/>
          <cell r="M2127">
            <v>120</v>
          </cell>
          <cell r="N2127">
            <v>20.400000000000002</v>
          </cell>
        </row>
        <row r="2128">
          <cell r="A2128">
            <v>43028</v>
          </cell>
          <cell r="B2128">
            <v>93</v>
          </cell>
          <cell r="C2128">
            <v>3</v>
          </cell>
          <cell r="D2128"/>
          <cell r="E2128">
            <v>96</v>
          </cell>
          <cell r="F2128">
            <v>11</v>
          </cell>
          <cell r="G2128"/>
          <cell r="H2128">
            <v>11</v>
          </cell>
          <cell r="I2128">
            <v>107</v>
          </cell>
          <cell r="K2128"/>
          <cell r="L2128"/>
          <cell r="M2128">
            <v>118</v>
          </cell>
          <cell r="N2128">
            <v>20.060000000000002</v>
          </cell>
        </row>
        <row r="2129">
          <cell r="A2129">
            <v>43029</v>
          </cell>
          <cell r="B2129">
            <v>94</v>
          </cell>
          <cell r="C2129">
            <v>3</v>
          </cell>
          <cell r="D2129"/>
          <cell r="E2129">
            <v>97</v>
          </cell>
          <cell r="F2129">
            <v>8</v>
          </cell>
          <cell r="G2129"/>
          <cell r="H2129">
            <v>8</v>
          </cell>
          <cell r="I2129">
            <v>105</v>
          </cell>
          <cell r="K2129"/>
          <cell r="L2129"/>
          <cell r="M2129">
            <v>113</v>
          </cell>
          <cell r="N2129">
            <v>19.21</v>
          </cell>
        </row>
        <row r="2130">
          <cell r="A2130">
            <v>43030</v>
          </cell>
          <cell r="B2130">
            <v>106</v>
          </cell>
          <cell r="C2130">
            <v>2</v>
          </cell>
          <cell r="D2130"/>
          <cell r="E2130">
            <v>108</v>
          </cell>
          <cell r="F2130">
            <v>7</v>
          </cell>
          <cell r="G2130"/>
          <cell r="H2130">
            <v>7</v>
          </cell>
          <cell r="I2130">
            <v>115</v>
          </cell>
          <cell r="K2130"/>
          <cell r="L2130"/>
          <cell r="M2130">
            <v>122</v>
          </cell>
          <cell r="N2130">
            <v>20.740000000000002</v>
          </cell>
        </row>
        <row r="2131">
          <cell r="A2131">
            <v>43031</v>
          </cell>
          <cell r="B2131">
            <v>102</v>
          </cell>
          <cell r="C2131">
            <v>2</v>
          </cell>
          <cell r="D2131"/>
          <cell r="E2131">
            <v>104</v>
          </cell>
          <cell r="F2131">
            <v>8</v>
          </cell>
          <cell r="G2131"/>
          <cell r="H2131">
            <v>8</v>
          </cell>
          <cell r="I2131">
            <v>112</v>
          </cell>
          <cell r="K2131"/>
          <cell r="L2131"/>
          <cell r="M2131">
            <v>120</v>
          </cell>
          <cell r="N2131">
            <v>20.400000000000002</v>
          </cell>
        </row>
        <row r="2132">
          <cell r="A2132">
            <v>43032</v>
          </cell>
          <cell r="B2132">
            <v>102</v>
          </cell>
          <cell r="C2132">
            <v>3</v>
          </cell>
          <cell r="D2132"/>
          <cell r="E2132">
            <v>105</v>
          </cell>
          <cell r="F2132">
            <v>9</v>
          </cell>
          <cell r="G2132"/>
          <cell r="H2132">
            <v>9</v>
          </cell>
          <cell r="I2132">
            <v>114</v>
          </cell>
          <cell r="K2132"/>
          <cell r="L2132"/>
          <cell r="M2132">
            <v>123</v>
          </cell>
          <cell r="N2132">
            <v>20.91</v>
          </cell>
        </row>
        <row r="2133">
          <cell r="A2133">
            <v>43033</v>
          </cell>
          <cell r="B2133">
            <v>99</v>
          </cell>
          <cell r="C2133">
            <v>2</v>
          </cell>
          <cell r="D2133"/>
          <cell r="E2133">
            <v>101</v>
          </cell>
          <cell r="F2133">
            <v>6</v>
          </cell>
          <cell r="G2133"/>
          <cell r="H2133">
            <v>6</v>
          </cell>
          <cell r="I2133">
            <v>107</v>
          </cell>
          <cell r="K2133"/>
          <cell r="L2133"/>
          <cell r="M2133">
            <v>113</v>
          </cell>
          <cell r="N2133">
            <v>19.21</v>
          </cell>
        </row>
        <row r="2134">
          <cell r="A2134">
            <v>43034</v>
          </cell>
          <cell r="B2134">
            <v>101</v>
          </cell>
          <cell r="C2134">
            <v>3</v>
          </cell>
          <cell r="D2134"/>
          <cell r="E2134">
            <v>104</v>
          </cell>
          <cell r="F2134">
            <v>10</v>
          </cell>
          <cell r="G2134">
            <v>1</v>
          </cell>
          <cell r="H2134">
            <v>11</v>
          </cell>
          <cell r="I2134">
            <v>115</v>
          </cell>
          <cell r="K2134"/>
          <cell r="L2134"/>
          <cell r="M2134">
            <v>126</v>
          </cell>
          <cell r="N2134">
            <v>21.42</v>
          </cell>
        </row>
        <row r="2135">
          <cell r="A2135">
            <v>43035</v>
          </cell>
          <cell r="B2135">
            <v>100</v>
          </cell>
          <cell r="C2135">
            <v>4</v>
          </cell>
          <cell r="D2135"/>
          <cell r="E2135">
            <v>104</v>
          </cell>
          <cell r="F2135">
            <v>12</v>
          </cell>
          <cell r="G2135">
            <v>1</v>
          </cell>
          <cell r="H2135">
            <v>13</v>
          </cell>
          <cell r="I2135">
            <v>117</v>
          </cell>
          <cell r="K2135"/>
          <cell r="L2135"/>
          <cell r="M2135">
            <v>130</v>
          </cell>
          <cell r="N2135">
            <v>22.1</v>
          </cell>
        </row>
        <row r="2136">
          <cell r="A2136">
            <v>43036</v>
          </cell>
          <cell r="B2136">
            <v>105</v>
          </cell>
          <cell r="C2136">
            <v>3</v>
          </cell>
          <cell r="D2136"/>
          <cell r="E2136">
            <v>108</v>
          </cell>
          <cell r="F2136">
            <v>12</v>
          </cell>
          <cell r="G2136"/>
          <cell r="H2136">
            <v>12</v>
          </cell>
          <cell r="I2136">
            <v>120</v>
          </cell>
          <cell r="K2136"/>
          <cell r="L2136"/>
          <cell r="M2136">
            <v>132</v>
          </cell>
          <cell r="N2136">
            <v>22.44</v>
          </cell>
        </row>
        <row r="2137">
          <cell r="A2137">
            <v>43037</v>
          </cell>
          <cell r="B2137">
            <v>105</v>
          </cell>
          <cell r="C2137">
            <v>3</v>
          </cell>
          <cell r="D2137"/>
          <cell r="E2137">
            <v>108</v>
          </cell>
          <cell r="F2137">
            <v>14</v>
          </cell>
          <cell r="G2137">
            <v>1</v>
          </cell>
          <cell r="H2137">
            <v>15</v>
          </cell>
          <cell r="I2137">
            <v>123</v>
          </cell>
          <cell r="K2137"/>
          <cell r="L2137"/>
          <cell r="M2137">
            <v>138</v>
          </cell>
          <cell r="N2137">
            <v>23.46</v>
          </cell>
        </row>
        <row r="2138">
          <cell r="A2138">
            <v>43038</v>
          </cell>
          <cell r="B2138">
            <v>103</v>
          </cell>
          <cell r="C2138">
            <v>2</v>
          </cell>
          <cell r="D2138"/>
          <cell r="E2138">
            <v>105</v>
          </cell>
          <cell r="F2138">
            <v>13</v>
          </cell>
          <cell r="G2138">
            <v>1</v>
          </cell>
          <cell r="H2138">
            <v>14</v>
          </cell>
          <cell r="I2138">
            <v>119</v>
          </cell>
          <cell r="K2138"/>
          <cell r="L2138"/>
          <cell r="M2138">
            <v>133</v>
          </cell>
          <cell r="N2138">
            <v>22.610000000000003</v>
          </cell>
        </row>
        <row r="2139">
          <cell r="A2139">
            <v>43039</v>
          </cell>
          <cell r="B2139">
            <v>99</v>
          </cell>
          <cell r="C2139">
            <v>2</v>
          </cell>
          <cell r="D2139"/>
          <cell r="E2139">
            <v>101</v>
          </cell>
          <cell r="F2139">
            <v>12</v>
          </cell>
          <cell r="G2139">
            <v>1</v>
          </cell>
          <cell r="H2139">
            <v>13</v>
          </cell>
          <cell r="I2139">
            <v>114</v>
          </cell>
          <cell r="K2139"/>
          <cell r="L2139"/>
          <cell r="M2139">
            <v>127</v>
          </cell>
          <cell r="N2139">
            <v>21.59</v>
          </cell>
        </row>
        <row r="2140">
          <cell r="A2140">
            <v>43040</v>
          </cell>
          <cell r="B2140">
            <v>100</v>
          </cell>
          <cell r="C2140">
            <v>2</v>
          </cell>
          <cell r="D2140"/>
          <cell r="E2140">
            <v>102</v>
          </cell>
          <cell r="F2140">
            <v>11</v>
          </cell>
          <cell r="G2140">
            <v>1</v>
          </cell>
          <cell r="H2140">
            <v>12</v>
          </cell>
          <cell r="I2140">
            <v>114</v>
          </cell>
          <cell r="K2140"/>
          <cell r="L2140"/>
          <cell r="M2140">
            <v>126</v>
          </cell>
          <cell r="N2140">
            <v>21.42</v>
          </cell>
        </row>
        <row r="2141">
          <cell r="A2141">
            <v>43041</v>
          </cell>
          <cell r="B2141">
            <v>93</v>
          </cell>
          <cell r="C2141">
            <v>3</v>
          </cell>
          <cell r="D2141"/>
          <cell r="E2141">
            <v>96</v>
          </cell>
          <cell r="F2141">
            <v>12</v>
          </cell>
          <cell r="G2141"/>
          <cell r="H2141">
            <v>12</v>
          </cell>
          <cell r="I2141">
            <v>108</v>
          </cell>
          <cell r="K2141"/>
          <cell r="L2141"/>
          <cell r="M2141">
            <v>120</v>
          </cell>
          <cell r="N2141">
            <v>20.400000000000002</v>
          </cell>
        </row>
        <row r="2142">
          <cell r="A2142">
            <v>43042</v>
          </cell>
          <cell r="B2142">
            <v>83</v>
          </cell>
          <cell r="C2142">
            <v>3</v>
          </cell>
          <cell r="D2142"/>
          <cell r="E2142">
            <v>86</v>
          </cell>
          <cell r="F2142">
            <v>12</v>
          </cell>
          <cell r="G2142"/>
          <cell r="H2142">
            <v>12</v>
          </cell>
          <cell r="I2142">
            <v>98</v>
          </cell>
          <cell r="K2142"/>
          <cell r="L2142"/>
          <cell r="M2142">
            <v>110</v>
          </cell>
          <cell r="N2142">
            <v>18.700000000000003</v>
          </cell>
        </row>
        <row r="2143">
          <cell r="A2143">
            <v>43043</v>
          </cell>
          <cell r="B2143">
            <v>89</v>
          </cell>
          <cell r="C2143">
            <v>2</v>
          </cell>
          <cell r="D2143"/>
          <cell r="E2143">
            <v>91</v>
          </cell>
          <cell r="F2143">
            <v>9</v>
          </cell>
          <cell r="G2143"/>
          <cell r="H2143">
            <v>9</v>
          </cell>
          <cell r="I2143">
            <v>100</v>
          </cell>
          <cell r="K2143"/>
          <cell r="L2143"/>
          <cell r="M2143">
            <v>109</v>
          </cell>
          <cell r="N2143">
            <v>18.53</v>
          </cell>
        </row>
        <row r="2144">
          <cell r="A2144">
            <v>43044</v>
          </cell>
          <cell r="B2144">
            <v>90</v>
          </cell>
          <cell r="C2144">
            <v>2</v>
          </cell>
          <cell r="D2144"/>
          <cell r="E2144">
            <v>92</v>
          </cell>
          <cell r="F2144">
            <v>13</v>
          </cell>
          <cell r="G2144"/>
          <cell r="H2144">
            <v>13</v>
          </cell>
          <cell r="I2144">
            <v>105</v>
          </cell>
          <cell r="K2144"/>
          <cell r="L2144"/>
          <cell r="M2144">
            <v>118</v>
          </cell>
          <cell r="N2144">
            <v>20.060000000000002</v>
          </cell>
        </row>
        <row r="2145">
          <cell r="A2145">
            <v>43045</v>
          </cell>
          <cell r="B2145">
            <v>93</v>
          </cell>
          <cell r="C2145">
            <v>2</v>
          </cell>
          <cell r="D2145"/>
          <cell r="E2145">
            <v>95</v>
          </cell>
          <cell r="F2145">
            <v>13</v>
          </cell>
          <cell r="G2145"/>
          <cell r="H2145">
            <v>13</v>
          </cell>
          <cell r="I2145">
            <v>108</v>
          </cell>
          <cell r="K2145"/>
          <cell r="L2145"/>
          <cell r="M2145">
            <v>121</v>
          </cell>
          <cell r="N2145">
            <v>20.57</v>
          </cell>
        </row>
        <row r="2146">
          <cell r="A2146">
            <v>43046</v>
          </cell>
          <cell r="B2146">
            <v>90</v>
          </cell>
          <cell r="C2146">
            <v>3</v>
          </cell>
          <cell r="D2146"/>
          <cell r="E2146">
            <v>93</v>
          </cell>
          <cell r="F2146">
            <v>11</v>
          </cell>
          <cell r="G2146"/>
          <cell r="H2146">
            <v>11</v>
          </cell>
          <cell r="I2146">
            <v>104</v>
          </cell>
          <cell r="K2146"/>
          <cell r="L2146"/>
          <cell r="M2146">
            <v>115</v>
          </cell>
          <cell r="N2146">
            <v>19.55</v>
          </cell>
        </row>
        <row r="2147">
          <cell r="A2147">
            <v>43047</v>
          </cell>
          <cell r="B2147">
            <v>78</v>
          </cell>
          <cell r="C2147">
            <v>2</v>
          </cell>
          <cell r="D2147"/>
          <cell r="E2147">
            <v>80</v>
          </cell>
          <cell r="F2147">
            <v>8</v>
          </cell>
          <cell r="G2147"/>
          <cell r="H2147">
            <v>8</v>
          </cell>
          <cell r="I2147">
            <v>88</v>
          </cell>
          <cell r="K2147"/>
          <cell r="L2147"/>
          <cell r="M2147">
            <v>96</v>
          </cell>
          <cell r="N2147">
            <v>16.32</v>
          </cell>
        </row>
        <row r="2148">
          <cell r="A2148">
            <v>43048</v>
          </cell>
          <cell r="B2148">
            <v>86</v>
          </cell>
          <cell r="C2148">
            <v>3</v>
          </cell>
          <cell r="D2148"/>
          <cell r="E2148">
            <v>89</v>
          </cell>
          <cell r="F2148">
            <v>11</v>
          </cell>
          <cell r="G2148"/>
          <cell r="H2148">
            <v>11</v>
          </cell>
          <cell r="I2148">
            <v>100</v>
          </cell>
          <cell r="K2148"/>
          <cell r="L2148"/>
          <cell r="M2148">
            <v>111</v>
          </cell>
          <cell r="N2148">
            <v>18.87</v>
          </cell>
        </row>
        <row r="2149">
          <cell r="A2149">
            <v>43049</v>
          </cell>
          <cell r="B2149">
            <v>89</v>
          </cell>
          <cell r="C2149">
            <v>4</v>
          </cell>
          <cell r="D2149"/>
          <cell r="E2149">
            <v>93</v>
          </cell>
          <cell r="F2149">
            <v>9</v>
          </cell>
          <cell r="G2149"/>
          <cell r="H2149">
            <v>9</v>
          </cell>
          <cell r="I2149">
            <v>102</v>
          </cell>
          <cell r="K2149"/>
          <cell r="L2149"/>
          <cell r="M2149">
            <v>111</v>
          </cell>
          <cell r="N2149">
            <v>18.87</v>
          </cell>
        </row>
        <row r="2150">
          <cell r="A2150">
            <v>43050</v>
          </cell>
          <cell r="B2150">
            <v>83</v>
          </cell>
          <cell r="C2150">
            <v>7</v>
          </cell>
          <cell r="D2150"/>
          <cell r="E2150">
            <v>90</v>
          </cell>
          <cell r="F2150">
            <v>8</v>
          </cell>
          <cell r="G2150"/>
          <cell r="H2150">
            <v>8</v>
          </cell>
          <cell r="I2150">
            <v>98</v>
          </cell>
          <cell r="K2150"/>
          <cell r="L2150"/>
          <cell r="M2150">
            <v>106</v>
          </cell>
          <cell r="N2150">
            <v>18.02</v>
          </cell>
        </row>
        <row r="2151">
          <cell r="A2151">
            <v>43051</v>
          </cell>
          <cell r="B2151">
            <v>86</v>
          </cell>
          <cell r="C2151">
            <v>6</v>
          </cell>
          <cell r="D2151"/>
          <cell r="E2151">
            <v>92</v>
          </cell>
          <cell r="F2151">
            <v>8</v>
          </cell>
          <cell r="G2151"/>
          <cell r="H2151">
            <v>8</v>
          </cell>
          <cell r="I2151">
            <v>100</v>
          </cell>
          <cell r="K2151"/>
          <cell r="L2151"/>
          <cell r="M2151">
            <v>108</v>
          </cell>
          <cell r="N2151">
            <v>18.360000000000003</v>
          </cell>
        </row>
        <row r="2152">
          <cell r="A2152">
            <v>43052</v>
          </cell>
          <cell r="B2152">
            <v>80</v>
          </cell>
          <cell r="C2152">
            <v>6</v>
          </cell>
          <cell r="D2152"/>
          <cell r="E2152">
            <v>86</v>
          </cell>
          <cell r="F2152">
            <v>7</v>
          </cell>
          <cell r="G2152"/>
          <cell r="H2152">
            <v>7</v>
          </cell>
          <cell r="I2152">
            <v>93</v>
          </cell>
          <cell r="K2152"/>
          <cell r="L2152"/>
          <cell r="M2152">
            <v>100</v>
          </cell>
          <cell r="N2152">
            <v>17</v>
          </cell>
        </row>
        <row r="2153">
          <cell r="A2153">
            <v>43053</v>
          </cell>
          <cell r="B2153">
            <v>76</v>
          </cell>
          <cell r="C2153">
            <v>6</v>
          </cell>
          <cell r="D2153"/>
          <cell r="E2153">
            <v>82</v>
          </cell>
          <cell r="F2153">
            <v>8</v>
          </cell>
          <cell r="G2153"/>
          <cell r="H2153">
            <v>8</v>
          </cell>
          <cell r="I2153">
            <v>90</v>
          </cell>
          <cell r="K2153"/>
          <cell r="L2153"/>
          <cell r="M2153">
            <v>98</v>
          </cell>
          <cell r="N2153">
            <v>16.66</v>
          </cell>
        </row>
        <row r="2154">
          <cell r="A2154">
            <v>43054</v>
          </cell>
          <cell r="B2154">
            <v>65</v>
          </cell>
          <cell r="C2154">
            <v>4</v>
          </cell>
          <cell r="D2154"/>
          <cell r="E2154">
            <v>69</v>
          </cell>
          <cell r="F2154">
            <v>10</v>
          </cell>
          <cell r="G2154"/>
          <cell r="H2154">
            <v>10</v>
          </cell>
          <cell r="I2154">
            <v>79</v>
          </cell>
          <cell r="K2154"/>
          <cell r="L2154"/>
          <cell r="M2154">
            <v>89</v>
          </cell>
          <cell r="N2154">
            <v>15.13</v>
          </cell>
        </row>
        <row r="2155">
          <cell r="A2155">
            <v>43055</v>
          </cell>
          <cell r="B2155">
            <v>61</v>
          </cell>
          <cell r="C2155">
            <v>3</v>
          </cell>
          <cell r="D2155"/>
          <cell r="E2155">
            <v>64</v>
          </cell>
          <cell r="F2155">
            <v>9</v>
          </cell>
          <cell r="G2155"/>
          <cell r="H2155">
            <v>9</v>
          </cell>
          <cell r="I2155">
            <v>73</v>
          </cell>
          <cell r="K2155"/>
          <cell r="L2155"/>
          <cell r="M2155">
            <v>82</v>
          </cell>
          <cell r="N2155">
            <v>13.940000000000001</v>
          </cell>
        </row>
        <row r="2156">
          <cell r="A2156">
            <v>43056</v>
          </cell>
          <cell r="B2156">
            <v>58</v>
          </cell>
          <cell r="C2156">
            <v>2</v>
          </cell>
          <cell r="D2156"/>
          <cell r="E2156">
            <v>60</v>
          </cell>
          <cell r="F2156">
            <v>8</v>
          </cell>
          <cell r="G2156"/>
          <cell r="H2156">
            <v>8</v>
          </cell>
          <cell r="I2156">
            <v>68</v>
          </cell>
          <cell r="K2156"/>
          <cell r="L2156"/>
          <cell r="M2156">
            <v>76</v>
          </cell>
          <cell r="N2156">
            <v>12.920000000000002</v>
          </cell>
        </row>
        <row r="2157">
          <cell r="A2157">
            <v>43057</v>
          </cell>
          <cell r="B2157">
            <v>65</v>
          </cell>
          <cell r="C2157">
            <v>2</v>
          </cell>
          <cell r="D2157"/>
          <cell r="E2157">
            <v>67</v>
          </cell>
          <cell r="F2157">
            <v>6</v>
          </cell>
          <cell r="G2157">
            <v>1</v>
          </cell>
          <cell r="H2157">
            <v>7</v>
          </cell>
          <cell r="I2157">
            <v>74</v>
          </cell>
          <cell r="K2157"/>
          <cell r="L2157"/>
          <cell r="M2157">
            <v>81</v>
          </cell>
          <cell r="N2157">
            <v>13.770000000000001</v>
          </cell>
        </row>
        <row r="2158">
          <cell r="A2158">
            <v>43058</v>
          </cell>
          <cell r="B2158">
            <v>74</v>
          </cell>
          <cell r="C2158">
            <v>1</v>
          </cell>
          <cell r="D2158"/>
          <cell r="E2158">
            <v>75</v>
          </cell>
          <cell r="F2158">
            <v>4</v>
          </cell>
          <cell r="G2158">
            <v>1</v>
          </cell>
          <cell r="H2158">
            <v>5</v>
          </cell>
          <cell r="I2158">
            <v>80</v>
          </cell>
          <cell r="K2158"/>
          <cell r="L2158"/>
          <cell r="M2158">
            <v>85</v>
          </cell>
          <cell r="N2158">
            <v>14.450000000000001</v>
          </cell>
        </row>
        <row r="2159">
          <cell r="A2159">
            <v>43059</v>
          </cell>
          <cell r="B2159">
            <v>72</v>
          </cell>
          <cell r="C2159">
            <v>1</v>
          </cell>
          <cell r="D2159"/>
          <cell r="E2159">
            <v>73</v>
          </cell>
          <cell r="F2159">
            <v>5</v>
          </cell>
          <cell r="G2159">
            <v>1</v>
          </cell>
          <cell r="H2159">
            <v>6</v>
          </cell>
          <cell r="I2159">
            <v>79</v>
          </cell>
          <cell r="K2159"/>
          <cell r="L2159"/>
          <cell r="M2159">
            <v>85</v>
          </cell>
          <cell r="N2159">
            <v>14.450000000000001</v>
          </cell>
        </row>
        <row r="2160">
          <cell r="A2160">
            <v>43060</v>
          </cell>
          <cell r="B2160">
            <v>67</v>
          </cell>
          <cell r="C2160">
            <v>1</v>
          </cell>
          <cell r="D2160"/>
          <cell r="E2160">
            <v>68</v>
          </cell>
          <cell r="F2160">
            <v>6</v>
          </cell>
          <cell r="G2160">
            <v>1</v>
          </cell>
          <cell r="H2160">
            <v>7</v>
          </cell>
          <cell r="I2160">
            <v>75</v>
          </cell>
          <cell r="K2160"/>
          <cell r="L2160"/>
          <cell r="M2160">
            <v>82</v>
          </cell>
          <cell r="N2160">
            <v>13.940000000000001</v>
          </cell>
        </row>
        <row r="2161">
          <cell r="A2161">
            <v>43061</v>
          </cell>
          <cell r="B2161">
            <v>69</v>
          </cell>
          <cell r="C2161">
            <v>2</v>
          </cell>
          <cell r="D2161"/>
          <cell r="E2161">
            <v>71</v>
          </cell>
          <cell r="F2161">
            <v>6</v>
          </cell>
          <cell r="G2161">
            <v>1</v>
          </cell>
          <cell r="H2161">
            <v>7</v>
          </cell>
          <cell r="I2161">
            <v>78</v>
          </cell>
          <cell r="K2161"/>
          <cell r="L2161"/>
          <cell r="M2161">
            <v>85</v>
          </cell>
          <cell r="N2161">
            <v>14.450000000000001</v>
          </cell>
        </row>
        <row r="2162">
          <cell r="A2162">
            <v>43062</v>
          </cell>
          <cell r="B2162">
            <v>62</v>
          </cell>
          <cell r="C2162">
            <v>2</v>
          </cell>
          <cell r="D2162"/>
          <cell r="E2162">
            <v>64</v>
          </cell>
          <cell r="F2162">
            <v>5</v>
          </cell>
          <cell r="G2162">
            <v>1</v>
          </cell>
          <cell r="H2162">
            <v>6</v>
          </cell>
          <cell r="I2162">
            <v>70</v>
          </cell>
          <cell r="K2162"/>
          <cell r="L2162"/>
          <cell r="M2162">
            <v>76</v>
          </cell>
          <cell r="N2162">
            <v>12.920000000000002</v>
          </cell>
        </row>
        <row r="2163">
          <cell r="A2163">
            <v>43063</v>
          </cell>
          <cell r="B2163">
            <v>69</v>
          </cell>
          <cell r="C2163">
            <v>2</v>
          </cell>
          <cell r="D2163"/>
          <cell r="E2163">
            <v>71</v>
          </cell>
          <cell r="F2163">
            <v>5</v>
          </cell>
          <cell r="G2163">
            <v>1</v>
          </cell>
          <cell r="H2163">
            <v>6</v>
          </cell>
          <cell r="I2163">
            <v>77</v>
          </cell>
          <cell r="K2163"/>
          <cell r="L2163"/>
          <cell r="M2163">
            <v>83</v>
          </cell>
          <cell r="N2163">
            <v>14.110000000000001</v>
          </cell>
        </row>
        <row r="2164">
          <cell r="A2164">
            <v>43064</v>
          </cell>
          <cell r="B2164">
            <v>81</v>
          </cell>
          <cell r="C2164">
            <v>3</v>
          </cell>
          <cell r="D2164"/>
          <cell r="E2164">
            <v>84</v>
          </cell>
          <cell r="F2164">
            <v>6</v>
          </cell>
          <cell r="G2164">
            <v>1</v>
          </cell>
          <cell r="H2164">
            <v>7</v>
          </cell>
          <cell r="I2164">
            <v>91</v>
          </cell>
          <cell r="K2164"/>
          <cell r="L2164"/>
          <cell r="M2164">
            <v>98</v>
          </cell>
          <cell r="N2164">
            <v>16.66</v>
          </cell>
        </row>
        <row r="2165">
          <cell r="A2165">
            <v>43065</v>
          </cell>
          <cell r="B2165">
            <v>84</v>
          </cell>
          <cell r="C2165">
            <v>2</v>
          </cell>
          <cell r="D2165"/>
          <cell r="E2165">
            <v>86</v>
          </cell>
          <cell r="F2165">
            <v>7</v>
          </cell>
          <cell r="G2165">
            <v>1</v>
          </cell>
          <cell r="H2165">
            <v>8</v>
          </cell>
          <cell r="I2165">
            <v>94</v>
          </cell>
          <cell r="K2165"/>
          <cell r="L2165"/>
          <cell r="M2165">
            <v>102</v>
          </cell>
          <cell r="N2165">
            <v>17.34</v>
          </cell>
        </row>
        <row r="2166">
          <cell r="A2166">
            <v>43066</v>
          </cell>
          <cell r="B2166">
            <v>82</v>
          </cell>
          <cell r="C2166">
            <v>2</v>
          </cell>
          <cell r="D2166"/>
          <cell r="E2166">
            <v>84</v>
          </cell>
          <cell r="F2166">
            <v>6</v>
          </cell>
          <cell r="G2166">
            <v>1</v>
          </cell>
          <cell r="H2166">
            <v>7</v>
          </cell>
          <cell r="I2166">
            <v>91</v>
          </cell>
          <cell r="K2166"/>
          <cell r="L2166"/>
          <cell r="M2166">
            <v>98</v>
          </cell>
          <cell r="N2166">
            <v>16.66</v>
          </cell>
        </row>
        <row r="2167">
          <cell r="A2167">
            <v>43067</v>
          </cell>
          <cell r="B2167">
            <v>74</v>
          </cell>
          <cell r="C2167">
            <v>3</v>
          </cell>
          <cell r="D2167"/>
          <cell r="E2167">
            <v>77</v>
          </cell>
          <cell r="F2167">
            <v>10</v>
          </cell>
          <cell r="G2167"/>
          <cell r="H2167">
            <v>10</v>
          </cell>
          <cell r="I2167">
            <v>87</v>
          </cell>
          <cell r="K2167"/>
          <cell r="L2167"/>
          <cell r="M2167">
            <v>97</v>
          </cell>
          <cell r="N2167">
            <v>16.490000000000002</v>
          </cell>
        </row>
        <row r="2168">
          <cell r="A2168">
            <v>43068</v>
          </cell>
          <cell r="B2168">
            <v>73</v>
          </cell>
          <cell r="C2168">
            <v>2</v>
          </cell>
          <cell r="D2168"/>
          <cell r="E2168">
            <v>75</v>
          </cell>
          <cell r="F2168">
            <v>10</v>
          </cell>
          <cell r="G2168"/>
          <cell r="H2168">
            <v>10</v>
          </cell>
          <cell r="I2168">
            <v>85</v>
          </cell>
          <cell r="K2168"/>
          <cell r="L2168"/>
          <cell r="M2168">
            <v>95</v>
          </cell>
          <cell r="N2168">
            <v>16.150000000000002</v>
          </cell>
        </row>
        <row r="2169">
          <cell r="A2169">
            <v>43069</v>
          </cell>
          <cell r="B2169">
            <v>84</v>
          </cell>
          <cell r="C2169">
            <v>2</v>
          </cell>
          <cell r="D2169"/>
          <cell r="E2169">
            <v>86</v>
          </cell>
          <cell r="F2169">
            <v>8</v>
          </cell>
          <cell r="G2169"/>
          <cell r="H2169">
            <v>8</v>
          </cell>
          <cell r="I2169">
            <v>94</v>
          </cell>
          <cell r="K2169"/>
          <cell r="L2169"/>
          <cell r="M2169">
            <v>102</v>
          </cell>
          <cell r="N2169">
            <v>17.34</v>
          </cell>
        </row>
        <row r="2170">
          <cell r="A2170">
            <v>43070</v>
          </cell>
          <cell r="B2170">
            <v>83</v>
          </cell>
          <cell r="C2170">
            <v>2</v>
          </cell>
          <cell r="D2170"/>
          <cell r="E2170">
            <v>85</v>
          </cell>
          <cell r="F2170">
            <v>8</v>
          </cell>
          <cell r="G2170"/>
          <cell r="H2170">
            <v>8</v>
          </cell>
          <cell r="I2170">
            <v>93</v>
          </cell>
          <cell r="K2170"/>
          <cell r="L2170"/>
          <cell r="M2170">
            <v>101</v>
          </cell>
          <cell r="N2170">
            <v>17.170000000000002</v>
          </cell>
        </row>
        <row r="2171">
          <cell r="A2171">
            <v>43071</v>
          </cell>
          <cell r="B2171">
            <v>74</v>
          </cell>
          <cell r="C2171">
            <v>2</v>
          </cell>
          <cell r="D2171"/>
          <cell r="E2171">
            <v>76</v>
          </cell>
          <cell r="F2171">
            <v>7</v>
          </cell>
          <cell r="G2171"/>
          <cell r="H2171">
            <v>7</v>
          </cell>
          <cell r="I2171">
            <v>83</v>
          </cell>
          <cell r="K2171"/>
          <cell r="L2171"/>
          <cell r="M2171">
            <v>90</v>
          </cell>
          <cell r="N2171">
            <v>15.3</v>
          </cell>
        </row>
        <row r="2172">
          <cell r="A2172">
            <v>43072</v>
          </cell>
          <cell r="B2172">
            <v>70</v>
          </cell>
          <cell r="C2172">
            <v>2</v>
          </cell>
          <cell r="D2172"/>
          <cell r="E2172">
            <v>72</v>
          </cell>
          <cell r="F2172">
            <v>6</v>
          </cell>
          <cell r="G2172"/>
          <cell r="H2172">
            <v>6</v>
          </cell>
          <cell r="I2172">
            <v>78</v>
          </cell>
          <cell r="K2172"/>
          <cell r="L2172"/>
          <cell r="M2172">
            <v>84</v>
          </cell>
          <cell r="N2172">
            <v>14.280000000000001</v>
          </cell>
        </row>
        <row r="2173">
          <cell r="A2173">
            <v>43073</v>
          </cell>
          <cell r="B2173">
            <v>71</v>
          </cell>
          <cell r="C2173">
            <v>2</v>
          </cell>
          <cell r="D2173"/>
          <cell r="E2173">
            <v>73</v>
          </cell>
          <cell r="F2173">
            <v>7</v>
          </cell>
          <cell r="G2173"/>
          <cell r="H2173">
            <v>7</v>
          </cell>
          <cell r="I2173">
            <v>80</v>
          </cell>
          <cell r="K2173"/>
          <cell r="L2173"/>
          <cell r="M2173">
            <v>87</v>
          </cell>
          <cell r="N2173">
            <v>14.790000000000001</v>
          </cell>
        </row>
        <row r="2174">
          <cell r="A2174">
            <v>43074</v>
          </cell>
          <cell r="B2174">
            <v>63</v>
          </cell>
          <cell r="C2174">
            <v>1</v>
          </cell>
          <cell r="D2174"/>
          <cell r="E2174">
            <v>64</v>
          </cell>
          <cell r="F2174">
            <v>6</v>
          </cell>
          <cell r="G2174"/>
          <cell r="H2174">
            <v>6</v>
          </cell>
          <cell r="I2174">
            <v>70</v>
          </cell>
          <cell r="K2174"/>
          <cell r="L2174"/>
          <cell r="M2174">
            <v>76</v>
          </cell>
          <cell r="N2174">
            <v>12.920000000000002</v>
          </cell>
        </row>
        <row r="2175">
          <cell r="A2175">
            <v>43075</v>
          </cell>
          <cell r="B2175">
            <v>58</v>
          </cell>
          <cell r="C2175">
            <v>2</v>
          </cell>
          <cell r="D2175"/>
          <cell r="E2175">
            <v>60</v>
          </cell>
          <cell r="F2175">
            <v>7</v>
          </cell>
          <cell r="G2175"/>
          <cell r="H2175">
            <v>7</v>
          </cell>
          <cell r="I2175">
            <v>67</v>
          </cell>
          <cell r="K2175"/>
          <cell r="L2175"/>
          <cell r="M2175">
            <v>74</v>
          </cell>
          <cell r="N2175">
            <v>12.58</v>
          </cell>
        </row>
        <row r="2176">
          <cell r="A2176">
            <v>43076</v>
          </cell>
          <cell r="B2176">
            <v>60</v>
          </cell>
          <cell r="C2176">
            <v>4</v>
          </cell>
          <cell r="D2176"/>
          <cell r="E2176">
            <v>64</v>
          </cell>
          <cell r="F2176">
            <v>5</v>
          </cell>
          <cell r="G2176"/>
          <cell r="H2176">
            <v>5</v>
          </cell>
          <cell r="I2176">
            <v>69</v>
          </cell>
          <cell r="K2176"/>
          <cell r="L2176"/>
          <cell r="M2176">
            <v>74</v>
          </cell>
          <cell r="N2176">
            <v>12.58</v>
          </cell>
        </row>
        <row r="2177">
          <cell r="A2177">
            <v>43077</v>
          </cell>
          <cell r="B2177">
            <v>56</v>
          </cell>
          <cell r="C2177">
            <v>3</v>
          </cell>
          <cell r="D2177"/>
          <cell r="E2177">
            <v>59</v>
          </cell>
          <cell r="F2177">
            <v>5</v>
          </cell>
          <cell r="G2177"/>
          <cell r="H2177">
            <v>5</v>
          </cell>
          <cell r="I2177">
            <v>64</v>
          </cell>
          <cell r="K2177"/>
          <cell r="L2177"/>
          <cell r="M2177">
            <v>69</v>
          </cell>
          <cell r="N2177">
            <v>11.73</v>
          </cell>
        </row>
        <row r="2178">
          <cell r="A2178">
            <v>43078</v>
          </cell>
          <cell r="B2178">
            <v>61</v>
          </cell>
          <cell r="C2178">
            <v>4</v>
          </cell>
          <cell r="D2178"/>
          <cell r="E2178">
            <v>65</v>
          </cell>
          <cell r="F2178">
            <v>7</v>
          </cell>
          <cell r="G2178"/>
          <cell r="H2178">
            <v>7</v>
          </cell>
          <cell r="I2178">
            <v>72</v>
          </cell>
          <cell r="K2178"/>
          <cell r="L2178"/>
          <cell r="M2178">
            <v>79</v>
          </cell>
          <cell r="N2178">
            <v>13.430000000000001</v>
          </cell>
        </row>
        <row r="2179">
          <cell r="A2179">
            <v>43079</v>
          </cell>
          <cell r="B2179">
            <v>59</v>
          </cell>
          <cell r="C2179">
            <v>4</v>
          </cell>
          <cell r="D2179"/>
          <cell r="E2179">
            <v>63</v>
          </cell>
          <cell r="F2179">
            <v>7</v>
          </cell>
          <cell r="G2179"/>
          <cell r="H2179">
            <v>7</v>
          </cell>
          <cell r="I2179">
            <v>70</v>
          </cell>
          <cell r="K2179"/>
          <cell r="L2179"/>
          <cell r="M2179">
            <v>77</v>
          </cell>
          <cell r="N2179">
            <v>13.090000000000002</v>
          </cell>
        </row>
        <row r="2180">
          <cell r="A2180">
            <v>43080</v>
          </cell>
          <cell r="B2180">
            <v>71</v>
          </cell>
          <cell r="C2180">
            <v>3</v>
          </cell>
          <cell r="D2180"/>
          <cell r="E2180">
            <v>74</v>
          </cell>
          <cell r="F2180">
            <v>7</v>
          </cell>
          <cell r="G2180"/>
          <cell r="H2180">
            <v>7</v>
          </cell>
          <cell r="I2180">
            <v>81</v>
          </cell>
          <cell r="K2180"/>
          <cell r="L2180"/>
          <cell r="M2180">
            <v>88</v>
          </cell>
          <cell r="N2180">
            <v>14.96</v>
          </cell>
        </row>
        <row r="2181">
          <cell r="A2181">
            <v>43081</v>
          </cell>
          <cell r="B2181">
            <v>59</v>
          </cell>
          <cell r="C2181">
            <v>2</v>
          </cell>
          <cell r="D2181"/>
          <cell r="E2181">
            <v>61</v>
          </cell>
          <cell r="F2181">
            <v>4</v>
          </cell>
          <cell r="G2181"/>
          <cell r="H2181">
            <v>4</v>
          </cell>
          <cell r="I2181">
            <v>65</v>
          </cell>
          <cell r="K2181"/>
          <cell r="L2181"/>
          <cell r="M2181">
            <v>69</v>
          </cell>
          <cell r="N2181">
            <v>11.73</v>
          </cell>
        </row>
        <row r="2182">
          <cell r="A2182">
            <v>43082</v>
          </cell>
          <cell r="B2182">
            <v>61</v>
          </cell>
          <cell r="C2182">
            <v>2</v>
          </cell>
          <cell r="D2182"/>
          <cell r="E2182">
            <v>63</v>
          </cell>
          <cell r="F2182">
            <v>6</v>
          </cell>
          <cell r="G2182"/>
          <cell r="H2182">
            <v>6</v>
          </cell>
          <cell r="I2182">
            <v>69</v>
          </cell>
          <cell r="K2182"/>
          <cell r="L2182"/>
          <cell r="M2182">
            <v>75</v>
          </cell>
          <cell r="N2182">
            <v>12.750000000000002</v>
          </cell>
        </row>
        <row r="2183">
          <cell r="A2183">
            <v>43083</v>
          </cell>
          <cell r="B2183">
            <v>58</v>
          </cell>
          <cell r="C2183">
            <v>2</v>
          </cell>
          <cell r="D2183"/>
          <cell r="E2183">
            <v>60</v>
          </cell>
          <cell r="F2183">
            <v>5</v>
          </cell>
          <cell r="G2183"/>
          <cell r="H2183">
            <v>5</v>
          </cell>
          <cell r="I2183">
            <v>65</v>
          </cell>
          <cell r="K2183"/>
          <cell r="L2183"/>
          <cell r="M2183">
            <v>70</v>
          </cell>
          <cell r="N2183">
            <v>11.9</v>
          </cell>
        </row>
        <row r="2184">
          <cell r="A2184">
            <v>43084</v>
          </cell>
          <cell r="B2184">
            <v>64</v>
          </cell>
          <cell r="C2184">
            <v>3</v>
          </cell>
          <cell r="D2184"/>
          <cell r="E2184">
            <v>67</v>
          </cell>
          <cell r="F2184">
            <v>7</v>
          </cell>
          <cell r="G2184"/>
          <cell r="H2184">
            <v>7</v>
          </cell>
          <cell r="I2184">
            <v>74</v>
          </cell>
          <cell r="K2184"/>
          <cell r="L2184"/>
          <cell r="M2184">
            <v>81</v>
          </cell>
          <cell r="N2184">
            <v>13.770000000000001</v>
          </cell>
        </row>
        <row r="2185">
          <cell r="A2185">
            <v>43085</v>
          </cell>
          <cell r="B2185">
            <v>62</v>
          </cell>
          <cell r="C2185">
            <v>3</v>
          </cell>
          <cell r="D2185"/>
          <cell r="E2185">
            <v>65</v>
          </cell>
          <cell r="F2185">
            <v>6</v>
          </cell>
          <cell r="G2185">
            <v>1</v>
          </cell>
          <cell r="H2185">
            <v>7</v>
          </cell>
          <cell r="I2185">
            <v>72</v>
          </cell>
          <cell r="K2185"/>
          <cell r="L2185"/>
          <cell r="M2185">
            <v>79</v>
          </cell>
          <cell r="N2185">
            <v>13.430000000000001</v>
          </cell>
        </row>
        <row r="2186">
          <cell r="A2186">
            <v>43086</v>
          </cell>
          <cell r="B2186">
            <v>62</v>
          </cell>
          <cell r="C2186">
            <v>3</v>
          </cell>
          <cell r="D2186"/>
          <cell r="E2186">
            <v>65</v>
          </cell>
          <cell r="F2186">
            <v>6</v>
          </cell>
          <cell r="G2186"/>
          <cell r="H2186">
            <v>6</v>
          </cell>
          <cell r="I2186">
            <v>71</v>
          </cell>
          <cell r="K2186"/>
          <cell r="L2186"/>
          <cell r="M2186">
            <v>77</v>
          </cell>
          <cell r="N2186">
            <v>13.090000000000002</v>
          </cell>
        </row>
        <row r="2187">
          <cell r="A2187">
            <v>43087</v>
          </cell>
          <cell r="B2187">
            <v>59</v>
          </cell>
          <cell r="C2187">
            <v>3</v>
          </cell>
          <cell r="D2187"/>
          <cell r="E2187">
            <v>62</v>
          </cell>
          <cell r="F2187">
            <v>7</v>
          </cell>
          <cell r="G2187"/>
          <cell r="H2187">
            <v>7</v>
          </cell>
          <cell r="I2187">
            <v>69</v>
          </cell>
          <cell r="K2187"/>
          <cell r="L2187"/>
          <cell r="M2187">
            <v>76</v>
          </cell>
          <cell r="N2187">
            <v>12.920000000000002</v>
          </cell>
        </row>
        <row r="2188">
          <cell r="A2188">
            <v>43088</v>
          </cell>
          <cell r="B2188">
            <v>67</v>
          </cell>
          <cell r="C2188">
            <v>3</v>
          </cell>
          <cell r="D2188"/>
          <cell r="E2188">
            <v>70</v>
          </cell>
          <cell r="F2188">
            <v>8</v>
          </cell>
          <cell r="G2188"/>
          <cell r="H2188">
            <v>8</v>
          </cell>
          <cell r="I2188">
            <v>78</v>
          </cell>
          <cell r="K2188"/>
          <cell r="L2188"/>
          <cell r="M2188">
            <v>86</v>
          </cell>
          <cell r="N2188">
            <v>14.620000000000001</v>
          </cell>
        </row>
        <row r="2189">
          <cell r="A2189">
            <v>43089</v>
          </cell>
          <cell r="B2189">
            <v>62</v>
          </cell>
          <cell r="C2189">
            <v>3</v>
          </cell>
          <cell r="D2189"/>
          <cell r="E2189">
            <v>65</v>
          </cell>
          <cell r="F2189">
            <v>3</v>
          </cell>
          <cell r="G2189"/>
          <cell r="H2189">
            <v>3</v>
          </cell>
          <cell r="I2189">
            <v>68</v>
          </cell>
          <cell r="K2189"/>
          <cell r="L2189"/>
          <cell r="M2189">
            <v>71</v>
          </cell>
          <cell r="N2189">
            <v>12.07</v>
          </cell>
        </row>
        <row r="2190">
          <cell r="A2190">
            <v>43090</v>
          </cell>
          <cell r="B2190">
            <v>64</v>
          </cell>
          <cell r="C2190">
            <v>3</v>
          </cell>
          <cell r="D2190"/>
          <cell r="E2190">
            <v>67</v>
          </cell>
          <cell r="F2190">
            <v>4</v>
          </cell>
          <cell r="G2190"/>
          <cell r="H2190">
            <v>4</v>
          </cell>
          <cell r="I2190">
            <v>71</v>
          </cell>
          <cell r="K2190"/>
          <cell r="L2190"/>
          <cell r="M2190">
            <v>75</v>
          </cell>
          <cell r="N2190">
            <v>12.750000000000002</v>
          </cell>
        </row>
        <row r="2191">
          <cell r="A2191">
            <v>43091</v>
          </cell>
          <cell r="B2191">
            <v>66</v>
          </cell>
          <cell r="C2191">
            <v>5</v>
          </cell>
          <cell r="D2191"/>
          <cell r="E2191">
            <v>71</v>
          </cell>
          <cell r="F2191">
            <v>5</v>
          </cell>
          <cell r="G2191"/>
          <cell r="H2191">
            <v>5</v>
          </cell>
          <cell r="I2191">
            <v>76</v>
          </cell>
          <cell r="K2191"/>
          <cell r="L2191"/>
          <cell r="M2191">
            <v>81</v>
          </cell>
          <cell r="N2191">
            <v>13.770000000000001</v>
          </cell>
        </row>
        <row r="2192">
          <cell r="A2192">
            <v>43092</v>
          </cell>
          <cell r="B2192">
            <v>58</v>
          </cell>
          <cell r="C2192">
            <v>5</v>
          </cell>
          <cell r="D2192"/>
          <cell r="E2192">
            <v>63</v>
          </cell>
          <cell r="F2192">
            <v>5</v>
          </cell>
          <cell r="G2192"/>
          <cell r="H2192">
            <v>5</v>
          </cell>
          <cell r="I2192">
            <v>68</v>
          </cell>
          <cell r="K2192"/>
          <cell r="L2192"/>
          <cell r="M2192">
            <v>73</v>
          </cell>
          <cell r="N2192">
            <v>12.41</v>
          </cell>
        </row>
        <row r="2193">
          <cell r="A2193">
            <v>43093</v>
          </cell>
          <cell r="B2193">
            <v>69</v>
          </cell>
          <cell r="C2193">
            <v>4</v>
          </cell>
          <cell r="D2193"/>
          <cell r="E2193">
            <v>73</v>
          </cell>
          <cell r="F2193">
            <v>6</v>
          </cell>
          <cell r="G2193">
            <v>1</v>
          </cell>
          <cell r="H2193">
            <v>7</v>
          </cell>
          <cell r="I2193">
            <v>80</v>
          </cell>
          <cell r="K2193"/>
          <cell r="L2193"/>
          <cell r="M2193">
            <v>87</v>
          </cell>
          <cell r="N2193">
            <v>14.790000000000001</v>
          </cell>
        </row>
        <row r="2194">
          <cell r="A2194">
            <v>43094</v>
          </cell>
          <cell r="B2194">
            <v>73</v>
          </cell>
          <cell r="C2194">
            <v>4</v>
          </cell>
          <cell r="D2194"/>
          <cell r="E2194">
            <v>77</v>
          </cell>
          <cell r="F2194">
            <v>7</v>
          </cell>
          <cell r="G2194">
            <v>1</v>
          </cell>
          <cell r="H2194">
            <v>8</v>
          </cell>
          <cell r="I2194">
            <v>85</v>
          </cell>
          <cell r="K2194"/>
          <cell r="L2194"/>
          <cell r="M2194">
            <v>93</v>
          </cell>
          <cell r="N2194">
            <v>15.81</v>
          </cell>
        </row>
        <row r="2195">
          <cell r="A2195">
            <v>43095</v>
          </cell>
          <cell r="B2195">
            <v>55</v>
          </cell>
          <cell r="C2195">
            <v>5</v>
          </cell>
          <cell r="D2195"/>
          <cell r="E2195">
            <v>60</v>
          </cell>
          <cell r="F2195">
            <v>6</v>
          </cell>
          <cell r="G2195">
            <v>1</v>
          </cell>
          <cell r="H2195">
            <v>7</v>
          </cell>
          <cell r="I2195">
            <v>67</v>
          </cell>
          <cell r="K2195"/>
          <cell r="L2195"/>
          <cell r="M2195">
            <v>74</v>
          </cell>
          <cell r="N2195">
            <v>12.58</v>
          </cell>
        </row>
        <row r="2196">
          <cell r="A2196">
            <v>43096</v>
          </cell>
          <cell r="B2196">
            <v>59</v>
          </cell>
          <cell r="C2196">
            <v>5</v>
          </cell>
          <cell r="D2196"/>
          <cell r="E2196">
            <v>64</v>
          </cell>
          <cell r="F2196">
            <v>8</v>
          </cell>
          <cell r="G2196">
            <v>1</v>
          </cell>
          <cell r="H2196">
            <v>9</v>
          </cell>
          <cell r="I2196">
            <v>73</v>
          </cell>
          <cell r="K2196"/>
          <cell r="L2196"/>
          <cell r="M2196">
            <v>82</v>
          </cell>
          <cell r="N2196">
            <v>13.940000000000001</v>
          </cell>
        </row>
        <row r="2197">
          <cell r="A2197">
            <v>43097</v>
          </cell>
          <cell r="B2197">
            <v>62</v>
          </cell>
          <cell r="C2197">
            <v>6</v>
          </cell>
          <cell r="D2197"/>
          <cell r="E2197">
            <v>68</v>
          </cell>
          <cell r="F2197">
            <v>8</v>
          </cell>
          <cell r="G2197">
            <v>1</v>
          </cell>
          <cell r="H2197">
            <v>9</v>
          </cell>
          <cell r="I2197">
            <v>77</v>
          </cell>
          <cell r="K2197"/>
          <cell r="L2197"/>
          <cell r="M2197">
            <v>86</v>
          </cell>
          <cell r="N2197">
            <v>14.620000000000001</v>
          </cell>
        </row>
        <row r="2198">
          <cell r="A2198">
            <v>43098</v>
          </cell>
          <cell r="B2198">
            <v>69</v>
          </cell>
          <cell r="C2198">
            <v>5</v>
          </cell>
          <cell r="D2198"/>
          <cell r="E2198">
            <v>74</v>
          </cell>
          <cell r="F2198">
            <v>8</v>
          </cell>
          <cell r="G2198">
            <v>1</v>
          </cell>
          <cell r="H2198">
            <v>9</v>
          </cell>
          <cell r="I2198">
            <v>83</v>
          </cell>
          <cell r="K2198"/>
          <cell r="L2198"/>
          <cell r="M2198">
            <v>92</v>
          </cell>
          <cell r="N2198">
            <v>15.64</v>
          </cell>
        </row>
        <row r="2199">
          <cell r="A2199">
            <v>43099</v>
          </cell>
          <cell r="B2199">
            <v>76</v>
          </cell>
          <cell r="C2199">
            <v>4</v>
          </cell>
          <cell r="D2199"/>
          <cell r="E2199">
            <v>80</v>
          </cell>
          <cell r="F2199">
            <v>9</v>
          </cell>
          <cell r="G2199"/>
          <cell r="H2199">
            <v>9</v>
          </cell>
          <cell r="I2199">
            <v>89</v>
          </cell>
          <cell r="K2199"/>
          <cell r="L2199"/>
          <cell r="M2199">
            <v>98</v>
          </cell>
          <cell r="N2199">
            <v>16.66</v>
          </cell>
        </row>
        <row r="2200">
          <cell r="A2200">
            <v>43100</v>
          </cell>
          <cell r="B2200">
            <v>89</v>
          </cell>
          <cell r="C2200">
            <v>4</v>
          </cell>
          <cell r="D2200"/>
          <cell r="E2200">
            <v>93</v>
          </cell>
          <cell r="F2200">
            <v>8</v>
          </cell>
          <cell r="G2200"/>
          <cell r="H2200">
            <v>8</v>
          </cell>
          <cell r="I2200">
            <v>101</v>
          </cell>
          <cell r="K2200"/>
          <cell r="L2200"/>
          <cell r="M2200">
            <v>109</v>
          </cell>
          <cell r="N2200">
            <v>18.53</v>
          </cell>
        </row>
        <row r="2201">
          <cell r="A2201">
            <v>43101</v>
          </cell>
          <cell r="B2201">
            <v>79</v>
          </cell>
          <cell r="C2201">
            <v>2</v>
          </cell>
          <cell r="D2201"/>
          <cell r="E2201">
            <v>81</v>
          </cell>
          <cell r="F2201">
            <v>7</v>
          </cell>
          <cell r="G2201"/>
          <cell r="H2201">
            <v>7</v>
          </cell>
          <cell r="I2201">
            <v>88</v>
          </cell>
          <cell r="K2201"/>
          <cell r="L2201"/>
          <cell r="M2201">
            <v>95</v>
          </cell>
          <cell r="N2201">
            <v>16.150000000000002</v>
          </cell>
        </row>
        <row r="2202">
          <cell r="A2202">
            <v>43102</v>
          </cell>
          <cell r="B2202">
            <v>88</v>
          </cell>
          <cell r="C2202">
            <v>4</v>
          </cell>
          <cell r="D2202"/>
          <cell r="E2202">
            <v>92</v>
          </cell>
          <cell r="F2202">
            <v>7</v>
          </cell>
          <cell r="G2202"/>
          <cell r="H2202">
            <v>7</v>
          </cell>
          <cell r="I2202">
            <v>99</v>
          </cell>
          <cell r="K2202"/>
          <cell r="L2202"/>
          <cell r="M2202">
            <v>106</v>
          </cell>
          <cell r="N2202">
            <v>18.02</v>
          </cell>
        </row>
        <row r="2203">
          <cell r="A2203">
            <v>43103</v>
          </cell>
          <cell r="B2203">
            <v>76</v>
          </cell>
          <cell r="C2203">
            <v>5</v>
          </cell>
          <cell r="D2203"/>
          <cell r="E2203">
            <v>81</v>
          </cell>
          <cell r="F2203">
            <v>10</v>
          </cell>
          <cell r="G2203"/>
          <cell r="H2203">
            <v>10</v>
          </cell>
          <cell r="I2203">
            <v>91</v>
          </cell>
          <cell r="K2203"/>
          <cell r="L2203"/>
          <cell r="M2203">
            <v>101</v>
          </cell>
          <cell r="N2203">
            <v>17.170000000000002</v>
          </cell>
        </row>
        <row r="2204">
          <cell r="A2204">
            <v>43104</v>
          </cell>
          <cell r="B2204">
            <v>75</v>
          </cell>
          <cell r="C2204">
            <v>4</v>
          </cell>
          <cell r="D2204"/>
          <cell r="E2204">
            <v>79</v>
          </cell>
          <cell r="F2204">
            <v>9</v>
          </cell>
          <cell r="G2204"/>
          <cell r="H2204">
            <v>9</v>
          </cell>
          <cell r="I2204">
            <v>88</v>
          </cell>
          <cell r="K2204"/>
          <cell r="L2204"/>
          <cell r="M2204">
            <v>97</v>
          </cell>
          <cell r="N2204">
            <v>16.490000000000002</v>
          </cell>
        </row>
        <row r="2205">
          <cell r="A2205">
            <v>43105</v>
          </cell>
          <cell r="B2205">
            <v>75</v>
          </cell>
          <cell r="C2205">
            <v>4</v>
          </cell>
          <cell r="D2205"/>
          <cell r="E2205">
            <v>79</v>
          </cell>
          <cell r="F2205">
            <v>7</v>
          </cell>
          <cell r="G2205"/>
          <cell r="H2205">
            <v>7</v>
          </cell>
          <cell r="I2205">
            <v>86</v>
          </cell>
          <cell r="K2205"/>
          <cell r="L2205"/>
          <cell r="M2205">
            <v>93</v>
          </cell>
          <cell r="N2205">
            <v>15.81</v>
          </cell>
        </row>
        <row r="2206">
          <cell r="A2206">
            <v>43106</v>
          </cell>
          <cell r="B2206">
            <v>82</v>
          </cell>
          <cell r="C2206">
            <v>5</v>
          </cell>
          <cell r="D2206"/>
          <cell r="E2206">
            <v>87</v>
          </cell>
          <cell r="F2206">
            <v>7</v>
          </cell>
          <cell r="G2206"/>
          <cell r="H2206">
            <v>7</v>
          </cell>
          <cell r="I2206">
            <v>94</v>
          </cell>
          <cell r="K2206"/>
          <cell r="L2206"/>
          <cell r="M2206">
            <v>101</v>
          </cell>
          <cell r="N2206">
            <v>17.170000000000002</v>
          </cell>
        </row>
        <row r="2207">
          <cell r="A2207">
            <v>43107</v>
          </cell>
          <cell r="B2207">
            <v>72</v>
          </cell>
          <cell r="C2207">
            <v>6</v>
          </cell>
          <cell r="D2207"/>
          <cell r="E2207">
            <v>78</v>
          </cell>
          <cell r="F2207">
            <v>7</v>
          </cell>
          <cell r="G2207"/>
          <cell r="H2207">
            <v>7</v>
          </cell>
          <cell r="I2207">
            <v>85</v>
          </cell>
          <cell r="K2207"/>
          <cell r="L2207"/>
          <cell r="M2207">
            <v>92</v>
          </cell>
          <cell r="N2207">
            <v>15.64</v>
          </cell>
        </row>
        <row r="2208">
          <cell r="A2208">
            <v>43108</v>
          </cell>
          <cell r="B2208">
            <v>83</v>
          </cell>
          <cell r="C2208">
            <v>5</v>
          </cell>
          <cell r="D2208"/>
          <cell r="E2208">
            <v>88</v>
          </cell>
          <cell r="F2208">
            <v>4</v>
          </cell>
          <cell r="G2208"/>
          <cell r="H2208">
            <v>4</v>
          </cell>
          <cell r="I2208">
            <v>92</v>
          </cell>
          <cell r="K2208"/>
          <cell r="L2208"/>
          <cell r="M2208">
            <v>96</v>
          </cell>
          <cell r="N2208">
            <v>16.32</v>
          </cell>
        </row>
        <row r="2209">
          <cell r="A2209">
            <v>43109</v>
          </cell>
          <cell r="B2209">
            <v>84</v>
          </cell>
          <cell r="C2209">
            <v>5</v>
          </cell>
          <cell r="D2209"/>
          <cell r="E2209">
            <v>89</v>
          </cell>
          <cell r="F2209">
            <v>7</v>
          </cell>
          <cell r="G2209"/>
          <cell r="H2209">
            <v>7</v>
          </cell>
          <cell r="I2209">
            <v>96</v>
          </cell>
          <cell r="K2209"/>
          <cell r="L2209"/>
          <cell r="M2209">
            <v>103</v>
          </cell>
          <cell r="N2209">
            <v>17.510000000000002</v>
          </cell>
        </row>
        <row r="2210">
          <cell r="A2210">
            <v>43110</v>
          </cell>
          <cell r="B2210">
            <v>81</v>
          </cell>
          <cell r="C2210">
            <v>6</v>
          </cell>
          <cell r="D2210"/>
          <cell r="E2210">
            <v>87</v>
          </cell>
          <cell r="F2210">
            <v>6</v>
          </cell>
          <cell r="G2210"/>
          <cell r="H2210">
            <v>6</v>
          </cell>
          <cell r="I2210">
            <v>93</v>
          </cell>
          <cell r="K2210"/>
          <cell r="L2210"/>
          <cell r="M2210">
            <v>99</v>
          </cell>
          <cell r="N2210">
            <v>16.830000000000002</v>
          </cell>
        </row>
        <row r="2211">
          <cell r="A2211">
            <v>43111</v>
          </cell>
          <cell r="B2211">
            <v>91</v>
          </cell>
          <cell r="C2211">
            <v>7</v>
          </cell>
          <cell r="D2211"/>
          <cell r="E2211">
            <v>98</v>
          </cell>
          <cell r="F2211">
            <v>7</v>
          </cell>
          <cell r="G2211"/>
          <cell r="H2211">
            <v>7</v>
          </cell>
          <cell r="I2211">
            <v>105</v>
          </cell>
          <cell r="K2211"/>
          <cell r="L2211"/>
          <cell r="M2211">
            <v>112</v>
          </cell>
          <cell r="N2211">
            <v>19.040000000000003</v>
          </cell>
        </row>
        <row r="2212">
          <cell r="A2212">
            <v>43112</v>
          </cell>
          <cell r="B2212">
            <v>107</v>
          </cell>
          <cell r="C2212">
            <v>7</v>
          </cell>
          <cell r="D2212"/>
          <cell r="E2212">
            <v>114</v>
          </cell>
          <cell r="F2212">
            <v>6</v>
          </cell>
          <cell r="G2212"/>
          <cell r="H2212">
            <v>6</v>
          </cell>
          <cell r="I2212">
            <v>120</v>
          </cell>
          <cell r="K2212"/>
          <cell r="L2212"/>
          <cell r="M2212">
            <v>126</v>
          </cell>
          <cell r="N2212">
            <v>21.42</v>
          </cell>
        </row>
        <row r="2213">
          <cell r="A2213">
            <v>43113</v>
          </cell>
          <cell r="B2213">
            <v>104</v>
          </cell>
          <cell r="C2213">
            <v>7</v>
          </cell>
          <cell r="D2213"/>
          <cell r="E2213">
            <v>111</v>
          </cell>
          <cell r="F2213">
            <v>9</v>
          </cell>
          <cell r="G2213"/>
          <cell r="H2213">
            <v>9</v>
          </cell>
          <cell r="I2213">
            <v>120</v>
          </cell>
          <cell r="K2213"/>
          <cell r="L2213"/>
          <cell r="M2213">
            <v>129</v>
          </cell>
          <cell r="N2213">
            <v>21.930000000000003</v>
          </cell>
        </row>
        <row r="2214">
          <cell r="A2214">
            <v>43114</v>
          </cell>
          <cell r="B2214">
            <v>94</v>
          </cell>
          <cell r="C2214">
            <v>5</v>
          </cell>
          <cell r="D2214"/>
          <cell r="E2214">
            <v>99</v>
          </cell>
          <cell r="F2214">
            <v>7</v>
          </cell>
          <cell r="G2214"/>
          <cell r="H2214">
            <v>7</v>
          </cell>
          <cell r="I2214">
            <v>106</v>
          </cell>
          <cell r="K2214"/>
          <cell r="L2214"/>
          <cell r="M2214">
            <v>113</v>
          </cell>
          <cell r="N2214">
            <v>19.21</v>
          </cell>
        </row>
        <row r="2215">
          <cell r="A2215">
            <v>43115</v>
          </cell>
          <cell r="B2215">
            <v>93</v>
          </cell>
          <cell r="C2215">
            <v>5</v>
          </cell>
          <cell r="D2215"/>
          <cell r="E2215">
            <v>98</v>
          </cell>
          <cell r="F2215">
            <v>11</v>
          </cell>
          <cell r="G2215"/>
          <cell r="H2215">
            <v>11</v>
          </cell>
          <cell r="I2215">
            <v>109</v>
          </cell>
          <cell r="K2215"/>
          <cell r="L2215"/>
          <cell r="M2215">
            <v>120</v>
          </cell>
          <cell r="N2215">
            <v>20.400000000000002</v>
          </cell>
        </row>
        <row r="2216">
          <cell r="A2216">
            <v>43116</v>
          </cell>
          <cell r="B2216">
            <v>102</v>
          </cell>
          <cell r="C2216">
            <v>5</v>
          </cell>
          <cell r="D2216"/>
          <cell r="E2216">
            <v>107</v>
          </cell>
          <cell r="F2216">
            <v>11</v>
          </cell>
          <cell r="G2216"/>
          <cell r="H2216">
            <v>11</v>
          </cell>
          <cell r="I2216">
            <v>118</v>
          </cell>
          <cell r="K2216"/>
          <cell r="L2216"/>
          <cell r="M2216">
            <v>129</v>
          </cell>
          <cell r="N2216">
            <v>21.930000000000003</v>
          </cell>
        </row>
        <row r="2217">
          <cell r="A2217">
            <v>43117</v>
          </cell>
          <cell r="B2217">
            <v>103</v>
          </cell>
          <cell r="C2217">
            <v>4</v>
          </cell>
          <cell r="D2217"/>
          <cell r="E2217">
            <v>107</v>
          </cell>
          <cell r="F2217">
            <v>12</v>
          </cell>
          <cell r="G2217"/>
          <cell r="H2217">
            <v>12</v>
          </cell>
          <cell r="I2217">
            <v>119</v>
          </cell>
          <cell r="K2217"/>
          <cell r="L2217"/>
          <cell r="M2217">
            <v>131</v>
          </cell>
          <cell r="N2217">
            <v>22.270000000000003</v>
          </cell>
        </row>
        <row r="2218">
          <cell r="A2218">
            <v>43118</v>
          </cell>
          <cell r="B2218">
            <v>107</v>
          </cell>
          <cell r="C2218">
            <v>5</v>
          </cell>
          <cell r="D2218"/>
          <cell r="E2218">
            <v>112</v>
          </cell>
          <cell r="F2218">
            <v>10</v>
          </cell>
          <cell r="G2218">
            <v>1</v>
          </cell>
          <cell r="H2218">
            <v>11</v>
          </cell>
          <cell r="I2218">
            <v>123</v>
          </cell>
          <cell r="K2218"/>
          <cell r="L2218"/>
          <cell r="M2218">
            <v>134</v>
          </cell>
          <cell r="N2218">
            <v>22.78</v>
          </cell>
        </row>
        <row r="2219">
          <cell r="A2219">
            <v>43119</v>
          </cell>
          <cell r="B2219">
            <v>112</v>
          </cell>
          <cell r="C2219">
            <v>3</v>
          </cell>
          <cell r="D2219"/>
          <cell r="E2219">
            <v>115</v>
          </cell>
          <cell r="F2219">
            <v>6</v>
          </cell>
          <cell r="G2219"/>
          <cell r="H2219">
            <v>6</v>
          </cell>
          <cell r="I2219">
            <v>121</v>
          </cell>
          <cell r="K2219"/>
          <cell r="L2219"/>
          <cell r="M2219">
            <v>127</v>
          </cell>
          <cell r="N2219">
            <v>21.59</v>
          </cell>
        </row>
        <row r="2220">
          <cell r="A2220">
            <v>43120</v>
          </cell>
          <cell r="B2220">
            <v>104</v>
          </cell>
          <cell r="C2220">
            <v>3</v>
          </cell>
          <cell r="D2220"/>
          <cell r="E2220">
            <v>107</v>
          </cell>
          <cell r="F2220">
            <v>10</v>
          </cell>
          <cell r="G2220"/>
          <cell r="H2220">
            <v>10</v>
          </cell>
          <cell r="I2220">
            <v>117</v>
          </cell>
          <cell r="K2220"/>
          <cell r="L2220"/>
          <cell r="M2220">
            <v>127</v>
          </cell>
          <cell r="N2220">
            <v>21.59</v>
          </cell>
        </row>
        <row r="2221">
          <cell r="A2221">
            <v>43121</v>
          </cell>
          <cell r="B2221">
            <v>111</v>
          </cell>
          <cell r="C2221">
            <v>3</v>
          </cell>
          <cell r="D2221"/>
          <cell r="E2221">
            <v>114</v>
          </cell>
          <cell r="F2221">
            <v>9</v>
          </cell>
          <cell r="G2221">
            <v>1</v>
          </cell>
          <cell r="H2221">
            <v>10</v>
          </cell>
          <cell r="I2221">
            <v>124</v>
          </cell>
          <cell r="K2221"/>
          <cell r="L2221"/>
          <cell r="M2221">
            <v>134</v>
          </cell>
          <cell r="N2221">
            <v>22.78</v>
          </cell>
        </row>
        <row r="2222">
          <cell r="A2222">
            <v>43122</v>
          </cell>
          <cell r="B2222">
            <v>107</v>
          </cell>
          <cell r="C2222">
            <v>3</v>
          </cell>
          <cell r="D2222"/>
          <cell r="E2222">
            <v>110</v>
          </cell>
          <cell r="F2222">
            <v>9</v>
          </cell>
          <cell r="G2222">
            <v>1</v>
          </cell>
          <cell r="H2222">
            <v>10</v>
          </cell>
          <cell r="I2222">
            <v>120</v>
          </cell>
          <cell r="K2222"/>
          <cell r="L2222"/>
          <cell r="M2222">
            <v>130</v>
          </cell>
          <cell r="N2222">
            <v>22.1</v>
          </cell>
        </row>
        <row r="2223">
          <cell r="A2223">
            <v>43123</v>
          </cell>
          <cell r="B2223">
            <v>110</v>
          </cell>
          <cell r="C2223">
            <v>2</v>
          </cell>
          <cell r="D2223"/>
          <cell r="E2223">
            <v>112</v>
          </cell>
          <cell r="F2223">
            <v>9</v>
          </cell>
          <cell r="G2223">
            <v>1</v>
          </cell>
          <cell r="H2223">
            <v>10</v>
          </cell>
          <cell r="I2223">
            <v>122</v>
          </cell>
          <cell r="K2223"/>
          <cell r="L2223"/>
          <cell r="M2223">
            <v>132</v>
          </cell>
          <cell r="N2223">
            <v>22.44</v>
          </cell>
        </row>
        <row r="2224">
          <cell r="A2224">
            <v>43124</v>
          </cell>
          <cell r="B2224">
            <v>105</v>
          </cell>
          <cell r="C2224">
            <v>3</v>
          </cell>
          <cell r="D2224"/>
          <cell r="E2224">
            <v>108</v>
          </cell>
          <cell r="F2224">
            <v>8</v>
          </cell>
          <cell r="G2224">
            <v>1</v>
          </cell>
          <cell r="H2224">
            <v>9</v>
          </cell>
          <cell r="I2224">
            <v>117</v>
          </cell>
          <cell r="K2224"/>
          <cell r="L2224"/>
          <cell r="M2224">
            <v>126</v>
          </cell>
          <cell r="N2224">
            <v>21.42</v>
          </cell>
        </row>
        <row r="2225">
          <cell r="A2225">
            <v>43125</v>
          </cell>
          <cell r="B2225">
            <v>110</v>
          </cell>
          <cell r="C2225">
            <v>6</v>
          </cell>
          <cell r="D2225"/>
          <cell r="E2225">
            <v>116</v>
          </cell>
          <cell r="F2225">
            <v>9</v>
          </cell>
          <cell r="G2225">
            <v>1</v>
          </cell>
          <cell r="H2225">
            <v>10</v>
          </cell>
          <cell r="I2225">
            <v>126</v>
          </cell>
          <cell r="K2225"/>
          <cell r="L2225"/>
          <cell r="M2225">
            <v>136</v>
          </cell>
          <cell r="N2225">
            <v>23.12</v>
          </cell>
        </row>
        <row r="2226">
          <cell r="A2226">
            <v>43126</v>
          </cell>
          <cell r="B2226">
            <v>109</v>
          </cell>
          <cell r="C2226">
            <v>5</v>
          </cell>
          <cell r="D2226"/>
          <cell r="E2226">
            <v>114</v>
          </cell>
          <cell r="F2226">
            <v>7</v>
          </cell>
          <cell r="G2226">
            <v>1</v>
          </cell>
          <cell r="H2226">
            <v>8</v>
          </cell>
          <cell r="I2226">
            <v>122</v>
          </cell>
          <cell r="K2226"/>
          <cell r="L2226"/>
          <cell r="M2226">
            <v>130</v>
          </cell>
          <cell r="N2226">
            <v>22.1</v>
          </cell>
        </row>
        <row r="2227">
          <cell r="A2227">
            <v>43127</v>
          </cell>
          <cell r="B2227">
            <v>104</v>
          </cell>
          <cell r="C2227">
            <v>4</v>
          </cell>
          <cell r="D2227"/>
          <cell r="E2227">
            <v>108</v>
          </cell>
          <cell r="F2227">
            <v>4</v>
          </cell>
          <cell r="G2227">
            <v>1</v>
          </cell>
          <cell r="H2227">
            <v>5</v>
          </cell>
          <cell r="I2227">
            <v>113</v>
          </cell>
          <cell r="K2227"/>
          <cell r="L2227"/>
          <cell r="M2227">
            <v>118</v>
          </cell>
          <cell r="N2227">
            <v>20.060000000000002</v>
          </cell>
        </row>
        <row r="2228">
          <cell r="A2228">
            <v>43128</v>
          </cell>
          <cell r="B2228">
            <v>113</v>
          </cell>
          <cell r="C2228">
            <v>3</v>
          </cell>
          <cell r="D2228"/>
          <cell r="E2228">
            <v>116</v>
          </cell>
          <cell r="F2228">
            <v>4</v>
          </cell>
          <cell r="G2228">
            <v>1</v>
          </cell>
          <cell r="H2228">
            <v>5</v>
          </cell>
          <cell r="I2228">
            <v>121</v>
          </cell>
          <cell r="K2228"/>
          <cell r="L2228"/>
          <cell r="M2228">
            <v>126</v>
          </cell>
          <cell r="N2228">
            <v>21.42</v>
          </cell>
        </row>
        <row r="2229">
          <cell r="A2229">
            <v>43129</v>
          </cell>
          <cell r="B2229">
            <v>111</v>
          </cell>
          <cell r="C2229">
            <v>4</v>
          </cell>
          <cell r="D2229"/>
          <cell r="E2229">
            <v>115</v>
          </cell>
          <cell r="F2229">
            <v>5</v>
          </cell>
          <cell r="G2229">
            <v>1</v>
          </cell>
          <cell r="H2229">
            <v>6</v>
          </cell>
          <cell r="I2229">
            <v>121</v>
          </cell>
          <cell r="K2229"/>
          <cell r="L2229"/>
          <cell r="M2229">
            <v>127</v>
          </cell>
          <cell r="N2229">
            <v>21.59</v>
          </cell>
        </row>
        <row r="2230">
          <cell r="A2230">
            <v>43130</v>
          </cell>
          <cell r="B2230">
            <v>105</v>
          </cell>
          <cell r="C2230">
            <v>5</v>
          </cell>
          <cell r="D2230"/>
          <cell r="E2230">
            <v>110</v>
          </cell>
          <cell r="F2230">
            <v>7</v>
          </cell>
          <cell r="G2230">
            <v>1</v>
          </cell>
          <cell r="H2230">
            <v>8</v>
          </cell>
          <cell r="I2230">
            <v>118</v>
          </cell>
          <cell r="K2230"/>
          <cell r="L2230"/>
          <cell r="M2230">
            <v>126</v>
          </cell>
          <cell r="N2230">
            <v>21.42</v>
          </cell>
        </row>
        <row r="2231">
          <cell r="A2231">
            <v>43131</v>
          </cell>
          <cell r="B2231">
            <v>95</v>
          </cell>
          <cell r="C2231">
            <v>4</v>
          </cell>
          <cell r="D2231"/>
          <cell r="E2231">
            <v>99</v>
          </cell>
          <cell r="F2231">
            <v>4</v>
          </cell>
          <cell r="G2231">
            <v>1</v>
          </cell>
          <cell r="H2231">
            <v>5</v>
          </cell>
          <cell r="I2231">
            <v>104</v>
          </cell>
          <cell r="K2231"/>
          <cell r="L2231"/>
          <cell r="M2231">
            <v>109</v>
          </cell>
          <cell r="N2231">
            <v>18.53</v>
          </cell>
        </row>
        <row r="2232">
          <cell r="A2232">
            <v>43132</v>
          </cell>
          <cell r="B2232">
            <v>100</v>
          </cell>
          <cell r="C2232">
            <v>5</v>
          </cell>
          <cell r="D2232"/>
          <cell r="E2232">
            <v>105</v>
          </cell>
          <cell r="F2232">
            <v>6</v>
          </cell>
          <cell r="G2232"/>
          <cell r="H2232">
            <v>6</v>
          </cell>
          <cell r="I2232">
            <v>111</v>
          </cell>
          <cell r="K2232"/>
          <cell r="L2232"/>
          <cell r="M2232">
            <v>117</v>
          </cell>
          <cell r="N2232">
            <v>19.89</v>
          </cell>
        </row>
        <row r="2233">
          <cell r="A2233">
            <v>43133</v>
          </cell>
          <cell r="B2233">
            <v>87</v>
          </cell>
          <cell r="C2233">
            <v>4</v>
          </cell>
          <cell r="D2233"/>
          <cell r="E2233">
            <v>91</v>
          </cell>
          <cell r="F2233">
            <v>6</v>
          </cell>
          <cell r="G2233"/>
          <cell r="H2233">
            <v>6</v>
          </cell>
          <cell r="I2233">
            <v>97</v>
          </cell>
          <cell r="K2233"/>
          <cell r="L2233"/>
          <cell r="M2233">
            <v>103</v>
          </cell>
          <cell r="N2233">
            <v>17.510000000000002</v>
          </cell>
        </row>
        <row r="2234">
          <cell r="A2234">
            <v>43134</v>
          </cell>
          <cell r="B2234">
            <v>87</v>
          </cell>
          <cell r="C2234">
            <v>5</v>
          </cell>
          <cell r="D2234"/>
          <cell r="E2234">
            <v>92</v>
          </cell>
          <cell r="F2234">
            <v>6</v>
          </cell>
          <cell r="G2234"/>
          <cell r="H2234">
            <v>6</v>
          </cell>
          <cell r="I2234">
            <v>98</v>
          </cell>
          <cell r="K2234"/>
          <cell r="L2234"/>
          <cell r="M2234">
            <v>104</v>
          </cell>
          <cell r="N2234">
            <v>17.68</v>
          </cell>
        </row>
        <row r="2235">
          <cell r="A2235">
            <v>43135</v>
          </cell>
          <cell r="B2235">
            <v>92</v>
          </cell>
          <cell r="C2235">
            <v>5</v>
          </cell>
          <cell r="D2235"/>
          <cell r="E2235">
            <v>97</v>
          </cell>
          <cell r="F2235">
            <v>6</v>
          </cell>
          <cell r="G2235"/>
          <cell r="H2235">
            <v>6</v>
          </cell>
          <cell r="I2235">
            <v>103</v>
          </cell>
          <cell r="K2235"/>
          <cell r="L2235"/>
          <cell r="M2235">
            <v>109</v>
          </cell>
          <cell r="N2235">
            <v>18.53</v>
          </cell>
        </row>
        <row r="2236">
          <cell r="A2236">
            <v>43136</v>
          </cell>
          <cell r="B2236">
            <v>107</v>
          </cell>
          <cell r="C2236">
            <v>2</v>
          </cell>
          <cell r="D2236"/>
          <cell r="E2236">
            <v>109</v>
          </cell>
          <cell r="F2236">
            <v>8</v>
          </cell>
          <cell r="G2236"/>
          <cell r="H2236">
            <v>8</v>
          </cell>
          <cell r="I2236">
            <v>117</v>
          </cell>
          <cell r="K2236"/>
          <cell r="L2236"/>
          <cell r="M2236">
            <v>125</v>
          </cell>
          <cell r="N2236">
            <v>21.25</v>
          </cell>
        </row>
        <row r="2237">
          <cell r="A2237">
            <v>43137</v>
          </cell>
          <cell r="B2237">
            <v>107</v>
          </cell>
          <cell r="C2237">
            <v>4</v>
          </cell>
          <cell r="D2237"/>
          <cell r="E2237">
            <v>111</v>
          </cell>
          <cell r="F2237">
            <v>8</v>
          </cell>
          <cell r="G2237"/>
          <cell r="H2237">
            <v>8</v>
          </cell>
          <cell r="I2237">
            <v>119</v>
          </cell>
          <cell r="K2237"/>
          <cell r="L2237"/>
          <cell r="M2237">
            <v>127</v>
          </cell>
          <cell r="N2237">
            <v>21.59</v>
          </cell>
        </row>
        <row r="2238">
          <cell r="A2238">
            <v>43138</v>
          </cell>
          <cell r="B2238">
            <v>90</v>
          </cell>
          <cell r="C2238">
            <v>5</v>
          </cell>
          <cell r="D2238"/>
          <cell r="E2238">
            <v>95</v>
          </cell>
          <cell r="F2238">
            <v>5</v>
          </cell>
          <cell r="G2238"/>
          <cell r="H2238">
            <v>5</v>
          </cell>
          <cell r="I2238">
            <v>100</v>
          </cell>
          <cell r="K2238"/>
          <cell r="L2238"/>
          <cell r="M2238">
            <v>105</v>
          </cell>
          <cell r="N2238">
            <v>17.850000000000001</v>
          </cell>
        </row>
        <row r="2239">
          <cell r="A2239">
            <v>43139</v>
          </cell>
          <cell r="B2239">
            <v>88</v>
          </cell>
          <cell r="C2239">
            <v>4</v>
          </cell>
          <cell r="D2239"/>
          <cell r="E2239">
            <v>92</v>
          </cell>
          <cell r="F2239">
            <v>9</v>
          </cell>
          <cell r="G2239"/>
          <cell r="H2239">
            <v>9</v>
          </cell>
          <cell r="I2239">
            <v>101</v>
          </cell>
          <cell r="K2239"/>
          <cell r="L2239"/>
          <cell r="M2239">
            <v>110</v>
          </cell>
          <cell r="N2239">
            <v>18.700000000000003</v>
          </cell>
        </row>
        <row r="2240">
          <cell r="A2240">
            <v>43140</v>
          </cell>
          <cell r="B2240">
            <v>92</v>
          </cell>
          <cell r="C2240">
            <v>4</v>
          </cell>
          <cell r="D2240"/>
          <cell r="E2240">
            <v>96</v>
          </cell>
          <cell r="F2240">
            <v>9</v>
          </cell>
          <cell r="G2240"/>
          <cell r="H2240">
            <v>9</v>
          </cell>
          <cell r="I2240">
            <v>105</v>
          </cell>
          <cell r="K2240"/>
          <cell r="L2240"/>
          <cell r="M2240">
            <v>114</v>
          </cell>
          <cell r="N2240">
            <v>19.380000000000003</v>
          </cell>
        </row>
        <row r="2241">
          <cell r="A2241">
            <v>43141</v>
          </cell>
          <cell r="B2241">
            <v>86</v>
          </cell>
          <cell r="C2241">
            <v>3</v>
          </cell>
          <cell r="D2241"/>
          <cell r="E2241">
            <v>89</v>
          </cell>
          <cell r="F2241">
            <v>11</v>
          </cell>
          <cell r="G2241"/>
          <cell r="H2241">
            <v>11</v>
          </cell>
          <cell r="I2241">
            <v>100</v>
          </cell>
          <cell r="K2241"/>
          <cell r="L2241"/>
          <cell r="M2241">
            <v>111</v>
          </cell>
          <cell r="N2241">
            <v>18.87</v>
          </cell>
        </row>
        <row r="2242">
          <cell r="A2242">
            <v>43142</v>
          </cell>
          <cell r="B2242">
            <v>85</v>
          </cell>
          <cell r="C2242">
            <v>4</v>
          </cell>
          <cell r="D2242"/>
          <cell r="E2242">
            <v>89</v>
          </cell>
          <cell r="F2242">
            <v>10</v>
          </cell>
          <cell r="G2242"/>
          <cell r="H2242">
            <v>10</v>
          </cell>
          <cell r="I2242">
            <v>99</v>
          </cell>
          <cell r="K2242"/>
          <cell r="L2242"/>
          <cell r="M2242">
            <v>109</v>
          </cell>
          <cell r="N2242">
            <v>18.53</v>
          </cell>
        </row>
        <row r="2243">
          <cell r="A2243">
            <v>43143</v>
          </cell>
          <cell r="B2243">
            <v>89</v>
          </cell>
          <cell r="C2243">
            <v>4</v>
          </cell>
          <cell r="D2243"/>
          <cell r="E2243">
            <v>93</v>
          </cell>
          <cell r="F2243">
            <v>11</v>
          </cell>
          <cell r="G2243"/>
          <cell r="H2243">
            <v>11</v>
          </cell>
          <cell r="I2243">
            <v>104</v>
          </cell>
          <cell r="K2243"/>
          <cell r="L2243"/>
          <cell r="M2243">
            <v>115</v>
          </cell>
          <cell r="N2243">
            <v>19.55</v>
          </cell>
        </row>
        <row r="2244">
          <cell r="A2244">
            <v>43144</v>
          </cell>
          <cell r="B2244">
            <v>88</v>
          </cell>
          <cell r="C2244">
            <v>1</v>
          </cell>
          <cell r="D2244"/>
          <cell r="E2244">
            <v>89</v>
          </cell>
          <cell r="F2244">
            <v>7</v>
          </cell>
          <cell r="G2244">
            <v>2</v>
          </cell>
          <cell r="H2244">
            <v>9</v>
          </cell>
          <cell r="I2244">
            <v>98</v>
          </cell>
          <cell r="K2244"/>
          <cell r="L2244"/>
          <cell r="M2244">
            <v>107</v>
          </cell>
          <cell r="N2244">
            <v>18.190000000000001</v>
          </cell>
        </row>
        <row r="2245">
          <cell r="A2245">
            <v>43145</v>
          </cell>
          <cell r="B2245">
            <v>89</v>
          </cell>
          <cell r="C2245">
            <v>1</v>
          </cell>
          <cell r="D2245"/>
          <cell r="E2245">
            <v>90</v>
          </cell>
          <cell r="F2245">
            <v>9</v>
          </cell>
          <cell r="G2245"/>
          <cell r="H2245">
            <v>9</v>
          </cell>
          <cell r="I2245">
            <v>99</v>
          </cell>
          <cell r="K2245"/>
          <cell r="L2245"/>
          <cell r="M2245">
            <v>108</v>
          </cell>
          <cell r="N2245">
            <v>18.360000000000003</v>
          </cell>
        </row>
        <row r="2246">
          <cell r="A2246">
            <v>43146</v>
          </cell>
          <cell r="B2246">
            <v>93</v>
          </cell>
          <cell r="C2246">
            <v>1</v>
          </cell>
          <cell r="D2246"/>
          <cell r="E2246">
            <v>94</v>
          </cell>
          <cell r="F2246">
            <v>7</v>
          </cell>
          <cell r="G2246"/>
          <cell r="H2246">
            <v>7</v>
          </cell>
          <cell r="I2246">
            <v>101</v>
          </cell>
          <cell r="K2246"/>
          <cell r="L2246"/>
          <cell r="M2246">
            <v>108</v>
          </cell>
          <cell r="N2246">
            <v>18.360000000000003</v>
          </cell>
        </row>
        <row r="2247">
          <cell r="A2247">
            <v>43147</v>
          </cell>
          <cell r="B2247">
            <v>89</v>
          </cell>
          <cell r="C2247">
            <v>1</v>
          </cell>
          <cell r="D2247"/>
          <cell r="E2247">
            <v>90</v>
          </cell>
          <cell r="F2247">
            <v>6</v>
          </cell>
          <cell r="G2247">
            <v>1</v>
          </cell>
          <cell r="H2247">
            <v>7</v>
          </cell>
          <cell r="I2247">
            <v>97</v>
          </cell>
          <cell r="K2247"/>
          <cell r="L2247"/>
          <cell r="M2247">
            <v>104</v>
          </cell>
          <cell r="N2247">
            <v>17.68</v>
          </cell>
        </row>
        <row r="2248">
          <cell r="A2248">
            <v>43148</v>
          </cell>
          <cell r="B2248">
            <v>89</v>
          </cell>
          <cell r="C2248">
            <v>1</v>
          </cell>
          <cell r="D2248"/>
          <cell r="E2248">
            <v>90</v>
          </cell>
          <cell r="F2248">
            <v>7</v>
          </cell>
          <cell r="G2248"/>
          <cell r="H2248">
            <v>7</v>
          </cell>
          <cell r="I2248">
            <v>97</v>
          </cell>
          <cell r="K2248"/>
          <cell r="L2248"/>
          <cell r="M2248">
            <v>104</v>
          </cell>
          <cell r="N2248">
            <v>17.68</v>
          </cell>
        </row>
        <row r="2249">
          <cell r="A2249">
            <v>43149</v>
          </cell>
          <cell r="B2249">
            <v>93</v>
          </cell>
          <cell r="C2249">
            <v>2</v>
          </cell>
          <cell r="D2249"/>
          <cell r="E2249">
            <v>95</v>
          </cell>
          <cell r="F2249">
            <v>6</v>
          </cell>
          <cell r="G2249"/>
          <cell r="H2249">
            <v>6</v>
          </cell>
          <cell r="I2249">
            <v>101</v>
          </cell>
          <cell r="K2249"/>
          <cell r="L2249"/>
          <cell r="M2249">
            <v>107</v>
          </cell>
          <cell r="N2249">
            <v>18.190000000000001</v>
          </cell>
        </row>
        <row r="2250">
          <cell r="A2250">
            <v>43150</v>
          </cell>
          <cell r="B2250">
            <v>91</v>
          </cell>
          <cell r="C2250">
            <v>2</v>
          </cell>
          <cell r="D2250"/>
          <cell r="E2250">
            <v>93</v>
          </cell>
          <cell r="F2250">
            <v>7</v>
          </cell>
          <cell r="G2250"/>
          <cell r="H2250">
            <v>7</v>
          </cell>
          <cell r="I2250">
            <v>100</v>
          </cell>
          <cell r="K2250"/>
          <cell r="L2250"/>
          <cell r="M2250">
            <v>107</v>
          </cell>
          <cell r="N2250">
            <v>18.190000000000001</v>
          </cell>
        </row>
        <row r="2251">
          <cell r="A2251">
            <v>43151</v>
          </cell>
          <cell r="B2251">
            <v>90</v>
          </cell>
          <cell r="C2251">
            <v>2</v>
          </cell>
          <cell r="D2251"/>
          <cell r="E2251">
            <v>92</v>
          </cell>
          <cell r="F2251">
            <v>5</v>
          </cell>
          <cell r="G2251"/>
          <cell r="H2251">
            <v>5</v>
          </cell>
          <cell r="I2251">
            <v>97</v>
          </cell>
          <cell r="K2251"/>
          <cell r="L2251"/>
          <cell r="M2251">
            <v>102</v>
          </cell>
          <cell r="N2251">
            <v>17.34</v>
          </cell>
        </row>
        <row r="2252">
          <cell r="A2252">
            <v>43152</v>
          </cell>
          <cell r="B2252">
            <v>93</v>
          </cell>
          <cell r="C2252">
            <v>2</v>
          </cell>
          <cell r="D2252"/>
          <cell r="E2252">
            <v>95</v>
          </cell>
          <cell r="F2252">
            <v>8</v>
          </cell>
          <cell r="G2252"/>
          <cell r="H2252">
            <v>8</v>
          </cell>
          <cell r="I2252">
            <v>103</v>
          </cell>
          <cell r="K2252"/>
          <cell r="L2252"/>
          <cell r="M2252">
            <v>111</v>
          </cell>
          <cell r="N2252">
            <v>18.87</v>
          </cell>
        </row>
        <row r="2253">
          <cell r="A2253">
            <v>43153</v>
          </cell>
          <cell r="B2253">
            <v>94</v>
          </cell>
          <cell r="C2253">
            <v>2</v>
          </cell>
          <cell r="D2253"/>
          <cell r="E2253">
            <v>96</v>
          </cell>
          <cell r="F2253">
            <v>9</v>
          </cell>
          <cell r="G2253"/>
          <cell r="H2253">
            <v>9</v>
          </cell>
          <cell r="I2253">
            <v>105</v>
          </cell>
          <cell r="K2253"/>
          <cell r="L2253"/>
          <cell r="M2253">
            <v>114</v>
          </cell>
          <cell r="N2253">
            <v>19.380000000000003</v>
          </cell>
        </row>
        <row r="2254">
          <cell r="A2254">
            <v>43154</v>
          </cell>
          <cell r="B2254">
            <v>88</v>
          </cell>
          <cell r="C2254">
            <v>3</v>
          </cell>
          <cell r="D2254"/>
          <cell r="E2254">
            <v>91</v>
          </cell>
          <cell r="F2254">
            <v>8</v>
          </cell>
          <cell r="G2254"/>
          <cell r="H2254">
            <v>8</v>
          </cell>
          <cell r="I2254">
            <v>99</v>
          </cell>
          <cell r="K2254"/>
          <cell r="L2254"/>
          <cell r="M2254">
            <v>107</v>
          </cell>
          <cell r="N2254">
            <v>18.190000000000001</v>
          </cell>
        </row>
        <row r="2255">
          <cell r="A2255">
            <v>43155</v>
          </cell>
          <cell r="B2255">
            <v>91</v>
          </cell>
          <cell r="C2255">
            <v>3</v>
          </cell>
          <cell r="D2255"/>
          <cell r="E2255">
            <v>94</v>
          </cell>
          <cell r="F2255">
            <v>7</v>
          </cell>
          <cell r="G2255"/>
          <cell r="H2255">
            <v>7</v>
          </cell>
          <cell r="I2255">
            <v>101</v>
          </cell>
          <cell r="K2255"/>
          <cell r="L2255"/>
          <cell r="M2255">
            <v>108</v>
          </cell>
          <cell r="N2255">
            <v>18.360000000000003</v>
          </cell>
        </row>
        <row r="2256">
          <cell r="A2256">
            <v>43156</v>
          </cell>
          <cell r="B2256">
            <v>83</v>
          </cell>
          <cell r="C2256">
            <v>4</v>
          </cell>
          <cell r="D2256"/>
          <cell r="E2256">
            <v>87</v>
          </cell>
          <cell r="F2256">
            <v>7</v>
          </cell>
          <cell r="G2256"/>
          <cell r="H2256">
            <v>7</v>
          </cell>
          <cell r="I2256">
            <v>94</v>
          </cell>
          <cell r="K2256"/>
          <cell r="L2256"/>
          <cell r="M2256">
            <v>101</v>
          </cell>
          <cell r="N2256">
            <v>17.170000000000002</v>
          </cell>
        </row>
        <row r="2257">
          <cell r="A2257">
            <v>43157</v>
          </cell>
          <cell r="B2257">
            <v>85</v>
          </cell>
          <cell r="C2257">
            <v>3</v>
          </cell>
          <cell r="D2257"/>
          <cell r="E2257">
            <v>88</v>
          </cell>
          <cell r="F2257">
            <v>7</v>
          </cell>
          <cell r="G2257"/>
          <cell r="H2257">
            <v>7</v>
          </cell>
          <cell r="I2257">
            <v>95</v>
          </cell>
          <cell r="K2257"/>
          <cell r="L2257"/>
          <cell r="M2257">
            <v>102</v>
          </cell>
          <cell r="N2257">
            <v>17.34</v>
          </cell>
        </row>
        <row r="2258">
          <cell r="A2258">
            <v>43158</v>
          </cell>
          <cell r="B2258">
            <v>90</v>
          </cell>
          <cell r="C2258">
            <v>2</v>
          </cell>
          <cell r="D2258"/>
          <cell r="E2258">
            <v>92</v>
          </cell>
          <cell r="F2258">
            <v>4</v>
          </cell>
          <cell r="G2258"/>
          <cell r="H2258">
            <v>4</v>
          </cell>
          <cell r="I2258">
            <v>96</v>
          </cell>
          <cell r="K2258"/>
          <cell r="L2258"/>
          <cell r="M2258">
            <v>100</v>
          </cell>
          <cell r="N2258">
            <v>17</v>
          </cell>
        </row>
        <row r="2259">
          <cell r="A2259">
            <v>43159</v>
          </cell>
          <cell r="B2259">
            <v>87</v>
          </cell>
          <cell r="C2259">
            <v>2</v>
          </cell>
          <cell r="D2259"/>
          <cell r="E2259">
            <v>89</v>
          </cell>
          <cell r="F2259">
            <v>3</v>
          </cell>
          <cell r="G2259"/>
          <cell r="H2259">
            <v>3</v>
          </cell>
          <cell r="I2259">
            <v>92</v>
          </cell>
          <cell r="K2259"/>
          <cell r="L2259"/>
          <cell r="M2259">
            <v>95</v>
          </cell>
          <cell r="N2259">
            <v>16.150000000000002</v>
          </cell>
        </row>
        <row r="2260">
          <cell r="A2260">
            <v>43160</v>
          </cell>
          <cell r="B2260">
            <v>81</v>
          </cell>
          <cell r="C2260">
            <v>2</v>
          </cell>
          <cell r="D2260"/>
          <cell r="E2260">
            <v>83</v>
          </cell>
          <cell r="F2260">
            <v>4</v>
          </cell>
          <cell r="G2260"/>
          <cell r="H2260">
            <v>4</v>
          </cell>
          <cell r="I2260">
            <v>87</v>
          </cell>
          <cell r="K2260"/>
          <cell r="L2260"/>
          <cell r="M2260">
            <v>91</v>
          </cell>
          <cell r="N2260">
            <v>15.47</v>
          </cell>
        </row>
        <row r="2261">
          <cell r="A2261">
            <v>43161</v>
          </cell>
          <cell r="B2261">
            <v>79</v>
          </cell>
          <cell r="C2261">
            <v>3</v>
          </cell>
          <cell r="D2261"/>
          <cell r="E2261">
            <v>82</v>
          </cell>
          <cell r="F2261">
            <v>7</v>
          </cell>
          <cell r="G2261"/>
          <cell r="H2261">
            <v>7</v>
          </cell>
          <cell r="I2261">
            <v>89</v>
          </cell>
          <cell r="K2261"/>
          <cell r="L2261"/>
          <cell r="M2261">
            <v>96</v>
          </cell>
          <cell r="N2261">
            <v>16.32</v>
          </cell>
        </row>
        <row r="2262">
          <cell r="A2262">
            <v>43162</v>
          </cell>
          <cell r="B2262">
            <v>82</v>
          </cell>
          <cell r="C2262">
            <v>2</v>
          </cell>
          <cell r="D2262"/>
          <cell r="E2262">
            <v>84</v>
          </cell>
          <cell r="F2262">
            <v>5</v>
          </cell>
          <cell r="G2262"/>
          <cell r="H2262">
            <v>5</v>
          </cell>
          <cell r="I2262">
            <v>89</v>
          </cell>
          <cell r="K2262"/>
          <cell r="L2262"/>
          <cell r="M2262">
            <v>94</v>
          </cell>
          <cell r="N2262">
            <v>15.98</v>
          </cell>
        </row>
        <row r="2263">
          <cell r="A2263">
            <v>43163</v>
          </cell>
          <cell r="B2263">
            <v>86</v>
          </cell>
          <cell r="C2263">
            <v>6</v>
          </cell>
          <cell r="D2263"/>
          <cell r="E2263">
            <v>92</v>
          </cell>
          <cell r="F2263">
            <v>7</v>
          </cell>
          <cell r="G2263">
            <v>1</v>
          </cell>
          <cell r="H2263">
            <v>8</v>
          </cell>
          <cell r="I2263">
            <v>100</v>
          </cell>
          <cell r="K2263"/>
          <cell r="L2263"/>
          <cell r="M2263">
            <v>108</v>
          </cell>
          <cell r="N2263">
            <v>18.360000000000003</v>
          </cell>
        </row>
        <row r="2264">
          <cell r="A2264">
            <v>43164</v>
          </cell>
          <cell r="B2264">
            <v>84</v>
          </cell>
          <cell r="C2264">
            <v>6</v>
          </cell>
          <cell r="D2264"/>
          <cell r="E2264">
            <v>90</v>
          </cell>
          <cell r="F2264">
            <v>7</v>
          </cell>
          <cell r="G2264">
            <v>1</v>
          </cell>
          <cell r="H2264">
            <v>8</v>
          </cell>
          <cell r="I2264">
            <v>98</v>
          </cell>
          <cell r="K2264"/>
          <cell r="L2264"/>
          <cell r="M2264">
            <v>106</v>
          </cell>
          <cell r="N2264">
            <v>18.02</v>
          </cell>
        </row>
        <row r="2265">
          <cell r="A2265">
            <v>43165</v>
          </cell>
          <cell r="B2265">
            <v>84</v>
          </cell>
          <cell r="C2265">
            <v>2</v>
          </cell>
          <cell r="D2265"/>
          <cell r="E2265">
            <v>86</v>
          </cell>
          <cell r="F2265">
            <v>6</v>
          </cell>
          <cell r="G2265">
            <v>1</v>
          </cell>
          <cell r="H2265">
            <v>7</v>
          </cell>
          <cell r="I2265">
            <v>93</v>
          </cell>
          <cell r="K2265"/>
          <cell r="L2265"/>
          <cell r="M2265">
            <v>100</v>
          </cell>
          <cell r="N2265">
            <v>17</v>
          </cell>
        </row>
        <row r="2266">
          <cell r="A2266">
            <v>43166</v>
          </cell>
          <cell r="B2266">
            <v>80</v>
          </cell>
          <cell r="C2266">
            <v>4</v>
          </cell>
          <cell r="D2266"/>
          <cell r="E2266">
            <v>84</v>
          </cell>
          <cell r="F2266">
            <v>5</v>
          </cell>
          <cell r="G2266">
            <v>1</v>
          </cell>
          <cell r="H2266">
            <v>6</v>
          </cell>
          <cell r="I2266">
            <v>90</v>
          </cell>
          <cell r="K2266"/>
          <cell r="L2266"/>
          <cell r="M2266">
            <v>96</v>
          </cell>
          <cell r="N2266">
            <v>16.32</v>
          </cell>
        </row>
        <row r="2267">
          <cell r="A2267">
            <v>43167</v>
          </cell>
          <cell r="B2267">
            <v>81</v>
          </cell>
          <cell r="C2267">
            <v>6</v>
          </cell>
          <cell r="D2267"/>
          <cell r="E2267">
            <v>87</v>
          </cell>
          <cell r="F2267">
            <v>6</v>
          </cell>
          <cell r="G2267">
            <v>1</v>
          </cell>
          <cell r="H2267">
            <v>7</v>
          </cell>
          <cell r="I2267">
            <v>94</v>
          </cell>
          <cell r="K2267"/>
          <cell r="L2267"/>
          <cell r="M2267">
            <v>101</v>
          </cell>
          <cell r="N2267">
            <v>17.170000000000002</v>
          </cell>
        </row>
        <row r="2268">
          <cell r="A2268">
            <v>43168</v>
          </cell>
          <cell r="B2268">
            <v>82</v>
          </cell>
          <cell r="C2268">
            <v>2</v>
          </cell>
          <cell r="D2268"/>
          <cell r="E2268">
            <v>84</v>
          </cell>
          <cell r="F2268">
            <v>4</v>
          </cell>
          <cell r="G2268">
            <v>1</v>
          </cell>
          <cell r="H2268">
            <v>5</v>
          </cell>
          <cell r="I2268">
            <v>89</v>
          </cell>
          <cell r="K2268"/>
          <cell r="L2268"/>
          <cell r="M2268">
            <v>94</v>
          </cell>
          <cell r="N2268">
            <v>15.98</v>
          </cell>
        </row>
        <row r="2269">
          <cell r="A2269">
            <v>43169</v>
          </cell>
          <cell r="B2269">
            <v>76</v>
          </cell>
          <cell r="C2269">
            <v>4</v>
          </cell>
          <cell r="D2269"/>
          <cell r="E2269">
            <v>80</v>
          </cell>
          <cell r="F2269">
            <v>4</v>
          </cell>
          <cell r="G2269">
            <v>1</v>
          </cell>
          <cell r="H2269">
            <v>5</v>
          </cell>
          <cell r="I2269">
            <v>85</v>
          </cell>
          <cell r="K2269"/>
          <cell r="L2269"/>
          <cell r="M2269">
            <v>90</v>
          </cell>
          <cell r="N2269">
            <v>15.3</v>
          </cell>
        </row>
        <row r="2270">
          <cell r="A2270">
            <v>43170</v>
          </cell>
          <cell r="B2270">
            <v>70</v>
          </cell>
          <cell r="C2270">
            <v>2</v>
          </cell>
          <cell r="D2270"/>
          <cell r="E2270">
            <v>72</v>
          </cell>
          <cell r="F2270">
            <v>5</v>
          </cell>
          <cell r="G2270">
            <v>1</v>
          </cell>
          <cell r="H2270">
            <v>6</v>
          </cell>
          <cell r="I2270">
            <v>78</v>
          </cell>
          <cell r="K2270"/>
          <cell r="L2270"/>
          <cell r="M2270">
            <v>84</v>
          </cell>
          <cell r="N2270">
            <v>14.280000000000001</v>
          </cell>
        </row>
        <row r="2271">
          <cell r="A2271">
            <v>43171</v>
          </cell>
          <cell r="B2271">
            <v>76</v>
          </cell>
          <cell r="C2271">
            <v>2</v>
          </cell>
          <cell r="D2271"/>
          <cell r="E2271">
            <v>78</v>
          </cell>
          <cell r="F2271">
            <v>10</v>
          </cell>
          <cell r="G2271">
            <v>1</v>
          </cell>
          <cell r="H2271">
            <v>11</v>
          </cell>
          <cell r="I2271">
            <v>89</v>
          </cell>
          <cell r="K2271"/>
          <cell r="L2271"/>
          <cell r="M2271">
            <v>100</v>
          </cell>
          <cell r="N2271">
            <v>17</v>
          </cell>
        </row>
        <row r="2272">
          <cell r="A2272">
            <v>43172</v>
          </cell>
          <cell r="B2272">
            <v>76</v>
          </cell>
          <cell r="C2272">
            <v>3</v>
          </cell>
          <cell r="D2272"/>
          <cell r="E2272">
            <v>79</v>
          </cell>
          <cell r="F2272">
            <v>7</v>
          </cell>
          <cell r="G2272">
            <v>3</v>
          </cell>
          <cell r="H2272">
            <v>10</v>
          </cell>
          <cell r="I2272">
            <v>89</v>
          </cell>
          <cell r="K2272"/>
          <cell r="L2272"/>
          <cell r="M2272">
            <v>99</v>
          </cell>
          <cell r="N2272">
            <v>16.830000000000002</v>
          </cell>
        </row>
        <row r="2273">
          <cell r="A2273">
            <v>43173</v>
          </cell>
          <cell r="B2273">
            <v>71</v>
          </cell>
          <cell r="C2273">
            <v>2</v>
          </cell>
          <cell r="D2273"/>
          <cell r="E2273">
            <v>73</v>
          </cell>
          <cell r="F2273">
            <v>7</v>
          </cell>
          <cell r="G2273">
            <v>3</v>
          </cell>
          <cell r="H2273">
            <v>10</v>
          </cell>
          <cell r="I2273">
            <v>83</v>
          </cell>
          <cell r="K2273"/>
          <cell r="L2273"/>
          <cell r="M2273">
            <v>93</v>
          </cell>
          <cell r="N2273">
            <v>15.81</v>
          </cell>
        </row>
        <row r="2274">
          <cell r="A2274">
            <v>43174</v>
          </cell>
          <cell r="B2274">
            <v>79</v>
          </cell>
          <cell r="C2274">
            <v>5</v>
          </cell>
          <cell r="D2274"/>
          <cell r="E2274">
            <v>84</v>
          </cell>
          <cell r="F2274">
            <v>12</v>
          </cell>
          <cell r="G2274">
            <v>3</v>
          </cell>
          <cell r="H2274">
            <v>15</v>
          </cell>
          <cell r="I2274">
            <v>99</v>
          </cell>
          <cell r="K2274"/>
          <cell r="L2274"/>
          <cell r="M2274">
            <v>114</v>
          </cell>
          <cell r="N2274">
            <v>19.380000000000003</v>
          </cell>
        </row>
        <row r="2275">
          <cell r="A2275">
            <v>43175</v>
          </cell>
          <cell r="B2275">
            <v>76</v>
          </cell>
          <cell r="C2275">
            <v>7</v>
          </cell>
          <cell r="D2275"/>
          <cell r="E2275">
            <v>83</v>
          </cell>
          <cell r="F2275">
            <v>8</v>
          </cell>
          <cell r="G2275">
            <v>2</v>
          </cell>
          <cell r="H2275">
            <v>10</v>
          </cell>
          <cell r="I2275">
            <v>93</v>
          </cell>
          <cell r="K2275"/>
          <cell r="L2275"/>
          <cell r="M2275">
            <v>103</v>
          </cell>
          <cell r="N2275">
            <v>17.510000000000002</v>
          </cell>
        </row>
        <row r="2276">
          <cell r="A2276">
            <v>43176</v>
          </cell>
          <cell r="B2276">
            <v>82</v>
          </cell>
          <cell r="C2276">
            <v>4</v>
          </cell>
          <cell r="D2276"/>
          <cell r="E2276">
            <v>86</v>
          </cell>
          <cell r="F2276">
            <v>9</v>
          </cell>
          <cell r="G2276">
            <v>3</v>
          </cell>
          <cell r="H2276">
            <v>12</v>
          </cell>
          <cell r="I2276">
            <v>98</v>
          </cell>
          <cell r="K2276"/>
          <cell r="L2276"/>
          <cell r="M2276">
            <v>110</v>
          </cell>
          <cell r="N2276">
            <v>18.700000000000003</v>
          </cell>
        </row>
        <row r="2277">
          <cell r="A2277">
            <v>43177</v>
          </cell>
          <cell r="B2277">
            <v>77</v>
          </cell>
          <cell r="C2277">
            <v>4</v>
          </cell>
          <cell r="D2277"/>
          <cell r="E2277">
            <v>81</v>
          </cell>
          <cell r="F2277">
            <v>15</v>
          </cell>
          <cell r="G2277">
            <v>3</v>
          </cell>
          <cell r="H2277">
            <v>18</v>
          </cell>
          <cell r="I2277">
            <v>99</v>
          </cell>
          <cell r="K2277"/>
          <cell r="L2277"/>
          <cell r="M2277">
            <v>117</v>
          </cell>
          <cell r="N2277">
            <v>19.89</v>
          </cell>
        </row>
        <row r="2278">
          <cell r="A2278">
            <v>43178</v>
          </cell>
          <cell r="B2278">
            <v>75</v>
          </cell>
          <cell r="C2278">
            <v>3</v>
          </cell>
          <cell r="D2278"/>
          <cell r="E2278">
            <v>78</v>
          </cell>
          <cell r="F2278">
            <v>14</v>
          </cell>
          <cell r="G2278">
            <v>2</v>
          </cell>
          <cell r="H2278">
            <v>16</v>
          </cell>
          <cell r="I2278">
            <v>94</v>
          </cell>
          <cell r="K2278"/>
          <cell r="L2278"/>
          <cell r="M2278">
            <v>110</v>
          </cell>
          <cell r="N2278">
            <v>18.700000000000003</v>
          </cell>
        </row>
        <row r="2279">
          <cell r="A2279">
            <v>43179</v>
          </cell>
          <cell r="B2279">
            <v>81</v>
          </cell>
          <cell r="C2279">
            <v>1</v>
          </cell>
          <cell r="D2279"/>
          <cell r="E2279">
            <v>82</v>
          </cell>
          <cell r="F2279">
            <v>17</v>
          </cell>
          <cell r="G2279">
            <v>1</v>
          </cell>
          <cell r="H2279">
            <v>18</v>
          </cell>
          <cell r="I2279">
            <v>100</v>
          </cell>
          <cell r="K2279"/>
          <cell r="L2279"/>
          <cell r="M2279">
            <v>118</v>
          </cell>
          <cell r="N2279">
            <v>20.060000000000002</v>
          </cell>
        </row>
        <row r="2280">
          <cell r="A2280">
            <v>43180</v>
          </cell>
          <cell r="B2280">
            <v>80</v>
          </cell>
          <cell r="C2280">
            <v>2</v>
          </cell>
          <cell r="D2280"/>
          <cell r="E2280">
            <v>82</v>
          </cell>
          <cell r="F2280">
            <v>12</v>
          </cell>
          <cell r="G2280">
            <v>2</v>
          </cell>
          <cell r="H2280">
            <v>14</v>
          </cell>
          <cell r="I2280">
            <v>96</v>
          </cell>
          <cell r="K2280"/>
          <cell r="L2280"/>
          <cell r="M2280">
            <v>110</v>
          </cell>
          <cell r="N2280">
            <v>18.700000000000003</v>
          </cell>
        </row>
        <row r="2281">
          <cell r="A2281">
            <v>43181</v>
          </cell>
          <cell r="B2281">
            <v>75</v>
          </cell>
          <cell r="C2281">
            <v>5</v>
          </cell>
          <cell r="D2281"/>
          <cell r="E2281">
            <v>80</v>
          </cell>
          <cell r="F2281">
            <v>12</v>
          </cell>
          <cell r="G2281">
            <v>2</v>
          </cell>
          <cell r="H2281">
            <v>14</v>
          </cell>
          <cell r="I2281">
            <v>94</v>
          </cell>
          <cell r="K2281"/>
          <cell r="L2281"/>
          <cell r="M2281">
            <v>108</v>
          </cell>
          <cell r="N2281">
            <v>18.360000000000003</v>
          </cell>
        </row>
        <row r="2282">
          <cell r="A2282">
            <v>43182</v>
          </cell>
          <cell r="B2282">
            <v>87</v>
          </cell>
          <cell r="C2282">
            <v>4</v>
          </cell>
          <cell r="D2282"/>
          <cell r="E2282">
            <v>91</v>
          </cell>
          <cell r="F2282">
            <v>10</v>
          </cell>
          <cell r="G2282">
            <v>1</v>
          </cell>
          <cell r="H2282">
            <v>11</v>
          </cell>
          <cell r="I2282">
            <v>102</v>
          </cell>
          <cell r="K2282"/>
          <cell r="L2282"/>
          <cell r="M2282">
            <v>113</v>
          </cell>
          <cell r="N2282">
            <v>19.21</v>
          </cell>
        </row>
        <row r="2283">
          <cell r="A2283">
            <v>43183</v>
          </cell>
          <cell r="B2283">
            <v>82</v>
          </cell>
          <cell r="C2283">
            <v>3</v>
          </cell>
          <cell r="D2283"/>
          <cell r="E2283">
            <v>85</v>
          </cell>
          <cell r="F2283">
            <v>7</v>
          </cell>
          <cell r="G2283">
            <v>1</v>
          </cell>
          <cell r="H2283">
            <v>8</v>
          </cell>
          <cell r="I2283">
            <v>93</v>
          </cell>
          <cell r="K2283"/>
          <cell r="L2283"/>
          <cell r="M2283">
            <v>101</v>
          </cell>
          <cell r="N2283">
            <v>17.170000000000002</v>
          </cell>
        </row>
        <row r="2284">
          <cell r="A2284">
            <v>43184</v>
          </cell>
          <cell r="B2284">
            <v>79</v>
          </cell>
          <cell r="C2284">
            <v>4</v>
          </cell>
          <cell r="D2284"/>
          <cell r="E2284">
            <v>83</v>
          </cell>
          <cell r="F2284">
            <v>6</v>
          </cell>
          <cell r="G2284">
            <v>3</v>
          </cell>
          <cell r="H2284">
            <v>9</v>
          </cell>
          <cell r="I2284">
            <v>92</v>
          </cell>
          <cell r="K2284"/>
          <cell r="L2284"/>
          <cell r="M2284">
            <v>101</v>
          </cell>
          <cell r="N2284">
            <v>17.170000000000002</v>
          </cell>
        </row>
        <row r="2285">
          <cell r="A2285">
            <v>43185</v>
          </cell>
          <cell r="B2285">
            <v>89</v>
          </cell>
          <cell r="C2285">
            <v>5</v>
          </cell>
          <cell r="D2285"/>
          <cell r="E2285">
            <v>94</v>
          </cell>
          <cell r="F2285">
            <v>8</v>
          </cell>
          <cell r="G2285">
            <v>3</v>
          </cell>
          <cell r="H2285">
            <v>11</v>
          </cell>
          <cell r="I2285">
            <v>105</v>
          </cell>
          <cell r="K2285"/>
          <cell r="L2285"/>
          <cell r="M2285">
            <v>116</v>
          </cell>
          <cell r="N2285">
            <v>19.720000000000002</v>
          </cell>
        </row>
        <row r="2286">
          <cell r="A2286">
            <v>43186</v>
          </cell>
          <cell r="B2286">
            <v>77</v>
          </cell>
          <cell r="C2286">
            <v>4</v>
          </cell>
          <cell r="D2286"/>
          <cell r="E2286">
            <v>81</v>
          </cell>
          <cell r="F2286">
            <v>7</v>
          </cell>
          <cell r="G2286">
            <v>2</v>
          </cell>
          <cell r="H2286">
            <v>9</v>
          </cell>
          <cell r="I2286">
            <v>90</v>
          </cell>
          <cell r="K2286"/>
          <cell r="L2286"/>
          <cell r="M2286">
            <v>99</v>
          </cell>
          <cell r="N2286">
            <v>16.830000000000002</v>
          </cell>
        </row>
        <row r="2287">
          <cell r="A2287">
            <v>43187</v>
          </cell>
          <cell r="B2287">
            <v>85</v>
          </cell>
          <cell r="C2287">
            <v>3</v>
          </cell>
          <cell r="D2287"/>
          <cell r="E2287">
            <v>88</v>
          </cell>
          <cell r="F2287">
            <v>9</v>
          </cell>
          <cell r="G2287">
            <v>1</v>
          </cell>
          <cell r="H2287">
            <v>10</v>
          </cell>
          <cell r="I2287">
            <v>98</v>
          </cell>
          <cell r="K2287"/>
          <cell r="L2287"/>
          <cell r="M2287">
            <v>108</v>
          </cell>
          <cell r="N2287">
            <v>18.360000000000003</v>
          </cell>
        </row>
        <row r="2288">
          <cell r="A2288">
            <v>43188</v>
          </cell>
          <cell r="B2288">
            <v>89</v>
          </cell>
          <cell r="C2288">
            <v>4</v>
          </cell>
          <cell r="D2288"/>
          <cell r="E2288">
            <v>93</v>
          </cell>
          <cell r="F2288">
            <v>8</v>
          </cell>
          <cell r="G2288">
            <v>1</v>
          </cell>
          <cell r="H2288">
            <v>9</v>
          </cell>
          <cell r="I2288">
            <v>102</v>
          </cell>
          <cell r="K2288"/>
          <cell r="L2288"/>
          <cell r="M2288">
            <v>111</v>
          </cell>
          <cell r="N2288">
            <v>18.87</v>
          </cell>
        </row>
        <row r="2289">
          <cell r="A2289">
            <v>43189</v>
          </cell>
          <cell r="B2289">
            <v>88</v>
          </cell>
          <cell r="C2289">
            <v>5</v>
          </cell>
          <cell r="D2289"/>
          <cell r="E2289">
            <v>93</v>
          </cell>
          <cell r="F2289">
            <v>6</v>
          </cell>
          <cell r="G2289">
            <v>3</v>
          </cell>
          <cell r="H2289">
            <v>9</v>
          </cell>
          <cell r="I2289">
            <v>102</v>
          </cell>
          <cell r="K2289"/>
          <cell r="L2289"/>
          <cell r="M2289">
            <v>111</v>
          </cell>
          <cell r="N2289">
            <v>18.87</v>
          </cell>
        </row>
        <row r="2290">
          <cell r="A2290">
            <v>43190</v>
          </cell>
          <cell r="B2290">
            <v>96</v>
          </cell>
          <cell r="C2290">
            <v>6</v>
          </cell>
          <cell r="D2290"/>
          <cell r="E2290">
            <v>102</v>
          </cell>
          <cell r="F2290">
            <v>7</v>
          </cell>
          <cell r="G2290">
            <v>3</v>
          </cell>
          <cell r="H2290">
            <v>10</v>
          </cell>
          <cell r="I2290">
            <v>112</v>
          </cell>
          <cell r="K2290"/>
          <cell r="L2290"/>
          <cell r="M2290">
            <v>122</v>
          </cell>
          <cell r="N2290">
            <v>20.740000000000002</v>
          </cell>
        </row>
        <row r="2291">
          <cell r="A2291">
            <v>43191</v>
          </cell>
          <cell r="B2291">
            <v>102</v>
          </cell>
          <cell r="C2291">
            <v>5</v>
          </cell>
          <cell r="D2291"/>
          <cell r="E2291">
            <v>107</v>
          </cell>
          <cell r="F2291">
            <v>12</v>
          </cell>
          <cell r="G2291"/>
          <cell r="H2291">
            <v>12</v>
          </cell>
          <cell r="I2291">
            <v>119</v>
          </cell>
          <cell r="K2291"/>
          <cell r="L2291"/>
          <cell r="M2291">
            <v>131</v>
          </cell>
          <cell r="N2291">
            <v>22.270000000000003</v>
          </cell>
        </row>
        <row r="2292">
          <cell r="A2292">
            <v>43192</v>
          </cell>
          <cell r="B2292">
            <v>93</v>
          </cell>
          <cell r="C2292">
            <v>8</v>
          </cell>
          <cell r="D2292"/>
          <cell r="E2292">
            <v>101</v>
          </cell>
          <cell r="F2292">
            <v>13</v>
          </cell>
          <cell r="G2292">
            <v>2</v>
          </cell>
          <cell r="H2292">
            <v>15</v>
          </cell>
          <cell r="I2292">
            <v>116</v>
          </cell>
          <cell r="K2292"/>
          <cell r="L2292"/>
          <cell r="M2292">
            <v>131</v>
          </cell>
          <cell r="N2292">
            <v>22.270000000000003</v>
          </cell>
        </row>
        <row r="2293">
          <cell r="A2293">
            <v>43193</v>
          </cell>
          <cell r="B2293">
            <v>95</v>
          </cell>
          <cell r="C2293">
            <v>6</v>
          </cell>
          <cell r="D2293"/>
          <cell r="E2293">
            <v>101</v>
          </cell>
          <cell r="F2293">
            <v>12</v>
          </cell>
          <cell r="G2293">
            <v>1</v>
          </cell>
          <cell r="H2293">
            <v>13</v>
          </cell>
          <cell r="I2293">
            <v>114</v>
          </cell>
          <cell r="K2293"/>
          <cell r="L2293"/>
          <cell r="M2293">
            <v>127</v>
          </cell>
          <cell r="N2293">
            <v>21.59</v>
          </cell>
        </row>
        <row r="2294">
          <cell r="A2294">
            <v>43194</v>
          </cell>
          <cell r="B2294">
            <v>93</v>
          </cell>
          <cell r="C2294">
            <v>5</v>
          </cell>
          <cell r="D2294"/>
          <cell r="E2294">
            <v>98</v>
          </cell>
          <cell r="F2294">
            <v>10</v>
          </cell>
          <cell r="G2294">
            <v>2</v>
          </cell>
          <cell r="H2294">
            <v>12</v>
          </cell>
          <cell r="I2294">
            <v>110</v>
          </cell>
          <cell r="K2294"/>
          <cell r="L2294"/>
          <cell r="M2294">
            <v>122</v>
          </cell>
          <cell r="N2294">
            <v>20.740000000000002</v>
          </cell>
        </row>
        <row r="2295">
          <cell r="A2295">
            <v>43195</v>
          </cell>
          <cell r="B2295">
            <v>87</v>
          </cell>
          <cell r="C2295">
            <v>5</v>
          </cell>
          <cell r="D2295"/>
          <cell r="E2295">
            <v>92</v>
          </cell>
          <cell r="F2295">
            <v>12</v>
          </cell>
          <cell r="G2295">
            <v>1</v>
          </cell>
          <cell r="H2295">
            <v>13</v>
          </cell>
          <cell r="I2295">
            <v>105</v>
          </cell>
          <cell r="K2295"/>
          <cell r="L2295"/>
          <cell r="M2295">
            <v>118</v>
          </cell>
          <cell r="N2295">
            <v>20.060000000000002</v>
          </cell>
        </row>
        <row r="2296">
          <cell r="A2296">
            <v>43196</v>
          </cell>
          <cell r="B2296">
            <v>89</v>
          </cell>
          <cell r="C2296">
            <v>6</v>
          </cell>
          <cell r="D2296"/>
          <cell r="E2296">
            <v>95</v>
          </cell>
          <cell r="F2296">
            <v>15</v>
          </cell>
          <cell r="G2296"/>
          <cell r="H2296">
            <v>15</v>
          </cell>
          <cell r="I2296">
            <v>110</v>
          </cell>
          <cell r="K2296"/>
          <cell r="L2296"/>
          <cell r="M2296">
            <v>125</v>
          </cell>
          <cell r="N2296">
            <v>21.25</v>
          </cell>
        </row>
        <row r="2297">
          <cell r="A2297">
            <v>43197</v>
          </cell>
          <cell r="B2297">
            <v>100</v>
          </cell>
          <cell r="C2297">
            <v>5</v>
          </cell>
          <cell r="D2297"/>
          <cell r="E2297">
            <v>105</v>
          </cell>
          <cell r="F2297">
            <v>14</v>
          </cell>
          <cell r="G2297"/>
          <cell r="H2297">
            <v>14</v>
          </cell>
          <cell r="I2297">
            <v>119</v>
          </cell>
          <cell r="K2297"/>
          <cell r="L2297"/>
          <cell r="M2297">
            <v>133</v>
          </cell>
          <cell r="N2297">
            <v>22.610000000000003</v>
          </cell>
        </row>
        <row r="2298">
          <cell r="A2298">
            <v>43198</v>
          </cell>
          <cell r="B2298">
            <v>97</v>
          </cell>
          <cell r="C2298">
            <v>4</v>
          </cell>
          <cell r="D2298"/>
          <cell r="E2298">
            <v>101</v>
          </cell>
          <cell r="F2298">
            <v>12</v>
          </cell>
          <cell r="G2298"/>
          <cell r="H2298">
            <v>12</v>
          </cell>
          <cell r="I2298">
            <v>113</v>
          </cell>
          <cell r="K2298"/>
          <cell r="L2298"/>
          <cell r="M2298">
            <v>125</v>
          </cell>
          <cell r="N2298">
            <v>21.25</v>
          </cell>
        </row>
        <row r="2299">
          <cell r="A2299">
            <v>43199</v>
          </cell>
          <cell r="B2299">
            <v>94</v>
          </cell>
          <cell r="C2299">
            <v>3</v>
          </cell>
          <cell r="D2299"/>
          <cell r="E2299">
            <v>97</v>
          </cell>
          <cell r="F2299">
            <v>10</v>
          </cell>
          <cell r="G2299">
            <v>1</v>
          </cell>
          <cell r="H2299">
            <v>11</v>
          </cell>
          <cell r="I2299">
            <v>108</v>
          </cell>
          <cell r="K2299"/>
          <cell r="L2299"/>
          <cell r="M2299">
            <v>119</v>
          </cell>
          <cell r="N2299">
            <v>20.23</v>
          </cell>
        </row>
        <row r="2300">
          <cell r="A2300">
            <v>43200</v>
          </cell>
          <cell r="B2300">
            <v>92</v>
          </cell>
          <cell r="C2300">
            <v>2</v>
          </cell>
          <cell r="D2300"/>
          <cell r="E2300">
            <v>94</v>
          </cell>
          <cell r="F2300">
            <v>12</v>
          </cell>
          <cell r="G2300">
            <v>1</v>
          </cell>
          <cell r="H2300">
            <v>13</v>
          </cell>
          <cell r="I2300">
            <v>107</v>
          </cell>
          <cell r="K2300"/>
          <cell r="L2300"/>
          <cell r="M2300">
            <v>120</v>
          </cell>
          <cell r="N2300">
            <v>20.400000000000002</v>
          </cell>
        </row>
        <row r="2301">
          <cell r="A2301">
            <v>43201</v>
          </cell>
          <cell r="B2301">
            <v>93</v>
          </cell>
          <cell r="C2301">
            <v>3</v>
          </cell>
          <cell r="D2301"/>
          <cell r="E2301">
            <v>96</v>
          </cell>
          <cell r="F2301">
            <v>11</v>
          </cell>
          <cell r="G2301">
            <v>2</v>
          </cell>
          <cell r="H2301">
            <v>13</v>
          </cell>
          <cell r="I2301">
            <v>109</v>
          </cell>
          <cell r="K2301"/>
          <cell r="L2301"/>
          <cell r="M2301">
            <v>122</v>
          </cell>
          <cell r="N2301">
            <v>20.740000000000002</v>
          </cell>
        </row>
        <row r="2302">
          <cell r="A2302">
            <v>43202</v>
          </cell>
          <cell r="B2302">
            <v>104</v>
          </cell>
          <cell r="C2302">
            <v>5</v>
          </cell>
          <cell r="D2302"/>
          <cell r="E2302">
            <v>109</v>
          </cell>
          <cell r="F2302">
            <v>8</v>
          </cell>
          <cell r="G2302">
            <v>1</v>
          </cell>
          <cell r="H2302">
            <v>9</v>
          </cell>
          <cell r="I2302">
            <v>118</v>
          </cell>
          <cell r="K2302"/>
          <cell r="L2302"/>
          <cell r="M2302">
            <v>127</v>
          </cell>
          <cell r="N2302">
            <v>21.59</v>
          </cell>
        </row>
        <row r="2303">
          <cell r="A2303">
            <v>43203</v>
          </cell>
          <cell r="B2303">
            <v>104</v>
          </cell>
          <cell r="C2303">
            <v>3</v>
          </cell>
          <cell r="D2303"/>
          <cell r="E2303">
            <v>107</v>
          </cell>
          <cell r="F2303">
            <v>8</v>
          </cell>
          <cell r="G2303">
            <v>1</v>
          </cell>
          <cell r="H2303">
            <v>9</v>
          </cell>
          <cell r="I2303">
            <v>116</v>
          </cell>
          <cell r="K2303"/>
          <cell r="L2303"/>
          <cell r="M2303">
            <v>125</v>
          </cell>
          <cell r="N2303">
            <v>21.25</v>
          </cell>
        </row>
        <row r="2304">
          <cell r="A2304">
            <v>43204</v>
          </cell>
          <cell r="B2304">
            <v>100</v>
          </cell>
          <cell r="C2304">
            <v>4</v>
          </cell>
          <cell r="D2304"/>
          <cell r="E2304">
            <v>104</v>
          </cell>
          <cell r="F2304">
            <v>9</v>
          </cell>
          <cell r="G2304">
            <v>1</v>
          </cell>
          <cell r="H2304">
            <v>10</v>
          </cell>
          <cell r="I2304">
            <v>114</v>
          </cell>
          <cell r="K2304"/>
          <cell r="L2304"/>
          <cell r="M2304">
            <v>124</v>
          </cell>
          <cell r="N2304">
            <v>21.080000000000002</v>
          </cell>
        </row>
        <row r="2305">
          <cell r="A2305">
            <v>43205</v>
          </cell>
          <cell r="B2305">
            <v>99</v>
          </cell>
          <cell r="C2305">
            <v>5</v>
          </cell>
          <cell r="D2305"/>
          <cell r="E2305">
            <v>104</v>
          </cell>
          <cell r="F2305">
            <v>10</v>
          </cell>
          <cell r="G2305">
            <v>2</v>
          </cell>
          <cell r="H2305">
            <v>12</v>
          </cell>
          <cell r="I2305">
            <v>116</v>
          </cell>
          <cell r="K2305"/>
          <cell r="L2305"/>
          <cell r="M2305">
            <v>128</v>
          </cell>
          <cell r="N2305">
            <v>21.76</v>
          </cell>
        </row>
        <row r="2306">
          <cell r="A2306">
            <v>43206</v>
          </cell>
          <cell r="B2306">
            <v>93</v>
          </cell>
          <cell r="C2306">
            <v>6</v>
          </cell>
          <cell r="D2306"/>
          <cell r="E2306">
            <v>99</v>
          </cell>
          <cell r="F2306">
            <v>10</v>
          </cell>
          <cell r="G2306">
            <v>2</v>
          </cell>
          <cell r="H2306">
            <v>12</v>
          </cell>
          <cell r="I2306">
            <v>111</v>
          </cell>
          <cell r="K2306"/>
          <cell r="L2306"/>
          <cell r="M2306">
            <v>123</v>
          </cell>
          <cell r="N2306">
            <v>20.91</v>
          </cell>
        </row>
        <row r="2307">
          <cell r="A2307">
            <v>43207</v>
          </cell>
          <cell r="B2307">
            <v>101</v>
          </cell>
          <cell r="C2307">
            <v>5</v>
          </cell>
          <cell r="D2307"/>
          <cell r="E2307">
            <v>106</v>
          </cell>
          <cell r="F2307">
            <v>12</v>
          </cell>
          <cell r="G2307">
            <v>2</v>
          </cell>
          <cell r="H2307">
            <v>14</v>
          </cell>
          <cell r="I2307">
            <v>120</v>
          </cell>
          <cell r="K2307"/>
          <cell r="L2307"/>
          <cell r="M2307">
            <v>134</v>
          </cell>
          <cell r="N2307">
            <v>22.78</v>
          </cell>
        </row>
        <row r="2308">
          <cell r="A2308">
            <v>43208</v>
          </cell>
          <cell r="B2308">
            <v>88</v>
          </cell>
          <cell r="C2308">
            <v>8</v>
          </cell>
          <cell r="D2308"/>
          <cell r="E2308">
            <v>96</v>
          </cell>
          <cell r="F2308">
            <v>10</v>
          </cell>
          <cell r="G2308">
            <v>1</v>
          </cell>
          <cell r="H2308">
            <v>11</v>
          </cell>
          <cell r="I2308">
            <v>107</v>
          </cell>
          <cell r="K2308"/>
          <cell r="L2308"/>
          <cell r="M2308">
            <v>118</v>
          </cell>
          <cell r="N2308">
            <v>20.060000000000002</v>
          </cell>
        </row>
        <row r="2309">
          <cell r="A2309">
            <v>43209</v>
          </cell>
          <cell r="B2309">
            <v>95</v>
          </cell>
          <cell r="C2309">
            <v>3</v>
          </cell>
          <cell r="D2309"/>
          <cell r="E2309">
            <v>98</v>
          </cell>
          <cell r="F2309">
            <v>7</v>
          </cell>
          <cell r="G2309"/>
          <cell r="H2309">
            <v>7</v>
          </cell>
          <cell r="I2309">
            <v>105</v>
          </cell>
          <cell r="K2309"/>
          <cell r="L2309"/>
          <cell r="M2309">
            <v>112</v>
          </cell>
          <cell r="N2309">
            <v>19.040000000000003</v>
          </cell>
        </row>
        <row r="2310">
          <cell r="A2310">
            <v>43210</v>
          </cell>
          <cell r="B2310">
            <v>98</v>
          </cell>
          <cell r="C2310">
            <v>4</v>
          </cell>
          <cell r="D2310"/>
          <cell r="E2310">
            <v>102</v>
          </cell>
          <cell r="F2310">
            <v>8</v>
          </cell>
          <cell r="G2310"/>
          <cell r="H2310">
            <v>8</v>
          </cell>
          <cell r="I2310">
            <v>110</v>
          </cell>
          <cell r="K2310"/>
          <cell r="L2310"/>
          <cell r="M2310">
            <v>118</v>
          </cell>
          <cell r="N2310">
            <v>20.060000000000002</v>
          </cell>
        </row>
        <row r="2311">
          <cell r="A2311">
            <v>43211</v>
          </cell>
          <cell r="B2311">
            <v>96</v>
          </cell>
          <cell r="C2311">
            <v>5</v>
          </cell>
          <cell r="D2311"/>
          <cell r="E2311">
            <v>101</v>
          </cell>
          <cell r="F2311">
            <v>9</v>
          </cell>
          <cell r="G2311">
            <v>1</v>
          </cell>
          <cell r="H2311">
            <v>10</v>
          </cell>
          <cell r="I2311">
            <v>111</v>
          </cell>
          <cell r="K2311"/>
          <cell r="L2311"/>
          <cell r="M2311">
            <v>121</v>
          </cell>
          <cell r="N2311">
            <v>20.57</v>
          </cell>
        </row>
        <row r="2312">
          <cell r="A2312">
            <v>43212</v>
          </cell>
          <cell r="B2312">
            <v>92</v>
          </cell>
          <cell r="C2312">
            <v>6</v>
          </cell>
          <cell r="D2312"/>
          <cell r="E2312">
            <v>98</v>
          </cell>
          <cell r="F2312">
            <v>9</v>
          </cell>
          <cell r="G2312">
            <v>1</v>
          </cell>
          <cell r="H2312">
            <v>10</v>
          </cell>
          <cell r="I2312">
            <v>108</v>
          </cell>
          <cell r="K2312"/>
          <cell r="L2312"/>
          <cell r="M2312">
            <v>118</v>
          </cell>
          <cell r="N2312">
            <v>20.060000000000002</v>
          </cell>
        </row>
        <row r="2313">
          <cell r="A2313">
            <v>43213</v>
          </cell>
          <cell r="B2313">
            <v>108</v>
          </cell>
          <cell r="C2313">
            <v>5</v>
          </cell>
          <cell r="D2313"/>
          <cell r="E2313">
            <v>113</v>
          </cell>
          <cell r="F2313">
            <v>4</v>
          </cell>
          <cell r="G2313">
            <v>1</v>
          </cell>
          <cell r="H2313">
            <v>5</v>
          </cell>
          <cell r="I2313">
            <v>118</v>
          </cell>
          <cell r="K2313"/>
          <cell r="L2313"/>
          <cell r="M2313">
            <v>123</v>
          </cell>
          <cell r="N2313">
            <v>20.91</v>
          </cell>
        </row>
        <row r="2314">
          <cell r="A2314">
            <v>43214</v>
          </cell>
          <cell r="B2314">
            <v>107</v>
          </cell>
          <cell r="C2314">
            <v>6</v>
          </cell>
          <cell r="D2314"/>
          <cell r="E2314">
            <v>113</v>
          </cell>
          <cell r="F2314">
            <v>5</v>
          </cell>
          <cell r="G2314">
            <v>1</v>
          </cell>
          <cell r="H2314">
            <v>6</v>
          </cell>
          <cell r="I2314">
            <v>119</v>
          </cell>
          <cell r="K2314"/>
          <cell r="L2314"/>
          <cell r="M2314">
            <v>125</v>
          </cell>
          <cell r="N2314">
            <v>21.25</v>
          </cell>
        </row>
        <row r="2315">
          <cell r="A2315">
            <v>43215</v>
          </cell>
          <cell r="B2315">
            <v>97</v>
          </cell>
          <cell r="C2315">
            <v>7</v>
          </cell>
          <cell r="D2315"/>
          <cell r="E2315">
            <v>104</v>
          </cell>
          <cell r="F2315">
            <v>4</v>
          </cell>
          <cell r="G2315">
            <v>1</v>
          </cell>
          <cell r="H2315">
            <v>5</v>
          </cell>
          <cell r="I2315">
            <v>109</v>
          </cell>
          <cell r="K2315"/>
          <cell r="L2315"/>
          <cell r="M2315">
            <v>114</v>
          </cell>
          <cell r="N2315">
            <v>19.380000000000003</v>
          </cell>
        </row>
        <row r="2316">
          <cell r="A2316">
            <v>43216</v>
          </cell>
          <cell r="B2316">
            <v>97</v>
          </cell>
          <cell r="C2316">
            <v>6</v>
          </cell>
          <cell r="D2316"/>
          <cell r="E2316">
            <v>103</v>
          </cell>
          <cell r="F2316">
            <v>6</v>
          </cell>
          <cell r="G2316">
            <v>2</v>
          </cell>
          <cell r="H2316">
            <v>8</v>
          </cell>
          <cell r="I2316">
            <v>111</v>
          </cell>
          <cell r="K2316"/>
          <cell r="L2316"/>
          <cell r="M2316">
            <v>119</v>
          </cell>
          <cell r="N2316">
            <v>20.23</v>
          </cell>
        </row>
        <row r="2317">
          <cell r="A2317">
            <v>43217</v>
          </cell>
          <cell r="B2317">
            <v>91</v>
          </cell>
          <cell r="C2317">
            <v>7</v>
          </cell>
          <cell r="D2317"/>
          <cell r="E2317">
            <v>98</v>
          </cell>
          <cell r="F2317">
            <v>6</v>
          </cell>
          <cell r="G2317">
            <v>2</v>
          </cell>
          <cell r="H2317">
            <v>8</v>
          </cell>
          <cell r="I2317">
            <v>106</v>
          </cell>
          <cell r="K2317"/>
          <cell r="L2317"/>
          <cell r="M2317">
            <v>114</v>
          </cell>
          <cell r="N2317">
            <v>19.380000000000003</v>
          </cell>
        </row>
        <row r="2318">
          <cell r="A2318">
            <v>43218</v>
          </cell>
          <cell r="B2318">
            <v>92</v>
          </cell>
          <cell r="C2318">
            <v>4</v>
          </cell>
          <cell r="D2318"/>
          <cell r="E2318">
            <v>96</v>
          </cell>
          <cell r="F2318">
            <v>5</v>
          </cell>
          <cell r="G2318">
            <v>2</v>
          </cell>
          <cell r="H2318">
            <v>7</v>
          </cell>
          <cell r="I2318">
            <v>103</v>
          </cell>
          <cell r="K2318"/>
          <cell r="L2318"/>
          <cell r="M2318">
            <v>110</v>
          </cell>
          <cell r="N2318">
            <v>18.700000000000003</v>
          </cell>
        </row>
        <row r="2319">
          <cell r="A2319">
            <v>43219</v>
          </cell>
          <cell r="B2319">
            <v>106</v>
          </cell>
          <cell r="C2319">
            <v>4</v>
          </cell>
          <cell r="D2319"/>
          <cell r="E2319">
            <v>110</v>
          </cell>
          <cell r="F2319">
            <v>5</v>
          </cell>
          <cell r="G2319"/>
          <cell r="H2319">
            <v>5</v>
          </cell>
          <cell r="I2319">
            <v>115</v>
          </cell>
          <cell r="K2319"/>
          <cell r="L2319"/>
          <cell r="M2319">
            <v>120</v>
          </cell>
          <cell r="N2319">
            <v>20.400000000000002</v>
          </cell>
        </row>
        <row r="2320">
          <cell r="A2320">
            <v>43220</v>
          </cell>
          <cell r="B2320">
            <v>86</v>
          </cell>
          <cell r="C2320">
            <v>4</v>
          </cell>
          <cell r="D2320"/>
          <cell r="E2320">
            <v>90</v>
          </cell>
          <cell r="F2320">
            <v>5</v>
          </cell>
          <cell r="G2320"/>
          <cell r="H2320">
            <v>5</v>
          </cell>
          <cell r="I2320">
            <v>95</v>
          </cell>
          <cell r="K2320"/>
          <cell r="L2320"/>
          <cell r="M2320">
            <v>100</v>
          </cell>
          <cell r="N2320">
            <v>17</v>
          </cell>
        </row>
        <row r="2321">
          <cell r="A2321">
            <v>43221</v>
          </cell>
          <cell r="B2321">
            <v>86</v>
          </cell>
          <cell r="C2321">
            <v>6</v>
          </cell>
          <cell r="D2321"/>
          <cell r="E2321">
            <v>92</v>
          </cell>
          <cell r="F2321">
            <v>6</v>
          </cell>
          <cell r="G2321"/>
          <cell r="H2321">
            <v>6</v>
          </cell>
          <cell r="I2321">
            <v>98</v>
          </cell>
          <cell r="K2321"/>
          <cell r="L2321"/>
          <cell r="M2321">
            <v>104</v>
          </cell>
          <cell r="N2321">
            <v>17.68</v>
          </cell>
        </row>
        <row r="2322">
          <cell r="A2322">
            <v>43222</v>
          </cell>
          <cell r="B2322">
            <v>84</v>
          </cell>
          <cell r="C2322">
            <v>5</v>
          </cell>
          <cell r="D2322"/>
          <cell r="E2322">
            <v>89</v>
          </cell>
          <cell r="F2322">
            <v>6</v>
          </cell>
          <cell r="G2322"/>
          <cell r="H2322">
            <v>6</v>
          </cell>
          <cell r="I2322">
            <v>95</v>
          </cell>
          <cell r="K2322"/>
          <cell r="L2322"/>
          <cell r="M2322">
            <v>101</v>
          </cell>
          <cell r="N2322">
            <v>17.170000000000002</v>
          </cell>
        </row>
        <row r="2323">
          <cell r="A2323">
            <v>43223</v>
          </cell>
          <cell r="B2323">
            <v>79</v>
          </cell>
          <cell r="C2323">
            <v>3</v>
          </cell>
          <cell r="D2323"/>
          <cell r="E2323">
            <v>82</v>
          </cell>
          <cell r="F2323">
            <v>2</v>
          </cell>
          <cell r="G2323"/>
          <cell r="H2323">
            <v>2</v>
          </cell>
          <cell r="I2323">
            <v>84</v>
          </cell>
          <cell r="K2323"/>
          <cell r="L2323"/>
          <cell r="M2323">
            <v>86</v>
          </cell>
          <cell r="N2323">
            <v>14.620000000000001</v>
          </cell>
        </row>
        <row r="2324">
          <cell r="A2324">
            <v>43224</v>
          </cell>
          <cell r="B2324">
            <v>83</v>
          </cell>
          <cell r="C2324">
            <v>3</v>
          </cell>
          <cell r="D2324"/>
          <cell r="E2324">
            <v>86</v>
          </cell>
          <cell r="F2324">
            <v>4</v>
          </cell>
          <cell r="G2324">
            <v>1</v>
          </cell>
          <cell r="H2324">
            <v>5</v>
          </cell>
          <cell r="I2324">
            <v>91</v>
          </cell>
          <cell r="K2324"/>
          <cell r="L2324"/>
          <cell r="M2324">
            <v>96</v>
          </cell>
          <cell r="N2324">
            <v>16.32</v>
          </cell>
        </row>
        <row r="2325">
          <cell r="A2325">
            <v>43225</v>
          </cell>
          <cell r="B2325">
            <v>91</v>
          </cell>
          <cell r="C2325">
            <v>4</v>
          </cell>
          <cell r="D2325"/>
          <cell r="E2325">
            <v>95</v>
          </cell>
          <cell r="F2325">
            <v>6</v>
          </cell>
          <cell r="G2325">
            <v>1</v>
          </cell>
          <cell r="H2325">
            <v>7</v>
          </cell>
          <cell r="I2325">
            <v>102</v>
          </cell>
          <cell r="K2325"/>
          <cell r="L2325"/>
          <cell r="M2325">
            <v>109</v>
          </cell>
          <cell r="N2325">
            <v>18.53</v>
          </cell>
        </row>
        <row r="2326">
          <cell r="A2326">
            <v>43226</v>
          </cell>
          <cell r="B2326">
            <v>85</v>
          </cell>
          <cell r="C2326">
            <v>5</v>
          </cell>
          <cell r="D2326"/>
          <cell r="E2326">
            <v>90</v>
          </cell>
          <cell r="F2326">
            <v>10</v>
          </cell>
          <cell r="G2326">
            <v>1</v>
          </cell>
          <cell r="H2326">
            <v>11</v>
          </cell>
          <cell r="I2326">
            <v>101</v>
          </cell>
          <cell r="K2326"/>
          <cell r="L2326"/>
          <cell r="M2326">
            <v>112</v>
          </cell>
          <cell r="N2326">
            <v>19.040000000000003</v>
          </cell>
        </row>
        <row r="2327">
          <cell r="A2327">
            <v>43227</v>
          </cell>
          <cell r="B2327">
            <v>87</v>
          </cell>
          <cell r="C2327">
            <v>3</v>
          </cell>
          <cell r="D2327"/>
          <cell r="E2327">
            <v>90</v>
          </cell>
          <cell r="F2327">
            <v>9</v>
          </cell>
          <cell r="G2327">
            <v>1</v>
          </cell>
          <cell r="H2327">
            <v>10</v>
          </cell>
          <cell r="I2327">
            <v>100</v>
          </cell>
          <cell r="K2327"/>
          <cell r="L2327"/>
          <cell r="M2327">
            <v>110</v>
          </cell>
          <cell r="N2327">
            <v>18.700000000000003</v>
          </cell>
        </row>
        <row r="2328">
          <cell r="A2328">
            <v>43228</v>
          </cell>
          <cell r="B2328">
            <v>78</v>
          </cell>
          <cell r="C2328">
            <v>6</v>
          </cell>
          <cell r="D2328"/>
          <cell r="E2328">
            <v>84</v>
          </cell>
          <cell r="F2328">
            <v>9</v>
          </cell>
          <cell r="G2328">
            <v>1</v>
          </cell>
          <cell r="H2328">
            <v>10</v>
          </cell>
          <cell r="I2328">
            <v>94</v>
          </cell>
          <cell r="K2328"/>
          <cell r="L2328"/>
          <cell r="M2328">
            <v>104</v>
          </cell>
          <cell r="N2328">
            <v>17.68</v>
          </cell>
        </row>
        <row r="2329">
          <cell r="A2329">
            <v>43229</v>
          </cell>
          <cell r="B2329">
            <v>76</v>
          </cell>
          <cell r="C2329">
            <v>5</v>
          </cell>
          <cell r="D2329"/>
          <cell r="E2329">
            <v>81</v>
          </cell>
          <cell r="F2329">
            <v>7</v>
          </cell>
          <cell r="G2329">
            <v>1</v>
          </cell>
          <cell r="H2329">
            <v>8</v>
          </cell>
          <cell r="I2329">
            <v>89</v>
          </cell>
          <cell r="K2329"/>
          <cell r="L2329"/>
          <cell r="M2329">
            <v>97</v>
          </cell>
          <cell r="N2329">
            <v>16.490000000000002</v>
          </cell>
        </row>
        <row r="2330">
          <cell r="A2330">
            <v>43230</v>
          </cell>
          <cell r="B2330">
            <v>85</v>
          </cell>
          <cell r="C2330">
            <v>4</v>
          </cell>
          <cell r="D2330"/>
          <cell r="E2330">
            <v>89</v>
          </cell>
          <cell r="F2330">
            <v>6</v>
          </cell>
          <cell r="G2330">
            <v>2</v>
          </cell>
          <cell r="H2330">
            <v>8</v>
          </cell>
          <cell r="I2330">
            <v>97</v>
          </cell>
          <cell r="J2330"/>
          <cell r="K2330"/>
          <cell r="L2330"/>
          <cell r="M2330">
            <v>105</v>
          </cell>
          <cell r="N2330">
            <v>17.850000000000001</v>
          </cell>
        </row>
        <row r="2331">
          <cell r="A2331">
            <v>43231</v>
          </cell>
          <cell r="B2331">
            <v>78</v>
          </cell>
          <cell r="C2331">
            <v>4</v>
          </cell>
          <cell r="D2331"/>
          <cell r="E2331">
            <v>82</v>
          </cell>
          <cell r="F2331">
            <v>5</v>
          </cell>
          <cell r="G2331">
            <v>1</v>
          </cell>
          <cell r="H2331">
            <v>6</v>
          </cell>
          <cell r="I2331">
            <v>88</v>
          </cell>
          <cell r="K2331"/>
          <cell r="L2331"/>
          <cell r="M2331">
            <v>94</v>
          </cell>
          <cell r="N2331">
            <v>15.98</v>
          </cell>
        </row>
        <row r="2332">
          <cell r="A2332">
            <v>43232</v>
          </cell>
          <cell r="B2332">
            <v>67</v>
          </cell>
          <cell r="C2332">
            <v>5</v>
          </cell>
          <cell r="D2332"/>
          <cell r="E2332">
            <v>72</v>
          </cell>
          <cell r="F2332">
            <v>10</v>
          </cell>
          <cell r="G2332"/>
          <cell r="H2332">
            <v>10</v>
          </cell>
          <cell r="I2332">
            <v>82</v>
          </cell>
          <cell r="K2332"/>
          <cell r="L2332"/>
          <cell r="M2332">
            <v>92</v>
          </cell>
          <cell r="N2332">
            <v>15.64</v>
          </cell>
        </row>
        <row r="2333">
          <cell r="A2333">
            <v>43233</v>
          </cell>
          <cell r="B2333">
            <v>90</v>
          </cell>
          <cell r="C2333">
            <v>5</v>
          </cell>
          <cell r="D2333"/>
          <cell r="E2333">
            <v>95</v>
          </cell>
          <cell r="F2333">
            <v>8</v>
          </cell>
          <cell r="G2333"/>
          <cell r="H2333">
            <v>8</v>
          </cell>
          <cell r="I2333">
            <v>103</v>
          </cell>
          <cell r="K2333"/>
          <cell r="L2333"/>
          <cell r="M2333">
            <v>111</v>
          </cell>
          <cell r="N2333">
            <v>18.87</v>
          </cell>
        </row>
        <row r="2334">
          <cell r="A2334">
            <v>43234</v>
          </cell>
          <cell r="B2334">
            <v>78</v>
          </cell>
          <cell r="C2334">
            <v>7</v>
          </cell>
          <cell r="D2334"/>
          <cell r="E2334">
            <v>85</v>
          </cell>
          <cell r="F2334">
            <v>9</v>
          </cell>
          <cell r="G2334"/>
          <cell r="H2334">
            <v>9</v>
          </cell>
          <cell r="I2334">
            <v>94</v>
          </cell>
          <cell r="K2334"/>
          <cell r="L2334"/>
          <cell r="M2334">
            <v>103</v>
          </cell>
          <cell r="N2334">
            <v>17.510000000000002</v>
          </cell>
        </row>
        <row r="2335">
          <cell r="A2335">
            <v>43235</v>
          </cell>
          <cell r="B2335">
            <v>85</v>
          </cell>
          <cell r="C2335">
            <v>7</v>
          </cell>
          <cell r="D2335"/>
          <cell r="E2335">
            <v>92</v>
          </cell>
          <cell r="F2335">
            <v>11</v>
          </cell>
          <cell r="G2335"/>
          <cell r="H2335">
            <v>11</v>
          </cell>
          <cell r="I2335">
            <v>103</v>
          </cell>
          <cell r="K2335"/>
          <cell r="L2335"/>
          <cell r="M2335">
            <v>114</v>
          </cell>
          <cell r="N2335">
            <v>19.380000000000003</v>
          </cell>
        </row>
        <row r="2336">
          <cell r="A2336">
            <v>43236</v>
          </cell>
          <cell r="B2336">
            <v>86</v>
          </cell>
          <cell r="C2336">
            <v>3</v>
          </cell>
          <cell r="D2336"/>
          <cell r="E2336">
            <v>89</v>
          </cell>
          <cell r="F2336">
            <v>12</v>
          </cell>
          <cell r="G2336"/>
          <cell r="H2336">
            <v>12</v>
          </cell>
          <cell r="I2336">
            <v>101</v>
          </cell>
          <cell r="K2336"/>
          <cell r="L2336"/>
          <cell r="M2336">
            <v>113</v>
          </cell>
          <cell r="N2336">
            <v>19.21</v>
          </cell>
        </row>
        <row r="2337">
          <cell r="A2337">
            <v>43237</v>
          </cell>
          <cell r="B2337">
            <v>75</v>
          </cell>
          <cell r="C2337">
            <v>4</v>
          </cell>
          <cell r="D2337"/>
          <cell r="E2337">
            <v>79</v>
          </cell>
          <cell r="F2337">
            <v>11</v>
          </cell>
          <cell r="G2337">
            <v>1</v>
          </cell>
          <cell r="H2337">
            <v>12</v>
          </cell>
          <cell r="I2337">
            <v>91</v>
          </cell>
          <cell r="J2337"/>
          <cell r="K2337"/>
          <cell r="L2337"/>
          <cell r="M2337">
            <v>103</v>
          </cell>
          <cell r="N2337">
            <v>17.510000000000002</v>
          </cell>
        </row>
        <row r="2338">
          <cell r="A2338">
            <v>43238</v>
          </cell>
          <cell r="B2338">
            <v>80</v>
          </cell>
          <cell r="C2338">
            <v>2</v>
          </cell>
          <cell r="D2338"/>
          <cell r="E2338">
            <v>82</v>
          </cell>
          <cell r="F2338">
            <v>11</v>
          </cell>
          <cell r="G2338"/>
          <cell r="H2338">
            <v>11</v>
          </cell>
          <cell r="I2338">
            <v>93</v>
          </cell>
          <cell r="K2338"/>
          <cell r="L2338"/>
          <cell r="M2338">
            <v>104</v>
          </cell>
          <cell r="N2338">
            <v>17.68</v>
          </cell>
        </row>
        <row r="2339">
          <cell r="A2339">
            <v>43239</v>
          </cell>
          <cell r="B2339">
            <v>72</v>
          </cell>
          <cell r="C2339">
            <v>4</v>
          </cell>
          <cell r="D2339"/>
          <cell r="E2339">
            <v>76</v>
          </cell>
          <cell r="F2339">
            <v>12</v>
          </cell>
          <cell r="G2339"/>
          <cell r="H2339">
            <v>12</v>
          </cell>
          <cell r="I2339">
            <v>88</v>
          </cell>
          <cell r="K2339"/>
          <cell r="L2339"/>
          <cell r="M2339">
            <v>100</v>
          </cell>
          <cell r="N2339">
            <v>17</v>
          </cell>
        </row>
        <row r="2340">
          <cell r="A2340">
            <v>43240</v>
          </cell>
          <cell r="B2340">
            <v>72</v>
          </cell>
          <cell r="C2340">
            <v>5</v>
          </cell>
          <cell r="D2340"/>
          <cell r="E2340">
            <v>77</v>
          </cell>
          <cell r="F2340">
            <v>11</v>
          </cell>
          <cell r="G2340"/>
          <cell r="H2340">
            <v>11</v>
          </cell>
          <cell r="I2340">
            <v>88</v>
          </cell>
          <cell r="K2340"/>
          <cell r="L2340"/>
          <cell r="M2340">
            <v>99</v>
          </cell>
          <cell r="N2340">
            <v>16.830000000000002</v>
          </cell>
        </row>
        <row r="2341">
          <cell r="A2341">
            <v>43241</v>
          </cell>
          <cell r="B2341">
            <v>72</v>
          </cell>
          <cell r="C2341">
            <v>3</v>
          </cell>
          <cell r="D2341"/>
          <cell r="E2341">
            <v>75</v>
          </cell>
          <cell r="F2341">
            <v>6</v>
          </cell>
          <cell r="G2341"/>
          <cell r="H2341">
            <v>6</v>
          </cell>
          <cell r="I2341">
            <v>81</v>
          </cell>
          <cell r="K2341"/>
          <cell r="L2341"/>
          <cell r="M2341">
            <v>87</v>
          </cell>
          <cell r="N2341">
            <v>14.790000000000001</v>
          </cell>
        </row>
        <row r="2342">
          <cell r="A2342">
            <v>43242</v>
          </cell>
          <cell r="B2342">
            <v>75</v>
          </cell>
          <cell r="C2342">
            <v>4</v>
          </cell>
          <cell r="D2342"/>
          <cell r="E2342">
            <v>79</v>
          </cell>
          <cell r="F2342">
            <v>6</v>
          </cell>
          <cell r="G2342"/>
          <cell r="H2342">
            <v>6</v>
          </cell>
          <cell r="I2342">
            <v>85</v>
          </cell>
          <cell r="K2342"/>
          <cell r="L2342"/>
          <cell r="M2342">
            <v>91</v>
          </cell>
          <cell r="N2342">
            <v>15.47</v>
          </cell>
        </row>
        <row r="2343">
          <cell r="A2343">
            <v>43243</v>
          </cell>
          <cell r="B2343">
            <v>71</v>
          </cell>
          <cell r="C2343">
            <v>3</v>
          </cell>
          <cell r="D2343"/>
          <cell r="E2343">
            <v>74</v>
          </cell>
          <cell r="F2343">
            <v>7</v>
          </cell>
          <cell r="G2343"/>
          <cell r="H2343">
            <v>7</v>
          </cell>
          <cell r="I2343">
            <v>81</v>
          </cell>
          <cell r="K2343"/>
          <cell r="L2343"/>
          <cell r="M2343">
            <v>88</v>
          </cell>
          <cell r="N2343">
            <v>14.96</v>
          </cell>
        </row>
        <row r="2344">
          <cell r="A2344">
            <v>43244</v>
          </cell>
          <cell r="B2344">
            <v>63</v>
          </cell>
          <cell r="C2344">
            <v>3</v>
          </cell>
          <cell r="D2344"/>
          <cell r="E2344">
            <v>66</v>
          </cell>
          <cell r="F2344">
            <v>9</v>
          </cell>
          <cell r="G2344">
            <v>1</v>
          </cell>
          <cell r="H2344">
            <v>10</v>
          </cell>
          <cell r="I2344">
            <v>76</v>
          </cell>
          <cell r="K2344"/>
          <cell r="L2344"/>
          <cell r="M2344">
            <v>86</v>
          </cell>
          <cell r="N2344">
            <v>14.620000000000001</v>
          </cell>
        </row>
        <row r="2345">
          <cell r="A2345">
            <v>43245</v>
          </cell>
          <cell r="B2345">
            <v>72</v>
          </cell>
          <cell r="C2345">
            <v>3</v>
          </cell>
          <cell r="D2345"/>
          <cell r="E2345">
            <v>75</v>
          </cell>
          <cell r="F2345">
            <v>10</v>
          </cell>
          <cell r="G2345">
            <v>1</v>
          </cell>
          <cell r="H2345">
            <v>11</v>
          </cell>
          <cell r="I2345">
            <v>86</v>
          </cell>
          <cell r="K2345"/>
          <cell r="L2345"/>
          <cell r="M2345">
            <v>97</v>
          </cell>
          <cell r="N2345">
            <v>16.490000000000002</v>
          </cell>
        </row>
        <row r="2346">
          <cell r="A2346">
            <v>43246</v>
          </cell>
          <cell r="B2346">
            <v>66</v>
          </cell>
          <cell r="C2346">
            <v>4</v>
          </cell>
          <cell r="D2346"/>
          <cell r="E2346">
            <v>70</v>
          </cell>
          <cell r="F2346">
            <v>9</v>
          </cell>
          <cell r="G2346">
            <v>1</v>
          </cell>
          <cell r="H2346">
            <v>10</v>
          </cell>
          <cell r="I2346">
            <v>80</v>
          </cell>
          <cell r="K2346"/>
          <cell r="L2346"/>
          <cell r="M2346">
            <v>90</v>
          </cell>
          <cell r="N2346">
            <v>15.3</v>
          </cell>
        </row>
        <row r="2347">
          <cell r="A2347">
            <v>43247</v>
          </cell>
          <cell r="B2347">
            <v>64</v>
          </cell>
          <cell r="C2347">
            <v>4</v>
          </cell>
          <cell r="D2347"/>
          <cell r="E2347">
            <v>68</v>
          </cell>
          <cell r="F2347">
            <v>7</v>
          </cell>
          <cell r="G2347">
            <v>1</v>
          </cell>
          <cell r="H2347">
            <v>8</v>
          </cell>
          <cell r="I2347">
            <v>76</v>
          </cell>
          <cell r="K2347"/>
          <cell r="L2347"/>
          <cell r="M2347">
            <v>84</v>
          </cell>
          <cell r="N2347">
            <v>14.280000000000001</v>
          </cell>
        </row>
        <row r="2348">
          <cell r="A2348">
            <v>43248</v>
          </cell>
          <cell r="B2348">
            <v>59</v>
          </cell>
          <cell r="C2348">
            <v>2</v>
          </cell>
          <cell r="D2348"/>
          <cell r="E2348">
            <v>61</v>
          </cell>
          <cell r="F2348">
            <v>7</v>
          </cell>
          <cell r="G2348">
            <v>2</v>
          </cell>
          <cell r="H2348">
            <v>9</v>
          </cell>
          <cell r="I2348">
            <v>70</v>
          </cell>
          <cell r="K2348"/>
          <cell r="L2348"/>
          <cell r="M2348">
            <v>79</v>
          </cell>
          <cell r="N2348">
            <v>13.430000000000001</v>
          </cell>
        </row>
        <row r="2349">
          <cell r="A2349">
            <v>43249</v>
          </cell>
          <cell r="B2349">
            <v>66</v>
          </cell>
          <cell r="C2349">
            <v>2</v>
          </cell>
          <cell r="D2349"/>
          <cell r="E2349">
            <v>68</v>
          </cell>
          <cell r="F2349">
            <v>5</v>
          </cell>
          <cell r="G2349">
            <v>1</v>
          </cell>
          <cell r="H2349">
            <v>6</v>
          </cell>
          <cell r="I2349">
            <v>74</v>
          </cell>
          <cell r="K2349"/>
          <cell r="L2349"/>
          <cell r="M2349">
            <v>80</v>
          </cell>
          <cell r="N2349">
            <v>13.600000000000001</v>
          </cell>
        </row>
        <row r="2350">
          <cell r="A2350">
            <v>43250</v>
          </cell>
          <cell r="B2350">
            <v>54</v>
          </cell>
          <cell r="C2350">
            <v>2</v>
          </cell>
          <cell r="D2350"/>
          <cell r="E2350">
            <v>56</v>
          </cell>
          <cell r="F2350">
            <v>5</v>
          </cell>
          <cell r="G2350">
            <v>1</v>
          </cell>
          <cell r="H2350">
            <v>6</v>
          </cell>
          <cell r="I2350">
            <v>62</v>
          </cell>
          <cell r="K2350"/>
          <cell r="L2350"/>
          <cell r="M2350">
            <v>68</v>
          </cell>
          <cell r="N2350">
            <v>11.56</v>
          </cell>
        </row>
        <row r="2351">
          <cell r="A2351">
            <v>43251</v>
          </cell>
          <cell r="B2351">
            <v>64</v>
          </cell>
          <cell r="C2351">
            <v>2</v>
          </cell>
          <cell r="D2351"/>
          <cell r="E2351">
            <v>66</v>
          </cell>
          <cell r="F2351">
            <v>6</v>
          </cell>
          <cell r="G2351"/>
          <cell r="H2351">
            <v>6</v>
          </cell>
          <cell r="I2351">
            <v>72</v>
          </cell>
          <cell r="K2351"/>
          <cell r="L2351"/>
          <cell r="M2351">
            <v>78</v>
          </cell>
          <cell r="N2351">
            <v>13.260000000000002</v>
          </cell>
        </row>
        <row r="2352">
          <cell r="A2352">
            <v>43252</v>
          </cell>
          <cell r="B2352">
            <v>61</v>
          </cell>
          <cell r="C2352">
            <v>4</v>
          </cell>
          <cell r="D2352"/>
          <cell r="E2352">
            <v>65</v>
          </cell>
          <cell r="F2352">
            <v>6</v>
          </cell>
          <cell r="G2352"/>
          <cell r="H2352">
            <v>6</v>
          </cell>
          <cell r="I2352">
            <v>71</v>
          </cell>
          <cell r="K2352"/>
          <cell r="L2352"/>
          <cell r="M2352">
            <v>77</v>
          </cell>
          <cell r="N2352">
            <v>13.090000000000002</v>
          </cell>
        </row>
        <row r="2353">
          <cell r="A2353">
            <v>43253</v>
          </cell>
          <cell r="B2353">
            <v>60</v>
          </cell>
          <cell r="C2353">
            <v>5</v>
          </cell>
          <cell r="D2353"/>
          <cell r="E2353">
            <v>65</v>
          </cell>
          <cell r="F2353">
            <v>6</v>
          </cell>
          <cell r="G2353">
            <v>1</v>
          </cell>
          <cell r="H2353">
            <v>7</v>
          </cell>
          <cell r="I2353">
            <v>72</v>
          </cell>
          <cell r="K2353"/>
          <cell r="L2353"/>
          <cell r="M2353">
            <v>79</v>
          </cell>
          <cell r="N2353">
            <v>13.430000000000001</v>
          </cell>
        </row>
        <row r="2354">
          <cell r="A2354">
            <v>43254</v>
          </cell>
          <cell r="B2354">
            <v>53</v>
          </cell>
          <cell r="C2354">
            <v>4</v>
          </cell>
          <cell r="D2354"/>
          <cell r="E2354">
            <v>57</v>
          </cell>
          <cell r="F2354">
            <v>6</v>
          </cell>
          <cell r="G2354">
            <v>3</v>
          </cell>
          <cell r="H2354">
            <v>9</v>
          </cell>
          <cell r="I2354">
            <v>66</v>
          </cell>
          <cell r="K2354"/>
          <cell r="L2354"/>
          <cell r="M2354">
            <v>75</v>
          </cell>
          <cell r="N2354">
            <v>12.750000000000002</v>
          </cell>
        </row>
        <row r="2355">
          <cell r="A2355">
            <v>43255</v>
          </cell>
          <cell r="B2355">
            <v>55</v>
          </cell>
          <cell r="C2355">
            <v>5</v>
          </cell>
          <cell r="D2355"/>
          <cell r="E2355">
            <v>60</v>
          </cell>
          <cell r="F2355">
            <v>7</v>
          </cell>
          <cell r="G2355">
            <v>1</v>
          </cell>
          <cell r="H2355">
            <v>8</v>
          </cell>
          <cell r="I2355">
            <v>68</v>
          </cell>
          <cell r="K2355"/>
          <cell r="L2355"/>
          <cell r="M2355">
            <v>76</v>
          </cell>
          <cell r="N2355">
            <v>12.920000000000002</v>
          </cell>
        </row>
        <row r="2356">
          <cell r="A2356">
            <v>43256</v>
          </cell>
          <cell r="B2356">
            <v>61</v>
          </cell>
          <cell r="C2356">
            <v>2</v>
          </cell>
          <cell r="D2356"/>
          <cell r="E2356">
            <v>63</v>
          </cell>
          <cell r="F2356">
            <v>9</v>
          </cell>
          <cell r="G2356"/>
          <cell r="H2356">
            <v>9</v>
          </cell>
          <cell r="I2356">
            <v>72</v>
          </cell>
          <cell r="K2356"/>
          <cell r="L2356"/>
          <cell r="M2356">
            <v>81</v>
          </cell>
          <cell r="N2356">
            <v>13.770000000000001</v>
          </cell>
        </row>
        <row r="2357">
          <cell r="A2357">
            <v>43257</v>
          </cell>
          <cell r="B2357">
            <v>64</v>
          </cell>
          <cell r="C2357">
            <v>2</v>
          </cell>
          <cell r="D2357"/>
          <cell r="E2357">
            <v>66</v>
          </cell>
          <cell r="F2357">
            <v>9</v>
          </cell>
          <cell r="G2357"/>
          <cell r="H2357">
            <v>9</v>
          </cell>
          <cell r="I2357">
            <v>75</v>
          </cell>
          <cell r="K2357"/>
          <cell r="L2357"/>
          <cell r="M2357">
            <v>84</v>
          </cell>
          <cell r="N2357">
            <v>14.280000000000001</v>
          </cell>
        </row>
        <row r="2358">
          <cell r="A2358">
            <v>43258</v>
          </cell>
          <cell r="B2358">
            <v>63</v>
          </cell>
          <cell r="C2358">
            <v>1</v>
          </cell>
          <cell r="D2358"/>
          <cell r="E2358">
            <v>64</v>
          </cell>
          <cell r="F2358">
            <v>8</v>
          </cell>
          <cell r="G2358"/>
          <cell r="H2358">
            <v>8</v>
          </cell>
          <cell r="I2358">
            <v>72</v>
          </cell>
          <cell r="K2358"/>
          <cell r="L2358"/>
          <cell r="M2358">
            <v>80</v>
          </cell>
          <cell r="N2358">
            <v>13.600000000000001</v>
          </cell>
        </row>
        <row r="2359">
          <cell r="A2359">
            <v>43259</v>
          </cell>
          <cell r="B2359">
            <v>68</v>
          </cell>
          <cell r="C2359">
            <v>3</v>
          </cell>
          <cell r="D2359"/>
          <cell r="E2359">
            <v>71</v>
          </cell>
          <cell r="F2359">
            <v>8</v>
          </cell>
          <cell r="G2359"/>
          <cell r="H2359">
            <v>8</v>
          </cell>
          <cell r="I2359">
            <v>79</v>
          </cell>
          <cell r="K2359"/>
          <cell r="L2359"/>
          <cell r="M2359">
            <v>87</v>
          </cell>
          <cell r="N2359">
            <v>14.790000000000001</v>
          </cell>
        </row>
        <row r="2360">
          <cell r="A2360">
            <v>43260</v>
          </cell>
          <cell r="B2360">
            <v>78</v>
          </cell>
          <cell r="C2360">
            <v>3</v>
          </cell>
          <cell r="D2360"/>
          <cell r="E2360">
            <v>81</v>
          </cell>
          <cell r="F2360">
            <v>11</v>
          </cell>
          <cell r="G2360"/>
          <cell r="H2360">
            <v>11</v>
          </cell>
          <cell r="I2360">
            <v>92</v>
          </cell>
          <cell r="K2360"/>
          <cell r="L2360"/>
          <cell r="M2360">
            <v>103</v>
          </cell>
          <cell r="N2360">
            <v>17.510000000000002</v>
          </cell>
        </row>
        <row r="2361">
          <cell r="A2361">
            <v>43261</v>
          </cell>
          <cell r="B2361">
            <v>67</v>
          </cell>
          <cell r="C2361">
            <v>4</v>
          </cell>
          <cell r="D2361"/>
          <cell r="E2361">
            <v>71</v>
          </cell>
          <cell r="F2361">
            <v>10</v>
          </cell>
          <cell r="G2361">
            <v>3</v>
          </cell>
          <cell r="H2361">
            <v>13</v>
          </cell>
          <cell r="I2361">
            <v>84</v>
          </cell>
          <cell r="K2361"/>
          <cell r="L2361"/>
          <cell r="M2361">
            <v>97</v>
          </cell>
          <cell r="N2361">
            <v>16.490000000000002</v>
          </cell>
        </row>
        <row r="2362">
          <cell r="A2362">
            <v>43262</v>
          </cell>
          <cell r="B2362">
            <v>73</v>
          </cell>
          <cell r="C2362">
            <v>3</v>
          </cell>
          <cell r="D2362"/>
          <cell r="E2362">
            <v>76</v>
          </cell>
          <cell r="F2362">
            <v>14</v>
          </cell>
          <cell r="G2362">
            <v>3</v>
          </cell>
          <cell r="H2362">
            <v>17</v>
          </cell>
          <cell r="I2362">
            <v>93</v>
          </cell>
          <cell r="K2362"/>
          <cell r="L2362"/>
          <cell r="M2362">
            <v>110</v>
          </cell>
          <cell r="N2362">
            <v>18.700000000000003</v>
          </cell>
        </row>
        <row r="2363">
          <cell r="A2363">
            <v>43263</v>
          </cell>
          <cell r="B2363">
            <v>67</v>
          </cell>
          <cell r="C2363">
            <v>4</v>
          </cell>
          <cell r="D2363"/>
          <cell r="E2363">
            <v>71</v>
          </cell>
          <cell r="F2363">
            <v>14</v>
          </cell>
          <cell r="G2363">
            <v>1</v>
          </cell>
          <cell r="H2363">
            <v>15</v>
          </cell>
          <cell r="I2363">
            <v>86</v>
          </cell>
          <cell r="K2363"/>
          <cell r="L2363"/>
          <cell r="M2363">
            <v>101</v>
          </cell>
          <cell r="N2363">
            <v>17.170000000000002</v>
          </cell>
        </row>
        <row r="2364">
          <cell r="A2364">
            <v>43264</v>
          </cell>
          <cell r="B2364">
            <v>76</v>
          </cell>
          <cell r="C2364">
            <v>3</v>
          </cell>
          <cell r="D2364"/>
          <cell r="E2364">
            <v>79</v>
          </cell>
          <cell r="F2364">
            <v>16</v>
          </cell>
          <cell r="G2364">
            <v>2</v>
          </cell>
          <cell r="H2364">
            <v>18</v>
          </cell>
          <cell r="I2364">
            <v>97</v>
          </cell>
          <cell r="K2364"/>
          <cell r="L2364"/>
          <cell r="M2364">
            <v>115</v>
          </cell>
          <cell r="N2364">
            <v>19.55</v>
          </cell>
        </row>
        <row r="2365">
          <cell r="A2365">
            <v>43265</v>
          </cell>
          <cell r="B2365">
            <v>80</v>
          </cell>
          <cell r="C2365">
            <v>4</v>
          </cell>
          <cell r="D2365"/>
          <cell r="E2365">
            <v>84</v>
          </cell>
          <cell r="F2365">
            <v>15</v>
          </cell>
          <cell r="G2365">
            <v>1</v>
          </cell>
          <cell r="H2365">
            <v>16</v>
          </cell>
          <cell r="I2365">
            <v>100</v>
          </cell>
          <cell r="K2365"/>
          <cell r="L2365"/>
          <cell r="M2365">
            <v>116</v>
          </cell>
          <cell r="N2365">
            <v>19.720000000000002</v>
          </cell>
        </row>
        <row r="2366">
          <cell r="A2366">
            <v>43266</v>
          </cell>
          <cell r="B2366">
            <v>79</v>
          </cell>
          <cell r="C2366">
            <v>5</v>
          </cell>
          <cell r="D2366"/>
          <cell r="E2366">
            <v>84</v>
          </cell>
          <cell r="F2366">
            <v>14</v>
          </cell>
          <cell r="G2366">
            <v>1</v>
          </cell>
          <cell r="H2366">
            <v>15</v>
          </cell>
          <cell r="I2366">
            <v>99</v>
          </cell>
          <cell r="K2366"/>
          <cell r="L2366"/>
          <cell r="M2366">
            <v>114</v>
          </cell>
          <cell r="N2366">
            <v>19.380000000000003</v>
          </cell>
        </row>
        <row r="2367">
          <cell r="A2367">
            <v>43267</v>
          </cell>
          <cell r="B2367">
            <v>69</v>
          </cell>
          <cell r="C2367">
            <v>4</v>
          </cell>
          <cell r="D2367"/>
          <cell r="E2367">
            <v>73</v>
          </cell>
          <cell r="F2367">
            <v>10</v>
          </cell>
          <cell r="G2367">
            <v>2</v>
          </cell>
          <cell r="H2367">
            <v>12</v>
          </cell>
          <cell r="I2367">
            <v>85</v>
          </cell>
          <cell r="K2367"/>
          <cell r="L2367"/>
          <cell r="M2367">
            <v>97</v>
          </cell>
          <cell r="N2367">
            <v>16.490000000000002</v>
          </cell>
        </row>
        <row r="2368">
          <cell r="A2368">
            <v>43268</v>
          </cell>
          <cell r="B2368">
            <v>70</v>
          </cell>
          <cell r="C2368">
            <v>4</v>
          </cell>
          <cell r="D2368"/>
          <cell r="E2368">
            <v>74</v>
          </cell>
          <cell r="F2368">
            <v>10</v>
          </cell>
          <cell r="G2368">
            <v>2</v>
          </cell>
          <cell r="H2368">
            <v>12</v>
          </cell>
          <cell r="I2368">
            <v>86</v>
          </cell>
          <cell r="K2368"/>
          <cell r="L2368"/>
          <cell r="M2368">
            <v>98</v>
          </cell>
          <cell r="N2368">
            <v>16.66</v>
          </cell>
        </row>
        <row r="2369">
          <cell r="A2369">
            <v>43269</v>
          </cell>
          <cell r="B2369">
            <v>73</v>
          </cell>
          <cell r="C2369">
            <v>2</v>
          </cell>
          <cell r="D2369"/>
          <cell r="E2369">
            <v>75</v>
          </cell>
          <cell r="F2369">
            <v>9</v>
          </cell>
          <cell r="G2369">
            <v>1</v>
          </cell>
          <cell r="H2369">
            <v>10</v>
          </cell>
          <cell r="I2369">
            <v>85</v>
          </cell>
          <cell r="K2369"/>
          <cell r="L2369"/>
          <cell r="M2369">
            <v>95</v>
          </cell>
          <cell r="N2369">
            <v>16.150000000000002</v>
          </cell>
        </row>
        <row r="2370">
          <cell r="A2370">
            <v>43270</v>
          </cell>
          <cell r="B2370">
            <v>81</v>
          </cell>
          <cell r="C2370">
            <v>1</v>
          </cell>
          <cell r="D2370"/>
          <cell r="E2370">
            <v>82</v>
          </cell>
          <cell r="F2370">
            <v>7</v>
          </cell>
          <cell r="G2370">
            <v>1</v>
          </cell>
          <cell r="H2370">
            <v>8</v>
          </cell>
          <cell r="I2370">
            <v>90</v>
          </cell>
          <cell r="K2370"/>
          <cell r="L2370"/>
          <cell r="M2370">
            <v>98</v>
          </cell>
          <cell r="N2370">
            <v>16.66</v>
          </cell>
        </row>
        <row r="2371">
          <cell r="A2371">
            <v>43271</v>
          </cell>
          <cell r="B2371">
            <v>70</v>
          </cell>
          <cell r="C2371">
            <v>2</v>
          </cell>
          <cell r="D2371"/>
          <cell r="E2371">
            <v>72</v>
          </cell>
          <cell r="F2371">
            <v>7</v>
          </cell>
          <cell r="G2371">
            <v>1</v>
          </cell>
          <cell r="H2371">
            <v>8</v>
          </cell>
          <cell r="I2371">
            <v>80</v>
          </cell>
          <cell r="K2371"/>
          <cell r="L2371"/>
          <cell r="M2371">
            <v>88</v>
          </cell>
          <cell r="N2371">
            <v>14.96</v>
          </cell>
        </row>
        <row r="2372">
          <cell r="A2372">
            <v>43272</v>
          </cell>
          <cell r="B2372">
            <v>77</v>
          </cell>
          <cell r="C2372">
            <v>1</v>
          </cell>
          <cell r="D2372"/>
          <cell r="E2372">
            <v>78</v>
          </cell>
          <cell r="F2372">
            <v>5</v>
          </cell>
          <cell r="G2372">
            <v>2</v>
          </cell>
          <cell r="H2372">
            <v>7</v>
          </cell>
          <cell r="I2372">
            <v>85</v>
          </cell>
          <cell r="K2372"/>
          <cell r="L2372"/>
          <cell r="M2372">
            <v>92</v>
          </cell>
          <cell r="N2372">
            <v>15.64</v>
          </cell>
        </row>
        <row r="2373">
          <cell r="A2373">
            <v>43273</v>
          </cell>
          <cell r="B2373">
            <v>72</v>
          </cell>
          <cell r="C2373">
            <v>2</v>
          </cell>
          <cell r="D2373"/>
          <cell r="E2373">
            <v>74</v>
          </cell>
          <cell r="F2373">
            <v>7</v>
          </cell>
          <cell r="G2373">
            <v>1</v>
          </cell>
          <cell r="H2373">
            <v>8</v>
          </cell>
          <cell r="I2373">
            <v>82</v>
          </cell>
          <cell r="K2373"/>
          <cell r="L2373"/>
          <cell r="M2373">
            <v>90</v>
          </cell>
          <cell r="N2373">
            <v>15.3</v>
          </cell>
        </row>
        <row r="2374">
          <cell r="A2374">
            <v>43274</v>
          </cell>
          <cell r="B2374">
            <v>78</v>
          </cell>
          <cell r="C2374">
            <v>3</v>
          </cell>
          <cell r="D2374"/>
          <cell r="E2374">
            <v>81</v>
          </cell>
          <cell r="F2374">
            <v>9</v>
          </cell>
          <cell r="G2374">
            <v>1</v>
          </cell>
          <cell r="H2374">
            <v>10</v>
          </cell>
          <cell r="I2374">
            <v>91</v>
          </cell>
          <cell r="K2374"/>
          <cell r="L2374"/>
          <cell r="M2374">
            <v>101</v>
          </cell>
          <cell r="N2374">
            <v>17.170000000000002</v>
          </cell>
        </row>
        <row r="2375">
          <cell r="A2375">
            <v>43275</v>
          </cell>
          <cell r="B2375">
            <v>69</v>
          </cell>
          <cell r="C2375">
            <v>4</v>
          </cell>
          <cell r="D2375"/>
          <cell r="E2375">
            <v>73</v>
          </cell>
          <cell r="F2375">
            <v>10</v>
          </cell>
          <cell r="G2375">
            <v>3</v>
          </cell>
          <cell r="H2375">
            <v>13</v>
          </cell>
          <cell r="I2375">
            <v>86</v>
          </cell>
          <cell r="K2375"/>
          <cell r="L2375"/>
          <cell r="M2375">
            <v>99</v>
          </cell>
          <cell r="N2375">
            <v>16.830000000000002</v>
          </cell>
        </row>
        <row r="2376">
          <cell r="A2376">
            <v>43276</v>
          </cell>
          <cell r="B2376">
            <v>80</v>
          </cell>
          <cell r="C2376">
            <v>3</v>
          </cell>
          <cell r="D2376"/>
          <cell r="E2376">
            <v>83</v>
          </cell>
          <cell r="F2376">
            <v>12</v>
          </cell>
          <cell r="G2376">
            <v>2</v>
          </cell>
          <cell r="H2376">
            <v>14</v>
          </cell>
          <cell r="I2376">
            <v>97</v>
          </cell>
          <cell r="K2376"/>
          <cell r="L2376"/>
          <cell r="M2376">
            <v>111</v>
          </cell>
          <cell r="N2376">
            <v>18.87</v>
          </cell>
        </row>
        <row r="2377">
          <cell r="A2377">
            <v>43277</v>
          </cell>
          <cell r="B2377">
            <v>79</v>
          </cell>
          <cell r="C2377">
            <v>4</v>
          </cell>
          <cell r="D2377"/>
          <cell r="E2377">
            <v>83</v>
          </cell>
          <cell r="F2377">
            <v>11</v>
          </cell>
          <cell r="G2377">
            <v>1</v>
          </cell>
          <cell r="H2377">
            <v>12</v>
          </cell>
          <cell r="I2377">
            <v>95</v>
          </cell>
          <cell r="K2377"/>
          <cell r="L2377"/>
          <cell r="M2377">
            <v>107</v>
          </cell>
          <cell r="N2377">
            <v>18.190000000000001</v>
          </cell>
        </row>
        <row r="2378">
          <cell r="A2378">
            <v>43278</v>
          </cell>
          <cell r="B2378">
            <v>77</v>
          </cell>
          <cell r="C2378">
            <v>4</v>
          </cell>
          <cell r="D2378"/>
          <cell r="E2378">
            <v>81</v>
          </cell>
          <cell r="F2378">
            <v>9</v>
          </cell>
          <cell r="G2378"/>
          <cell r="H2378">
            <v>9</v>
          </cell>
          <cell r="I2378">
            <v>90</v>
          </cell>
          <cell r="K2378"/>
          <cell r="L2378"/>
          <cell r="M2378">
            <v>99</v>
          </cell>
          <cell r="N2378">
            <v>16.830000000000002</v>
          </cell>
        </row>
        <row r="2379">
          <cell r="A2379">
            <v>43279</v>
          </cell>
          <cell r="B2379">
            <v>75</v>
          </cell>
          <cell r="C2379">
            <v>1</v>
          </cell>
          <cell r="D2379"/>
          <cell r="E2379">
            <v>76</v>
          </cell>
          <cell r="F2379">
            <v>9</v>
          </cell>
          <cell r="G2379"/>
          <cell r="H2379">
            <v>9</v>
          </cell>
          <cell r="I2379">
            <v>85</v>
          </cell>
          <cell r="K2379"/>
          <cell r="L2379"/>
          <cell r="M2379">
            <v>94</v>
          </cell>
          <cell r="N2379">
            <v>15.98</v>
          </cell>
        </row>
        <row r="2380">
          <cell r="A2380">
            <v>43280</v>
          </cell>
          <cell r="B2380">
            <v>63</v>
          </cell>
          <cell r="C2380"/>
          <cell r="D2380"/>
          <cell r="E2380">
            <v>63</v>
          </cell>
          <cell r="F2380">
            <v>10</v>
          </cell>
          <cell r="G2380"/>
          <cell r="H2380">
            <v>10</v>
          </cell>
          <cell r="I2380">
            <v>73</v>
          </cell>
          <cell r="K2380"/>
          <cell r="L2380"/>
          <cell r="M2380">
            <v>83</v>
          </cell>
          <cell r="N2380">
            <v>14.110000000000001</v>
          </cell>
        </row>
        <row r="2381">
          <cell r="A2381">
            <v>43281</v>
          </cell>
          <cell r="B2381">
            <v>70</v>
          </cell>
          <cell r="C2381">
            <v>1</v>
          </cell>
          <cell r="D2381"/>
          <cell r="E2381">
            <v>71</v>
          </cell>
          <cell r="F2381">
            <v>8</v>
          </cell>
          <cell r="G2381"/>
          <cell r="H2381">
            <v>8</v>
          </cell>
          <cell r="I2381">
            <v>79</v>
          </cell>
          <cell r="K2381"/>
          <cell r="L2381"/>
          <cell r="M2381">
            <v>87</v>
          </cell>
          <cell r="N2381">
            <v>14.790000000000001</v>
          </cell>
        </row>
        <row r="2382">
          <cell r="A2382">
            <v>43282</v>
          </cell>
          <cell r="B2382">
            <v>69</v>
          </cell>
          <cell r="C2382">
            <v>3</v>
          </cell>
          <cell r="D2382"/>
          <cell r="E2382">
            <v>72</v>
          </cell>
          <cell r="F2382">
            <v>12</v>
          </cell>
          <cell r="G2382"/>
          <cell r="H2382">
            <v>12</v>
          </cell>
          <cell r="I2382">
            <v>84</v>
          </cell>
          <cell r="K2382"/>
          <cell r="L2382"/>
          <cell r="M2382">
            <v>96</v>
          </cell>
          <cell r="N2382">
            <v>16.32</v>
          </cell>
        </row>
        <row r="2383">
          <cell r="A2383">
            <v>43283</v>
          </cell>
          <cell r="B2383">
            <v>72</v>
          </cell>
          <cell r="C2383">
            <v>4</v>
          </cell>
          <cell r="D2383"/>
          <cell r="E2383">
            <v>76</v>
          </cell>
          <cell r="F2383">
            <v>9</v>
          </cell>
          <cell r="G2383"/>
          <cell r="H2383">
            <v>9</v>
          </cell>
          <cell r="I2383">
            <v>85</v>
          </cell>
          <cell r="K2383"/>
          <cell r="L2383"/>
          <cell r="M2383">
            <v>94</v>
          </cell>
          <cell r="N2383">
            <v>15.98</v>
          </cell>
        </row>
        <row r="2384">
          <cell r="A2384">
            <v>43284</v>
          </cell>
          <cell r="B2384">
            <v>81</v>
          </cell>
          <cell r="C2384">
            <v>8</v>
          </cell>
          <cell r="D2384"/>
          <cell r="E2384">
            <v>89</v>
          </cell>
          <cell r="F2384">
            <v>7</v>
          </cell>
          <cell r="G2384">
            <v>1</v>
          </cell>
          <cell r="H2384">
            <v>8</v>
          </cell>
          <cell r="I2384">
            <v>97</v>
          </cell>
          <cell r="K2384"/>
          <cell r="L2384"/>
          <cell r="M2384">
            <v>105</v>
          </cell>
          <cell r="N2384">
            <v>17.850000000000001</v>
          </cell>
        </row>
        <row r="2385">
          <cell r="A2385">
            <v>43285</v>
          </cell>
          <cell r="B2385">
            <v>84</v>
          </cell>
          <cell r="C2385">
            <v>6</v>
          </cell>
          <cell r="D2385"/>
          <cell r="E2385">
            <v>90</v>
          </cell>
          <cell r="F2385">
            <v>8</v>
          </cell>
          <cell r="G2385">
            <v>1</v>
          </cell>
          <cell r="H2385">
            <v>9</v>
          </cell>
          <cell r="I2385">
            <v>99</v>
          </cell>
          <cell r="K2385"/>
          <cell r="L2385"/>
          <cell r="M2385">
            <v>108</v>
          </cell>
          <cell r="N2385">
            <v>18.360000000000003</v>
          </cell>
        </row>
        <row r="2386">
          <cell r="A2386">
            <v>43286</v>
          </cell>
          <cell r="B2386">
            <v>80</v>
          </cell>
          <cell r="C2386">
            <v>5</v>
          </cell>
          <cell r="D2386"/>
          <cell r="E2386">
            <v>85</v>
          </cell>
          <cell r="F2386">
            <v>8</v>
          </cell>
          <cell r="G2386">
            <v>1</v>
          </cell>
          <cell r="H2386">
            <v>9</v>
          </cell>
          <cell r="I2386">
            <v>94</v>
          </cell>
          <cell r="K2386"/>
          <cell r="L2386"/>
          <cell r="M2386">
            <v>103</v>
          </cell>
          <cell r="N2386">
            <v>17.510000000000002</v>
          </cell>
        </row>
        <row r="2387">
          <cell r="A2387">
            <v>43287</v>
          </cell>
          <cell r="B2387">
            <v>83</v>
          </cell>
          <cell r="C2387">
            <v>2</v>
          </cell>
          <cell r="D2387"/>
          <cell r="E2387">
            <v>85</v>
          </cell>
          <cell r="F2387">
            <v>11</v>
          </cell>
          <cell r="G2387">
            <v>1</v>
          </cell>
          <cell r="H2387">
            <v>12</v>
          </cell>
          <cell r="I2387">
            <v>97</v>
          </cell>
          <cell r="K2387"/>
          <cell r="L2387"/>
          <cell r="M2387">
            <v>109</v>
          </cell>
          <cell r="N2387">
            <v>18.53</v>
          </cell>
        </row>
        <row r="2388">
          <cell r="A2388">
            <v>43288</v>
          </cell>
          <cell r="B2388">
            <v>72</v>
          </cell>
          <cell r="C2388">
            <v>1</v>
          </cell>
          <cell r="D2388"/>
          <cell r="E2388">
            <v>73</v>
          </cell>
          <cell r="F2388">
            <v>11</v>
          </cell>
          <cell r="G2388">
            <v>1</v>
          </cell>
          <cell r="H2388">
            <v>12</v>
          </cell>
          <cell r="I2388">
            <v>85</v>
          </cell>
          <cell r="K2388"/>
          <cell r="L2388"/>
          <cell r="M2388">
            <v>97</v>
          </cell>
          <cell r="N2388">
            <v>16.490000000000002</v>
          </cell>
        </row>
        <row r="2389">
          <cell r="A2389">
            <v>43289</v>
          </cell>
          <cell r="B2389">
            <v>66</v>
          </cell>
          <cell r="C2389">
            <v>1</v>
          </cell>
          <cell r="D2389"/>
          <cell r="E2389">
            <v>67</v>
          </cell>
          <cell r="F2389">
            <v>8</v>
          </cell>
          <cell r="G2389">
            <v>1</v>
          </cell>
          <cell r="H2389">
            <v>9</v>
          </cell>
          <cell r="I2389">
            <v>76</v>
          </cell>
          <cell r="K2389"/>
          <cell r="L2389"/>
          <cell r="M2389">
            <v>85</v>
          </cell>
          <cell r="N2389">
            <v>14.450000000000001</v>
          </cell>
        </row>
        <row r="2390">
          <cell r="A2390">
            <v>43290</v>
          </cell>
          <cell r="B2390">
            <v>76</v>
          </cell>
          <cell r="C2390">
            <v>1</v>
          </cell>
          <cell r="D2390"/>
          <cell r="E2390">
            <v>77</v>
          </cell>
          <cell r="F2390">
            <v>12</v>
          </cell>
          <cell r="G2390">
            <v>1</v>
          </cell>
          <cell r="H2390">
            <v>13</v>
          </cell>
          <cell r="I2390">
            <v>90</v>
          </cell>
          <cell r="K2390"/>
          <cell r="L2390"/>
          <cell r="M2390">
            <v>103</v>
          </cell>
          <cell r="N2390">
            <v>17.510000000000002</v>
          </cell>
        </row>
        <row r="2391">
          <cell r="A2391">
            <v>43291</v>
          </cell>
          <cell r="B2391">
            <v>79</v>
          </cell>
          <cell r="C2391">
            <v>2</v>
          </cell>
          <cell r="D2391"/>
          <cell r="E2391">
            <v>81</v>
          </cell>
          <cell r="F2391">
            <v>12</v>
          </cell>
          <cell r="G2391">
            <v>1</v>
          </cell>
          <cell r="H2391">
            <v>13</v>
          </cell>
          <cell r="I2391">
            <v>94</v>
          </cell>
          <cell r="K2391"/>
          <cell r="L2391"/>
          <cell r="M2391">
            <v>107</v>
          </cell>
          <cell r="N2391">
            <v>18.190000000000001</v>
          </cell>
        </row>
        <row r="2392">
          <cell r="A2392">
            <v>43292</v>
          </cell>
          <cell r="B2392">
            <v>83</v>
          </cell>
          <cell r="C2392">
            <v>4</v>
          </cell>
          <cell r="D2392"/>
          <cell r="E2392">
            <v>87</v>
          </cell>
          <cell r="F2392">
            <v>14</v>
          </cell>
          <cell r="G2392">
            <v>1</v>
          </cell>
          <cell r="H2392">
            <v>15</v>
          </cell>
          <cell r="I2392">
            <v>102</v>
          </cell>
          <cell r="K2392"/>
          <cell r="L2392"/>
          <cell r="M2392">
            <v>117</v>
          </cell>
          <cell r="N2392">
            <v>19.89</v>
          </cell>
        </row>
        <row r="2393">
          <cell r="A2393">
            <v>43293</v>
          </cell>
          <cell r="B2393">
            <v>98</v>
          </cell>
          <cell r="C2393">
            <v>3</v>
          </cell>
          <cell r="D2393"/>
          <cell r="E2393">
            <v>101</v>
          </cell>
          <cell r="F2393">
            <v>12</v>
          </cell>
          <cell r="G2393">
            <v>1</v>
          </cell>
          <cell r="H2393">
            <v>13</v>
          </cell>
          <cell r="I2393">
            <v>114</v>
          </cell>
          <cell r="K2393"/>
          <cell r="L2393"/>
          <cell r="M2393">
            <v>127</v>
          </cell>
          <cell r="N2393">
            <v>21.59</v>
          </cell>
        </row>
        <row r="2394">
          <cell r="A2394">
            <v>43294</v>
          </cell>
          <cell r="B2394">
            <v>87</v>
          </cell>
          <cell r="C2394">
            <v>5</v>
          </cell>
          <cell r="D2394"/>
          <cell r="E2394">
            <v>92</v>
          </cell>
          <cell r="F2394">
            <v>11</v>
          </cell>
          <cell r="G2394">
            <v>2</v>
          </cell>
          <cell r="H2394">
            <v>13</v>
          </cell>
          <cell r="I2394">
            <v>105</v>
          </cell>
          <cell r="K2394"/>
          <cell r="L2394"/>
          <cell r="M2394">
            <v>118</v>
          </cell>
          <cell r="N2394">
            <v>20.060000000000002</v>
          </cell>
        </row>
        <row r="2395">
          <cell r="A2395">
            <v>43295</v>
          </cell>
          <cell r="B2395">
            <v>77</v>
          </cell>
          <cell r="C2395">
            <v>3</v>
          </cell>
          <cell r="D2395"/>
          <cell r="E2395">
            <v>80</v>
          </cell>
          <cell r="F2395">
            <v>12</v>
          </cell>
          <cell r="G2395">
            <v>2</v>
          </cell>
          <cell r="H2395">
            <v>14</v>
          </cell>
          <cell r="I2395">
            <v>94</v>
          </cell>
          <cell r="K2395"/>
          <cell r="L2395"/>
          <cell r="M2395">
            <v>108</v>
          </cell>
          <cell r="N2395">
            <v>18.360000000000003</v>
          </cell>
        </row>
        <row r="2396">
          <cell r="A2396">
            <v>43296</v>
          </cell>
          <cell r="B2396">
            <v>79</v>
          </cell>
          <cell r="C2396">
            <v>3</v>
          </cell>
          <cell r="D2396"/>
          <cell r="E2396">
            <v>82</v>
          </cell>
          <cell r="F2396">
            <v>14</v>
          </cell>
          <cell r="G2396">
            <v>1</v>
          </cell>
          <cell r="H2396">
            <v>15</v>
          </cell>
          <cell r="I2396">
            <v>97</v>
          </cell>
          <cell r="K2396"/>
          <cell r="L2396"/>
          <cell r="M2396">
            <v>112</v>
          </cell>
          <cell r="N2396">
            <v>19.040000000000003</v>
          </cell>
        </row>
        <row r="2397">
          <cell r="A2397">
            <v>43297</v>
          </cell>
          <cell r="B2397">
            <v>82</v>
          </cell>
          <cell r="C2397">
            <v>3</v>
          </cell>
          <cell r="D2397"/>
          <cell r="E2397">
            <v>85</v>
          </cell>
          <cell r="F2397">
            <v>15</v>
          </cell>
          <cell r="G2397">
            <v>1</v>
          </cell>
          <cell r="H2397">
            <v>16</v>
          </cell>
          <cell r="I2397">
            <v>101</v>
          </cell>
          <cell r="K2397"/>
          <cell r="L2397"/>
          <cell r="M2397">
            <v>117</v>
          </cell>
          <cell r="N2397">
            <v>19.89</v>
          </cell>
        </row>
        <row r="2398">
          <cell r="A2398">
            <v>43298</v>
          </cell>
          <cell r="B2398">
            <v>79</v>
          </cell>
          <cell r="C2398">
            <v>4</v>
          </cell>
          <cell r="D2398"/>
          <cell r="E2398">
            <v>83</v>
          </cell>
          <cell r="F2398">
            <v>17</v>
          </cell>
          <cell r="G2398">
            <v>2</v>
          </cell>
          <cell r="H2398">
            <v>19</v>
          </cell>
          <cell r="I2398">
            <v>102</v>
          </cell>
          <cell r="K2398"/>
          <cell r="L2398"/>
          <cell r="M2398">
            <v>121</v>
          </cell>
          <cell r="N2398">
            <v>20.57</v>
          </cell>
        </row>
        <row r="2399">
          <cell r="A2399">
            <v>43299</v>
          </cell>
          <cell r="B2399">
            <v>72</v>
          </cell>
          <cell r="C2399">
            <v>3</v>
          </cell>
          <cell r="D2399"/>
          <cell r="E2399">
            <v>75</v>
          </cell>
          <cell r="F2399">
            <v>15</v>
          </cell>
          <cell r="G2399">
            <v>2</v>
          </cell>
          <cell r="H2399">
            <v>17</v>
          </cell>
          <cell r="I2399">
            <v>92</v>
          </cell>
          <cell r="K2399"/>
          <cell r="L2399"/>
          <cell r="M2399">
            <v>109</v>
          </cell>
          <cell r="N2399">
            <v>18.53</v>
          </cell>
        </row>
        <row r="2400">
          <cell r="A2400">
            <v>43300</v>
          </cell>
          <cell r="B2400">
            <v>64</v>
          </cell>
          <cell r="C2400">
            <v>2</v>
          </cell>
          <cell r="D2400"/>
          <cell r="E2400">
            <v>66</v>
          </cell>
          <cell r="F2400">
            <v>14</v>
          </cell>
          <cell r="G2400">
            <v>1</v>
          </cell>
          <cell r="H2400">
            <v>15</v>
          </cell>
          <cell r="I2400">
            <v>81</v>
          </cell>
          <cell r="K2400"/>
          <cell r="L2400"/>
          <cell r="M2400">
            <v>96</v>
          </cell>
          <cell r="N2400">
            <v>16.32</v>
          </cell>
        </row>
        <row r="2401">
          <cell r="A2401">
            <v>43301</v>
          </cell>
          <cell r="B2401">
            <v>61</v>
          </cell>
          <cell r="C2401">
            <v>2</v>
          </cell>
          <cell r="D2401"/>
          <cell r="E2401">
            <v>63</v>
          </cell>
          <cell r="F2401">
            <v>17</v>
          </cell>
          <cell r="G2401">
            <v>1</v>
          </cell>
          <cell r="H2401">
            <v>18</v>
          </cell>
          <cell r="I2401">
            <v>81</v>
          </cell>
          <cell r="K2401"/>
          <cell r="L2401"/>
          <cell r="M2401">
            <v>99</v>
          </cell>
          <cell r="N2401">
            <v>16.830000000000002</v>
          </cell>
        </row>
        <row r="2402">
          <cell r="A2402">
            <v>43302</v>
          </cell>
          <cell r="B2402">
            <v>72</v>
          </cell>
          <cell r="C2402">
            <v>1</v>
          </cell>
          <cell r="D2402"/>
          <cell r="E2402">
            <v>73</v>
          </cell>
          <cell r="F2402">
            <v>13</v>
          </cell>
          <cell r="G2402">
            <v>2</v>
          </cell>
          <cell r="H2402">
            <v>15</v>
          </cell>
          <cell r="I2402">
            <v>88</v>
          </cell>
          <cell r="K2402"/>
          <cell r="L2402"/>
          <cell r="M2402">
            <v>103</v>
          </cell>
          <cell r="N2402">
            <v>17.510000000000002</v>
          </cell>
        </row>
        <row r="2403">
          <cell r="A2403">
            <v>43303</v>
          </cell>
          <cell r="B2403">
            <v>72</v>
          </cell>
          <cell r="C2403">
            <v>4</v>
          </cell>
          <cell r="D2403"/>
          <cell r="E2403">
            <v>76</v>
          </cell>
          <cell r="F2403">
            <v>14</v>
          </cell>
          <cell r="G2403">
            <v>2</v>
          </cell>
          <cell r="H2403">
            <v>16</v>
          </cell>
          <cell r="I2403">
            <v>92</v>
          </cell>
          <cell r="K2403"/>
          <cell r="L2403"/>
          <cell r="M2403">
            <v>108</v>
          </cell>
          <cell r="N2403">
            <v>18.360000000000003</v>
          </cell>
        </row>
        <row r="2404">
          <cell r="A2404">
            <v>43304</v>
          </cell>
          <cell r="B2404">
            <v>69</v>
          </cell>
          <cell r="C2404">
            <v>3</v>
          </cell>
          <cell r="D2404"/>
          <cell r="E2404">
            <v>72</v>
          </cell>
          <cell r="F2404">
            <v>18</v>
          </cell>
          <cell r="G2404">
            <v>3</v>
          </cell>
          <cell r="H2404">
            <v>21</v>
          </cell>
          <cell r="I2404">
            <v>93</v>
          </cell>
          <cell r="K2404"/>
          <cell r="L2404"/>
          <cell r="M2404">
            <v>114</v>
          </cell>
          <cell r="N2404">
            <v>19.380000000000003</v>
          </cell>
        </row>
        <row r="2405">
          <cell r="A2405">
            <v>43305</v>
          </cell>
          <cell r="B2405">
            <v>68</v>
          </cell>
          <cell r="C2405">
            <v>2</v>
          </cell>
          <cell r="D2405"/>
          <cell r="E2405">
            <v>70</v>
          </cell>
          <cell r="F2405">
            <v>21</v>
          </cell>
          <cell r="G2405">
            <v>3</v>
          </cell>
          <cell r="H2405">
            <v>24</v>
          </cell>
          <cell r="I2405">
            <v>94</v>
          </cell>
          <cell r="K2405"/>
          <cell r="L2405"/>
          <cell r="M2405">
            <v>118</v>
          </cell>
          <cell r="N2405">
            <v>20.060000000000002</v>
          </cell>
        </row>
        <row r="2406">
          <cell r="A2406">
            <v>43306</v>
          </cell>
          <cell r="B2406">
            <v>73</v>
          </cell>
          <cell r="C2406">
            <v>2</v>
          </cell>
          <cell r="D2406"/>
          <cell r="E2406">
            <v>75</v>
          </cell>
          <cell r="F2406">
            <v>20</v>
          </cell>
          <cell r="G2406">
            <v>3</v>
          </cell>
          <cell r="H2406">
            <v>23</v>
          </cell>
          <cell r="I2406">
            <v>98</v>
          </cell>
          <cell r="K2406"/>
          <cell r="L2406"/>
          <cell r="M2406">
            <v>121</v>
          </cell>
          <cell r="N2406">
            <v>20.57</v>
          </cell>
        </row>
        <row r="2407">
          <cell r="A2407">
            <v>43307</v>
          </cell>
          <cell r="B2407">
            <v>71</v>
          </cell>
          <cell r="C2407">
            <v>4</v>
          </cell>
          <cell r="D2407"/>
          <cell r="E2407">
            <v>75</v>
          </cell>
          <cell r="F2407">
            <v>18</v>
          </cell>
          <cell r="G2407">
            <v>3</v>
          </cell>
          <cell r="H2407">
            <v>21</v>
          </cell>
          <cell r="I2407">
            <v>96</v>
          </cell>
          <cell r="K2407"/>
          <cell r="L2407"/>
          <cell r="M2407">
            <v>117</v>
          </cell>
          <cell r="N2407">
            <v>19.89</v>
          </cell>
        </row>
        <row r="2408">
          <cell r="A2408">
            <v>43308</v>
          </cell>
          <cell r="B2408">
            <v>69</v>
          </cell>
          <cell r="C2408">
            <v>3</v>
          </cell>
          <cell r="D2408"/>
          <cell r="E2408">
            <v>72</v>
          </cell>
          <cell r="F2408">
            <v>19</v>
          </cell>
          <cell r="G2408">
            <v>2</v>
          </cell>
          <cell r="H2408">
            <v>21</v>
          </cell>
          <cell r="I2408">
            <v>93</v>
          </cell>
          <cell r="K2408"/>
          <cell r="L2408"/>
          <cell r="M2408">
            <v>114</v>
          </cell>
          <cell r="N2408">
            <v>19.380000000000003</v>
          </cell>
        </row>
        <row r="2409">
          <cell r="A2409">
            <v>43309</v>
          </cell>
          <cell r="B2409">
            <v>70</v>
          </cell>
          <cell r="C2409">
            <v>7</v>
          </cell>
          <cell r="D2409"/>
          <cell r="E2409">
            <v>77</v>
          </cell>
          <cell r="F2409">
            <v>15</v>
          </cell>
          <cell r="G2409">
            <v>3</v>
          </cell>
          <cell r="H2409">
            <v>18</v>
          </cell>
          <cell r="I2409">
            <v>95</v>
          </cell>
          <cell r="K2409"/>
          <cell r="L2409"/>
          <cell r="M2409">
            <v>113</v>
          </cell>
          <cell r="N2409">
            <v>19.21</v>
          </cell>
        </row>
        <row r="2410">
          <cell r="A2410">
            <v>43310</v>
          </cell>
          <cell r="B2410">
            <v>60</v>
          </cell>
          <cell r="C2410">
            <v>5</v>
          </cell>
          <cell r="D2410"/>
          <cell r="E2410">
            <v>65</v>
          </cell>
          <cell r="F2410">
            <v>12</v>
          </cell>
          <cell r="G2410">
            <v>2</v>
          </cell>
          <cell r="H2410">
            <v>14</v>
          </cell>
          <cell r="I2410">
            <v>79</v>
          </cell>
          <cell r="K2410"/>
          <cell r="L2410"/>
          <cell r="M2410">
            <v>93</v>
          </cell>
          <cell r="N2410">
            <v>15.81</v>
          </cell>
        </row>
        <row r="2411">
          <cell r="A2411">
            <v>43311</v>
          </cell>
          <cell r="B2411">
            <v>73</v>
          </cell>
          <cell r="C2411">
            <v>3</v>
          </cell>
          <cell r="D2411"/>
          <cell r="E2411">
            <v>76</v>
          </cell>
          <cell r="F2411">
            <v>15</v>
          </cell>
          <cell r="G2411">
            <v>1</v>
          </cell>
          <cell r="H2411">
            <v>16</v>
          </cell>
          <cell r="I2411">
            <v>92</v>
          </cell>
          <cell r="K2411"/>
          <cell r="L2411"/>
          <cell r="M2411">
            <v>108</v>
          </cell>
          <cell r="N2411">
            <v>18.360000000000003</v>
          </cell>
        </row>
        <row r="2412">
          <cell r="A2412">
            <v>43312</v>
          </cell>
          <cell r="B2412">
            <v>64</v>
          </cell>
          <cell r="C2412">
            <v>2</v>
          </cell>
          <cell r="D2412"/>
          <cell r="E2412">
            <v>66</v>
          </cell>
          <cell r="F2412">
            <v>16</v>
          </cell>
          <cell r="G2412">
            <v>1</v>
          </cell>
          <cell r="H2412">
            <v>17</v>
          </cell>
          <cell r="I2412">
            <v>83</v>
          </cell>
          <cell r="K2412"/>
          <cell r="L2412"/>
          <cell r="M2412">
            <v>100</v>
          </cell>
          <cell r="N2412">
            <v>17</v>
          </cell>
        </row>
        <row r="2413">
          <cell r="A2413">
            <v>43313</v>
          </cell>
          <cell r="B2413">
            <v>59</v>
          </cell>
          <cell r="C2413">
            <v>4</v>
          </cell>
          <cell r="D2413"/>
          <cell r="E2413">
            <v>63</v>
          </cell>
          <cell r="F2413">
            <v>14</v>
          </cell>
          <cell r="G2413">
            <v>1</v>
          </cell>
          <cell r="H2413">
            <v>15</v>
          </cell>
          <cell r="I2413">
            <v>78</v>
          </cell>
          <cell r="K2413"/>
          <cell r="L2413"/>
          <cell r="M2413">
            <v>93</v>
          </cell>
          <cell r="N2413">
            <v>15.81</v>
          </cell>
        </row>
        <row r="2414">
          <cell r="A2414">
            <v>43314</v>
          </cell>
          <cell r="B2414">
            <v>63</v>
          </cell>
          <cell r="C2414">
            <v>5</v>
          </cell>
          <cell r="D2414"/>
          <cell r="E2414">
            <v>68</v>
          </cell>
          <cell r="F2414">
            <v>15</v>
          </cell>
          <cell r="G2414">
            <v>1</v>
          </cell>
          <cell r="H2414">
            <v>16</v>
          </cell>
          <cell r="I2414">
            <v>84</v>
          </cell>
          <cell r="K2414"/>
          <cell r="L2414"/>
          <cell r="M2414">
            <v>100</v>
          </cell>
          <cell r="N2414">
            <v>17</v>
          </cell>
        </row>
        <row r="2415">
          <cell r="A2415">
            <v>43315</v>
          </cell>
          <cell r="B2415">
            <v>70</v>
          </cell>
          <cell r="C2415">
            <v>4</v>
          </cell>
          <cell r="D2415"/>
          <cell r="E2415">
            <v>74</v>
          </cell>
          <cell r="F2415">
            <v>16</v>
          </cell>
          <cell r="G2415">
            <v>1</v>
          </cell>
          <cell r="H2415">
            <v>17</v>
          </cell>
          <cell r="I2415">
            <v>91</v>
          </cell>
          <cell r="K2415"/>
          <cell r="L2415"/>
          <cell r="M2415">
            <v>108</v>
          </cell>
          <cell r="N2415">
            <v>18.360000000000003</v>
          </cell>
        </row>
        <row r="2416">
          <cell r="A2416">
            <v>43316</v>
          </cell>
          <cell r="B2416">
            <v>76</v>
          </cell>
          <cell r="C2416">
            <v>1</v>
          </cell>
          <cell r="D2416"/>
          <cell r="E2416">
            <v>77</v>
          </cell>
          <cell r="F2416">
            <v>14</v>
          </cell>
          <cell r="G2416"/>
          <cell r="H2416">
            <v>14</v>
          </cell>
          <cell r="I2416">
            <v>91</v>
          </cell>
          <cell r="K2416"/>
          <cell r="L2416"/>
          <cell r="M2416">
            <v>105</v>
          </cell>
          <cell r="N2416">
            <v>17.850000000000001</v>
          </cell>
        </row>
        <row r="2417">
          <cell r="A2417">
            <v>43317</v>
          </cell>
          <cell r="B2417">
            <v>63</v>
          </cell>
          <cell r="C2417">
            <v>1</v>
          </cell>
          <cell r="D2417"/>
          <cell r="E2417">
            <v>64</v>
          </cell>
          <cell r="F2417">
            <v>9</v>
          </cell>
          <cell r="G2417"/>
          <cell r="H2417">
            <v>9</v>
          </cell>
          <cell r="I2417">
            <v>73</v>
          </cell>
          <cell r="K2417"/>
          <cell r="L2417"/>
          <cell r="M2417">
            <v>82</v>
          </cell>
          <cell r="N2417">
            <v>13.940000000000001</v>
          </cell>
        </row>
        <row r="2418">
          <cell r="A2418">
            <v>43318</v>
          </cell>
          <cell r="B2418">
            <v>66</v>
          </cell>
          <cell r="C2418">
            <v>3</v>
          </cell>
          <cell r="D2418"/>
          <cell r="E2418">
            <v>69</v>
          </cell>
          <cell r="F2418">
            <v>11</v>
          </cell>
          <cell r="G2418"/>
          <cell r="H2418">
            <v>11</v>
          </cell>
          <cell r="I2418">
            <v>80</v>
          </cell>
          <cell r="K2418"/>
          <cell r="L2418"/>
          <cell r="M2418">
            <v>91</v>
          </cell>
          <cell r="N2418">
            <v>15.47</v>
          </cell>
        </row>
        <row r="2419">
          <cell r="A2419">
            <v>43319</v>
          </cell>
          <cell r="B2419">
            <v>68</v>
          </cell>
          <cell r="C2419">
            <v>3</v>
          </cell>
          <cell r="D2419"/>
          <cell r="E2419">
            <v>71</v>
          </cell>
          <cell r="F2419">
            <v>10</v>
          </cell>
          <cell r="G2419">
            <v>2</v>
          </cell>
          <cell r="H2419">
            <v>12</v>
          </cell>
          <cell r="I2419">
            <v>83</v>
          </cell>
          <cell r="K2419"/>
          <cell r="L2419"/>
          <cell r="M2419">
            <v>95</v>
          </cell>
          <cell r="N2419">
            <v>16.150000000000002</v>
          </cell>
        </row>
        <row r="2420">
          <cell r="A2420">
            <v>43320</v>
          </cell>
          <cell r="B2420">
            <v>70</v>
          </cell>
          <cell r="C2420">
            <v>3</v>
          </cell>
          <cell r="D2420"/>
          <cell r="E2420">
            <v>73</v>
          </cell>
          <cell r="F2420">
            <v>12</v>
          </cell>
          <cell r="G2420">
            <v>1</v>
          </cell>
          <cell r="H2420">
            <v>13</v>
          </cell>
          <cell r="I2420">
            <v>86</v>
          </cell>
          <cell r="K2420"/>
          <cell r="L2420"/>
          <cell r="M2420">
            <v>99</v>
          </cell>
          <cell r="N2420">
            <v>16.830000000000002</v>
          </cell>
        </row>
        <row r="2421">
          <cell r="A2421">
            <v>43321</v>
          </cell>
          <cell r="B2421">
            <v>65</v>
          </cell>
          <cell r="C2421">
            <v>3</v>
          </cell>
          <cell r="D2421"/>
          <cell r="E2421">
            <v>68</v>
          </cell>
          <cell r="F2421">
            <v>9</v>
          </cell>
          <cell r="G2421">
            <v>1</v>
          </cell>
          <cell r="H2421">
            <v>10</v>
          </cell>
          <cell r="I2421">
            <v>78</v>
          </cell>
          <cell r="K2421"/>
          <cell r="L2421"/>
          <cell r="M2421">
            <v>88</v>
          </cell>
          <cell r="N2421">
            <v>14.96</v>
          </cell>
        </row>
        <row r="2422">
          <cell r="A2422">
            <v>43322</v>
          </cell>
          <cell r="B2422">
            <v>62</v>
          </cell>
          <cell r="C2422">
            <v>3</v>
          </cell>
          <cell r="D2422"/>
          <cell r="E2422">
            <v>65</v>
          </cell>
          <cell r="F2422">
            <v>11</v>
          </cell>
          <cell r="G2422">
            <v>1</v>
          </cell>
          <cell r="H2422">
            <v>12</v>
          </cell>
          <cell r="I2422">
            <v>77</v>
          </cell>
          <cell r="K2422"/>
          <cell r="L2422"/>
          <cell r="M2422">
            <v>89</v>
          </cell>
          <cell r="N2422">
            <v>15.13</v>
          </cell>
        </row>
        <row r="2423">
          <cell r="A2423">
            <v>43323</v>
          </cell>
          <cell r="B2423">
            <v>59</v>
          </cell>
          <cell r="C2423">
            <v>2</v>
          </cell>
          <cell r="D2423"/>
          <cell r="E2423">
            <v>61</v>
          </cell>
          <cell r="F2423">
            <v>12</v>
          </cell>
          <cell r="G2423">
            <v>1</v>
          </cell>
          <cell r="H2423">
            <v>13</v>
          </cell>
          <cell r="I2423">
            <v>74</v>
          </cell>
          <cell r="K2423"/>
          <cell r="L2423"/>
          <cell r="M2423">
            <v>87</v>
          </cell>
          <cell r="N2423">
            <v>14.790000000000001</v>
          </cell>
        </row>
        <row r="2424">
          <cell r="A2424">
            <v>43324</v>
          </cell>
          <cell r="B2424">
            <v>60</v>
          </cell>
          <cell r="C2424">
            <v>3</v>
          </cell>
          <cell r="D2424"/>
          <cell r="E2424">
            <v>63</v>
          </cell>
          <cell r="F2424">
            <v>13</v>
          </cell>
          <cell r="G2424">
            <v>1</v>
          </cell>
          <cell r="H2424">
            <v>14</v>
          </cell>
          <cell r="I2424">
            <v>77</v>
          </cell>
          <cell r="K2424"/>
          <cell r="L2424"/>
          <cell r="M2424">
            <v>91</v>
          </cell>
          <cell r="N2424">
            <v>15.47</v>
          </cell>
        </row>
        <row r="2425">
          <cell r="A2425">
            <v>43325</v>
          </cell>
          <cell r="B2425">
            <v>66</v>
          </cell>
          <cell r="C2425">
            <v>2</v>
          </cell>
          <cell r="D2425"/>
          <cell r="E2425">
            <v>68</v>
          </cell>
          <cell r="F2425">
            <v>13</v>
          </cell>
          <cell r="G2425">
            <v>2</v>
          </cell>
          <cell r="H2425">
            <v>15</v>
          </cell>
          <cell r="I2425">
            <v>83</v>
          </cell>
          <cell r="K2425"/>
          <cell r="L2425"/>
          <cell r="M2425">
            <v>98</v>
          </cell>
          <cell r="N2425">
            <v>16.66</v>
          </cell>
        </row>
        <row r="2426">
          <cell r="A2426">
            <v>43326</v>
          </cell>
          <cell r="B2426">
            <v>69</v>
          </cell>
          <cell r="C2426"/>
          <cell r="D2426"/>
          <cell r="E2426">
            <v>69</v>
          </cell>
          <cell r="F2426">
            <v>13</v>
          </cell>
          <cell r="G2426">
            <v>2</v>
          </cell>
          <cell r="H2426">
            <v>15</v>
          </cell>
          <cell r="I2426">
            <v>84</v>
          </cell>
          <cell r="K2426"/>
          <cell r="L2426"/>
          <cell r="M2426">
            <v>99</v>
          </cell>
          <cell r="N2426">
            <v>16.830000000000002</v>
          </cell>
        </row>
        <row r="2427">
          <cell r="A2427">
            <v>43327</v>
          </cell>
          <cell r="B2427">
            <v>71</v>
          </cell>
          <cell r="C2427"/>
          <cell r="D2427"/>
          <cell r="E2427">
            <v>71</v>
          </cell>
          <cell r="F2427">
            <v>15</v>
          </cell>
          <cell r="G2427">
            <v>1</v>
          </cell>
          <cell r="H2427">
            <v>16</v>
          </cell>
          <cell r="I2427">
            <v>87</v>
          </cell>
          <cell r="K2427"/>
          <cell r="L2427"/>
          <cell r="M2427">
            <v>103</v>
          </cell>
          <cell r="N2427">
            <v>17.510000000000002</v>
          </cell>
        </row>
        <row r="2428">
          <cell r="A2428">
            <v>43328</v>
          </cell>
          <cell r="B2428">
            <v>74</v>
          </cell>
          <cell r="C2428">
            <v>1</v>
          </cell>
          <cell r="D2428"/>
          <cell r="E2428">
            <v>75</v>
          </cell>
          <cell r="F2428">
            <v>16</v>
          </cell>
          <cell r="G2428">
            <v>1</v>
          </cell>
          <cell r="H2428">
            <v>17</v>
          </cell>
          <cell r="I2428">
            <v>92</v>
          </cell>
          <cell r="K2428"/>
          <cell r="L2428"/>
          <cell r="M2428">
            <v>109</v>
          </cell>
          <cell r="N2428">
            <v>18.53</v>
          </cell>
        </row>
        <row r="2429">
          <cell r="A2429">
            <v>43329</v>
          </cell>
          <cell r="B2429">
            <v>85</v>
          </cell>
          <cell r="C2429">
            <v>2</v>
          </cell>
          <cell r="D2429"/>
          <cell r="E2429">
            <v>87</v>
          </cell>
          <cell r="F2429">
            <v>17</v>
          </cell>
          <cell r="G2429"/>
          <cell r="H2429">
            <v>17</v>
          </cell>
          <cell r="I2429">
            <v>104</v>
          </cell>
          <cell r="K2429"/>
          <cell r="L2429"/>
          <cell r="M2429">
            <v>121</v>
          </cell>
          <cell r="N2429">
            <v>20.57</v>
          </cell>
        </row>
        <row r="2430">
          <cell r="A2430">
            <v>43330</v>
          </cell>
          <cell r="B2430">
            <v>88</v>
          </cell>
          <cell r="C2430">
            <v>2</v>
          </cell>
          <cell r="D2430"/>
          <cell r="E2430">
            <v>90</v>
          </cell>
          <cell r="F2430">
            <v>14</v>
          </cell>
          <cell r="G2430">
            <v>1</v>
          </cell>
          <cell r="H2430">
            <v>15</v>
          </cell>
          <cell r="I2430">
            <v>105</v>
          </cell>
          <cell r="K2430"/>
          <cell r="L2430"/>
          <cell r="M2430">
            <v>120</v>
          </cell>
          <cell r="N2430">
            <v>20.400000000000002</v>
          </cell>
        </row>
        <row r="2431">
          <cell r="A2431">
            <v>43331</v>
          </cell>
          <cell r="B2431">
            <v>83</v>
          </cell>
          <cell r="C2431"/>
          <cell r="D2431"/>
          <cell r="E2431">
            <v>83</v>
          </cell>
          <cell r="F2431">
            <v>12</v>
          </cell>
          <cell r="G2431"/>
          <cell r="H2431">
            <v>12</v>
          </cell>
          <cell r="I2431">
            <v>95</v>
          </cell>
          <cell r="K2431"/>
          <cell r="L2431"/>
          <cell r="M2431">
            <v>107</v>
          </cell>
          <cell r="N2431">
            <v>18.190000000000001</v>
          </cell>
        </row>
        <row r="2432">
          <cell r="A2432">
            <v>43332</v>
          </cell>
          <cell r="B2432">
            <v>86</v>
          </cell>
          <cell r="C2432">
            <v>1</v>
          </cell>
          <cell r="D2432"/>
          <cell r="E2432">
            <v>87</v>
          </cell>
          <cell r="F2432">
            <v>11</v>
          </cell>
          <cell r="G2432"/>
          <cell r="H2432">
            <v>11</v>
          </cell>
          <cell r="I2432">
            <v>98</v>
          </cell>
          <cell r="K2432"/>
          <cell r="L2432"/>
          <cell r="M2432">
            <v>109</v>
          </cell>
          <cell r="N2432">
            <v>18.53</v>
          </cell>
        </row>
        <row r="2433">
          <cell r="A2433">
            <v>43333</v>
          </cell>
          <cell r="B2433">
            <v>84</v>
          </cell>
          <cell r="C2433">
            <v>1</v>
          </cell>
          <cell r="D2433"/>
          <cell r="E2433">
            <v>85</v>
          </cell>
          <cell r="F2433">
            <v>12</v>
          </cell>
          <cell r="G2433">
            <v>1</v>
          </cell>
          <cell r="H2433">
            <v>13</v>
          </cell>
          <cell r="I2433">
            <v>98</v>
          </cell>
          <cell r="K2433"/>
          <cell r="L2433"/>
          <cell r="M2433">
            <v>111</v>
          </cell>
          <cell r="N2433">
            <v>18.87</v>
          </cell>
        </row>
        <row r="2434">
          <cell r="A2434">
            <v>43334</v>
          </cell>
          <cell r="B2434">
            <v>99</v>
          </cell>
          <cell r="C2434">
            <v>1</v>
          </cell>
          <cell r="D2434"/>
          <cell r="E2434">
            <v>100</v>
          </cell>
          <cell r="F2434">
            <v>15</v>
          </cell>
          <cell r="G2434"/>
          <cell r="H2434">
            <v>15</v>
          </cell>
          <cell r="I2434">
            <v>115</v>
          </cell>
          <cell r="K2434"/>
          <cell r="L2434"/>
          <cell r="M2434">
            <v>130</v>
          </cell>
          <cell r="N2434">
            <v>22.1</v>
          </cell>
        </row>
        <row r="2435">
          <cell r="A2435">
            <v>43335</v>
          </cell>
          <cell r="B2435">
            <v>97</v>
          </cell>
          <cell r="C2435">
            <v>2</v>
          </cell>
          <cell r="D2435"/>
          <cell r="E2435">
            <v>99</v>
          </cell>
          <cell r="F2435">
            <v>13</v>
          </cell>
          <cell r="G2435">
            <v>1</v>
          </cell>
          <cell r="H2435">
            <v>14</v>
          </cell>
          <cell r="I2435">
            <v>113</v>
          </cell>
          <cell r="K2435"/>
          <cell r="L2435"/>
          <cell r="M2435">
            <v>127</v>
          </cell>
          <cell r="N2435">
            <v>21.59</v>
          </cell>
        </row>
        <row r="2436">
          <cell r="A2436">
            <v>43336</v>
          </cell>
          <cell r="B2436">
            <v>91</v>
          </cell>
          <cell r="C2436">
            <v>2</v>
          </cell>
          <cell r="D2436"/>
          <cell r="E2436">
            <v>93</v>
          </cell>
          <cell r="F2436">
            <v>13</v>
          </cell>
          <cell r="G2436">
            <v>1</v>
          </cell>
          <cell r="H2436">
            <v>14</v>
          </cell>
          <cell r="I2436">
            <v>107</v>
          </cell>
          <cell r="K2436"/>
          <cell r="L2436"/>
          <cell r="M2436">
            <v>121</v>
          </cell>
          <cell r="N2436">
            <v>20.57</v>
          </cell>
        </row>
        <row r="2437">
          <cell r="A2437">
            <v>43337</v>
          </cell>
          <cell r="B2437">
            <v>80</v>
          </cell>
          <cell r="C2437">
            <v>2</v>
          </cell>
          <cell r="D2437"/>
          <cell r="E2437">
            <v>82</v>
          </cell>
          <cell r="F2437">
            <v>12</v>
          </cell>
          <cell r="G2437">
            <v>3</v>
          </cell>
          <cell r="H2437">
            <v>15</v>
          </cell>
          <cell r="I2437">
            <v>97</v>
          </cell>
          <cell r="K2437"/>
          <cell r="L2437"/>
          <cell r="M2437">
            <v>112</v>
          </cell>
          <cell r="N2437">
            <v>19.040000000000003</v>
          </cell>
        </row>
        <row r="2438">
          <cell r="A2438">
            <v>43338</v>
          </cell>
          <cell r="B2438">
            <v>76</v>
          </cell>
          <cell r="C2438">
            <v>4</v>
          </cell>
          <cell r="D2438"/>
          <cell r="E2438">
            <v>80</v>
          </cell>
          <cell r="F2438">
            <v>14</v>
          </cell>
          <cell r="G2438">
            <v>2</v>
          </cell>
          <cell r="H2438">
            <v>16</v>
          </cell>
          <cell r="I2438">
            <v>96</v>
          </cell>
          <cell r="K2438"/>
          <cell r="L2438"/>
          <cell r="M2438">
            <v>112</v>
          </cell>
          <cell r="N2438">
            <v>19.040000000000003</v>
          </cell>
        </row>
        <row r="2439">
          <cell r="A2439">
            <v>43339</v>
          </cell>
          <cell r="B2439">
            <v>79</v>
          </cell>
          <cell r="C2439">
            <v>4</v>
          </cell>
          <cell r="D2439"/>
          <cell r="E2439">
            <v>83</v>
          </cell>
          <cell r="F2439">
            <v>12</v>
          </cell>
          <cell r="G2439">
            <v>1</v>
          </cell>
          <cell r="H2439">
            <v>13</v>
          </cell>
          <cell r="I2439">
            <v>96</v>
          </cell>
          <cell r="K2439"/>
          <cell r="L2439"/>
          <cell r="M2439">
            <v>109</v>
          </cell>
          <cell r="N2439">
            <v>18.53</v>
          </cell>
        </row>
        <row r="2440">
          <cell r="A2440">
            <v>43340</v>
          </cell>
          <cell r="B2440">
            <v>80</v>
          </cell>
          <cell r="C2440">
            <v>3</v>
          </cell>
          <cell r="D2440"/>
          <cell r="E2440">
            <v>83</v>
          </cell>
          <cell r="F2440">
            <v>10</v>
          </cell>
          <cell r="G2440">
            <v>1</v>
          </cell>
          <cell r="H2440">
            <v>11</v>
          </cell>
          <cell r="I2440">
            <v>94</v>
          </cell>
          <cell r="K2440"/>
          <cell r="L2440"/>
          <cell r="M2440">
            <v>105</v>
          </cell>
          <cell r="N2440">
            <v>17.850000000000001</v>
          </cell>
        </row>
        <row r="2441">
          <cell r="A2441">
            <v>43341</v>
          </cell>
          <cell r="B2441">
            <v>80</v>
          </cell>
          <cell r="C2441">
            <v>7</v>
          </cell>
          <cell r="D2441"/>
          <cell r="E2441">
            <v>87</v>
          </cell>
          <cell r="F2441">
            <v>9</v>
          </cell>
          <cell r="G2441">
            <v>2</v>
          </cell>
          <cell r="H2441">
            <v>11</v>
          </cell>
          <cell r="I2441">
            <v>98</v>
          </cell>
          <cell r="K2441"/>
          <cell r="L2441"/>
          <cell r="M2441">
            <v>109</v>
          </cell>
          <cell r="N2441">
            <v>18.53</v>
          </cell>
        </row>
        <row r="2442">
          <cell r="A2442">
            <v>43342</v>
          </cell>
          <cell r="B2442">
            <v>77</v>
          </cell>
          <cell r="C2442">
            <v>5</v>
          </cell>
          <cell r="D2442"/>
          <cell r="E2442">
            <v>82</v>
          </cell>
          <cell r="F2442">
            <v>9</v>
          </cell>
          <cell r="G2442">
            <v>2</v>
          </cell>
          <cell r="H2442">
            <v>11</v>
          </cell>
          <cell r="I2442">
            <v>93</v>
          </cell>
          <cell r="K2442"/>
          <cell r="L2442"/>
          <cell r="M2442">
            <v>104</v>
          </cell>
          <cell r="N2442">
            <v>17.68</v>
          </cell>
        </row>
        <row r="2443">
          <cell r="A2443">
            <v>43343</v>
          </cell>
          <cell r="B2443">
            <v>62</v>
          </cell>
          <cell r="C2443">
            <v>5</v>
          </cell>
          <cell r="D2443"/>
          <cell r="E2443">
            <v>67</v>
          </cell>
          <cell r="F2443">
            <v>8</v>
          </cell>
          <cell r="G2443">
            <v>2</v>
          </cell>
          <cell r="H2443">
            <v>10</v>
          </cell>
          <cell r="I2443">
            <v>77</v>
          </cell>
          <cell r="K2443"/>
          <cell r="L2443"/>
          <cell r="M2443">
            <v>87</v>
          </cell>
          <cell r="N2443">
            <v>14.790000000000001</v>
          </cell>
        </row>
        <row r="2444">
          <cell r="A2444">
            <v>43344</v>
          </cell>
          <cell r="B2444">
            <v>67</v>
          </cell>
          <cell r="C2444">
            <v>4</v>
          </cell>
          <cell r="D2444"/>
          <cell r="E2444">
            <v>71</v>
          </cell>
          <cell r="F2444">
            <v>10</v>
          </cell>
          <cell r="G2444">
            <v>2</v>
          </cell>
          <cell r="H2444">
            <v>12</v>
          </cell>
          <cell r="I2444">
            <v>83</v>
          </cell>
          <cell r="K2444"/>
          <cell r="L2444"/>
          <cell r="M2444">
            <v>95</v>
          </cell>
          <cell r="N2444">
            <v>16.150000000000002</v>
          </cell>
        </row>
        <row r="2445">
          <cell r="A2445">
            <v>43345</v>
          </cell>
          <cell r="B2445">
            <v>78</v>
          </cell>
          <cell r="C2445">
            <v>3</v>
          </cell>
          <cell r="D2445"/>
          <cell r="E2445">
            <v>81</v>
          </cell>
          <cell r="F2445">
            <v>11</v>
          </cell>
          <cell r="G2445">
            <v>1</v>
          </cell>
          <cell r="H2445">
            <v>12</v>
          </cell>
          <cell r="I2445">
            <v>93</v>
          </cell>
          <cell r="K2445"/>
          <cell r="L2445"/>
          <cell r="M2445">
            <v>105</v>
          </cell>
          <cell r="N2445">
            <v>17.850000000000001</v>
          </cell>
        </row>
        <row r="2446">
          <cell r="A2446">
            <v>43346</v>
          </cell>
          <cell r="B2446">
            <v>71</v>
          </cell>
          <cell r="C2446">
            <v>2</v>
          </cell>
          <cell r="D2446"/>
          <cell r="E2446">
            <v>73</v>
          </cell>
          <cell r="F2446">
            <v>10</v>
          </cell>
          <cell r="G2446">
            <v>1</v>
          </cell>
          <cell r="H2446">
            <v>11</v>
          </cell>
          <cell r="I2446">
            <v>84</v>
          </cell>
          <cell r="K2446"/>
          <cell r="L2446"/>
          <cell r="M2446">
            <v>95</v>
          </cell>
          <cell r="N2446">
            <v>16.150000000000002</v>
          </cell>
        </row>
        <row r="2447">
          <cell r="A2447">
            <v>43347</v>
          </cell>
          <cell r="B2447">
            <v>74</v>
          </cell>
          <cell r="C2447">
            <v>2</v>
          </cell>
          <cell r="D2447"/>
          <cell r="E2447">
            <v>76</v>
          </cell>
          <cell r="F2447">
            <v>11</v>
          </cell>
          <cell r="G2447">
            <v>2</v>
          </cell>
          <cell r="H2447">
            <v>13</v>
          </cell>
          <cell r="I2447">
            <v>89</v>
          </cell>
          <cell r="K2447"/>
          <cell r="L2447"/>
          <cell r="M2447">
            <v>102</v>
          </cell>
          <cell r="N2447">
            <v>17.34</v>
          </cell>
        </row>
        <row r="2448">
          <cell r="A2448">
            <v>43348</v>
          </cell>
          <cell r="B2448">
            <v>66</v>
          </cell>
          <cell r="C2448">
            <v>2</v>
          </cell>
          <cell r="D2448"/>
          <cell r="E2448">
            <v>68</v>
          </cell>
          <cell r="F2448">
            <v>10</v>
          </cell>
          <cell r="G2448">
            <v>2</v>
          </cell>
          <cell r="H2448">
            <v>12</v>
          </cell>
          <cell r="I2448">
            <v>80</v>
          </cell>
          <cell r="K2448"/>
          <cell r="L2448"/>
          <cell r="M2448">
            <v>92</v>
          </cell>
          <cell r="N2448">
            <v>15.64</v>
          </cell>
        </row>
        <row r="2449">
          <cell r="A2449">
            <v>43349</v>
          </cell>
          <cell r="B2449">
            <v>68</v>
          </cell>
          <cell r="C2449">
            <v>4</v>
          </cell>
          <cell r="D2449"/>
          <cell r="E2449">
            <v>72</v>
          </cell>
          <cell r="F2449">
            <v>11</v>
          </cell>
          <cell r="G2449">
            <v>4</v>
          </cell>
          <cell r="H2449">
            <v>15</v>
          </cell>
          <cell r="I2449">
            <v>87</v>
          </cell>
          <cell r="K2449"/>
          <cell r="L2449"/>
          <cell r="M2449">
            <v>102</v>
          </cell>
          <cell r="N2449">
            <v>17.34</v>
          </cell>
        </row>
        <row r="2450">
          <cell r="A2450">
            <v>43350</v>
          </cell>
          <cell r="B2450">
            <v>63</v>
          </cell>
          <cell r="C2450">
            <v>4</v>
          </cell>
          <cell r="D2450"/>
          <cell r="E2450">
            <v>67</v>
          </cell>
          <cell r="F2450">
            <v>11</v>
          </cell>
          <cell r="G2450">
            <v>1</v>
          </cell>
          <cell r="H2450">
            <v>12</v>
          </cell>
          <cell r="I2450">
            <v>79</v>
          </cell>
          <cell r="K2450"/>
          <cell r="L2450"/>
          <cell r="M2450">
            <v>91</v>
          </cell>
          <cell r="N2450">
            <v>15.47</v>
          </cell>
        </row>
        <row r="2451">
          <cell r="A2451">
            <v>43351</v>
          </cell>
          <cell r="B2451">
            <v>57</v>
          </cell>
          <cell r="C2451">
            <v>4</v>
          </cell>
          <cell r="D2451"/>
          <cell r="E2451">
            <v>61</v>
          </cell>
          <cell r="F2451">
            <v>6</v>
          </cell>
          <cell r="G2451">
            <v>2</v>
          </cell>
          <cell r="H2451">
            <v>8</v>
          </cell>
          <cell r="I2451">
            <v>69</v>
          </cell>
          <cell r="K2451"/>
          <cell r="L2451"/>
          <cell r="M2451">
            <v>77</v>
          </cell>
          <cell r="N2451">
            <v>13.090000000000002</v>
          </cell>
        </row>
        <row r="2452">
          <cell r="A2452">
            <v>43352</v>
          </cell>
          <cell r="B2452">
            <v>64</v>
          </cell>
          <cell r="C2452">
            <v>1</v>
          </cell>
          <cell r="D2452"/>
          <cell r="E2452">
            <v>65</v>
          </cell>
          <cell r="F2452">
            <v>6</v>
          </cell>
          <cell r="G2452">
            <v>1</v>
          </cell>
          <cell r="H2452">
            <v>7</v>
          </cell>
          <cell r="I2452">
            <v>72</v>
          </cell>
          <cell r="K2452"/>
          <cell r="L2452"/>
          <cell r="M2452">
            <v>79</v>
          </cell>
          <cell r="N2452">
            <v>13.430000000000001</v>
          </cell>
        </row>
        <row r="2453">
          <cell r="A2453">
            <v>43353</v>
          </cell>
          <cell r="B2453">
            <v>59</v>
          </cell>
          <cell r="C2453">
            <v>2</v>
          </cell>
          <cell r="D2453"/>
          <cell r="E2453">
            <v>61</v>
          </cell>
          <cell r="F2453">
            <v>5</v>
          </cell>
          <cell r="G2453">
            <v>1</v>
          </cell>
          <cell r="H2453">
            <v>6</v>
          </cell>
          <cell r="I2453">
            <v>67</v>
          </cell>
          <cell r="K2453"/>
          <cell r="L2453"/>
          <cell r="M2453">
            <v>73</v>
          </cell>
          <cell r="N2453">
            <v>12.41</v>
          </cell>
        </row>
        <row r="2454">
          <cell r="A2454">
            <v>43354</v>
          </cell>
          <cell r="B2454">
            <v>62</v>
          </cell>
          <cell r="C2454">
            <v>4</v>
          </cell>
          <cell r="D2454"/>
          <cell r="E2454">
            <v>66</v>
          </cell>
          <cell r="F2454">
            <v>8</v>
          </cell>
          <cell r="G2454">
            <v>1</v>
          </cell>
          <cell r="H2454">
            <v>9</v>
          </cell>
          <cell r="I2454">
            <v>75</v>
          </cell>
          <cell r="K2454"/>
          <cell r="L2454"/>
          <cell r="M2454">
            <v>84</v>
          </cell>
          <cell r="N2454">
            <v>14.280000000000001</v>
          </cell>
        </row>
        <row r="2455">
          <cell r="A2455">
            <v>43355</v>
          </cell>
          <cell r="B2455">
            <v>60</v>
          </cell>
          <cell r="C2455">
            <v>5</v>
          </cell>
          <cell r="D2455"/>
          <cell r="E2455">
            <v>65</v>
          </cell>
          <cell r="F2455">
            <v>9</v>
          </cell>
          <cell r="G2455">
            <v>1</v>
          </cell>
          <cell r="H2455">
            <v>10</v>
          </cell>
          <cell r="I2455">
            <v>75</v>
          </cell>
          <cell r="K2455"/>
          <cell r="L2455"/>
          <cell r="M2455">
            <v>85</v>
          </cell>
          <cell r="N2455">
            <v>14.450000000000001</v>
          </cell>
        </row>
        <row r="2456">
          <cell r="A2456">
            <v>43356</v>
          </cell>
          <cell r="B2456">
            <v>58</v>
          </cell>
          <cell r="C2456">
            <v>6</v>
          </cell>
          <cell r="D2456"/>
          <cell r="E2456">
            <v>64</v>
          </cell>
          <cell r="F2456">
            <v>10</v>
          </cell>
          <cell r="G2456"/>
          <cell r="H2456">
            <v>10</v>
          </cell>
          <cell r="I2456">
            <v>74</v>
          </cell>
          <cell r="K2456"/>
          <cell r="L2456"/>
          <cell r="M2456">
            <v>84</v>
          </cell>
          <cell r="N2456">
            <v>14.280000000000001</v>
          </cell>
        </row>
        <row r="2457">
          <cell r="A2457">
            <v>43357</v>
          </cell>
          <cell r="B2457">
            <v>59</v>
          </cell>
          <cell r="C2457">
            <v>4</v>
          </cell>
          <cell r="D2457"/>
          <cell r="E2457">
            <v>63</v>
          </cell>
          <cell r="F2457">
            <v>12</v>
          </cell>
          <cell r="G2457">
            <v>1</v>
          </cell>
          <cell r="H2457">
            <v>13</v>
          </cell>
          <cell r="I2457">
            <v>76</v>
          </cell>
          <cell r="K2457"/>
          <cell r="L2457"/>
          <cell r="M2457">
            <v>89</v>
          </cell>
          <cell r="N2457">
            <v>15.13</v>
          </cell>
        </row>
        <row r="2458">
          <cell r="A2458">
            <v>43358</v>
          </cell>
          <cell r="B2458">
            <v>55</v>
          </cell>
          <cell r="C2458">
            <v>4</v>
          </cell>
          <cell r="D2458"/>
          <cell r="E2458">
            <v>59</v>
          </cell>
          <cell r="F2458">
            <v>11</v>
          </cell>
          <cell r="G2458"/>
          <cell r="H2458">
            <v>11</v>
          </cell>
          <cell r="I2458">
            <v>70</v>
          </cell>
          <cell r="K2458"/>
          <cell r="L2458"/>
          <cell r="M2458">
            <v>81</v>
          </cell>
          <cell r="N2458">
            <v>13.770000000000001</v>
          </cell>
        </row>
        <row r="2459">
          <cell r="A2459">
            <v>43359</v>
          </cell>
          <cell r="B2459">
            <v>56</v>
          </cell>
          <cell r="C2459">
            <v>2</v>
          </cell>
          <cell r="D2459"/>
          <cell r="E2459">
            <v>58</v>
          </cell>
          <cell r="F2459">
            <v>11</v>
          </cell>
          <cell r="G2459"/>
          <cell r="H2459">
            <v>11</v>
          </cell>
          <cell r="I2459">
            <v>69</v>
          </cell>
          <cell r="K2459"/>
          <cell r="L2459"/>
          <cell r="M2459">
            <v>80</v>
          </cell>
          <cell r="N2459">
            <v>13.600000000000001</v>
          </cell>
        </row>
        <row r="2460">
          <cell r="A2460">
            <v>43360</v>
          </cell>
          <cell r="B2460">
            <v>49</v>
          </cell>
          <cell r="C2460">
            <v>2</v>
          </cell>
          <cell r="D2460"/>
          <cell r="E2460">
            <v>51</v>
          </cell>
          <cell r="F2460">
            <v>11</v>
          </cell>
          <cell r="G2460"/>
          <cell r="H2460">
            <v>11</v>
          </cell>
          <cell r="I2460">
            <v>62</v>
          </cell>
          <cell r="K2460"/>
          <cell r="L2460"/>
          <cell r="M2460">
            <v>73</v>
          </cell>
          <cell r="N2460">
            <v>12.41</v>
          </cell>
        </row>
        <row r="2461">
          <cell r="A2461">
            <v>43361</v>
          </cell>
          <cell r="B2461">
            <v>45</v>
          </cell>
          <cell r="C2461">
            <v>3</v>
          </cell>
          <cell r="D2461"/>
          <cell r="E2461">
            <v>48</v>
          </cell>
          <cell r="F2461">
            <v>10</v>
          </cell>
          <cell r="G2461"/>
          <cell r="H2461">
            <v>10</v>
          </cell>
          <cell r="I2461">
            <v>58</v>
          </cell>
          <cell r="K2461"/>
          <cell r="L2461"/>
          <cell r="M2461">
            <v>68</v>
          </cell>
          <cell r="N2461">
            <v>11.56</v>
          </cell>
        </row>
        <row r="2462">
          <cell r="A2462">
            <v>43362</v>
          </cell>
          <cell r="B2462">
            <v>43</v>
          </cell>
          <cell r="C2462">
            <v>4</v>
          </cell>
          <cell r="D2462"/>
          <cell r="E2462">
            <v>47</v>
          </cell>
          <cell r="F2462">
            <v>6</v>
          </cell>
          <cell r="G2462">
            <v>1</v>
          </cell>
          <cell r="H2462">
            <v>7</v>
          </cell>
          <cell r="I2462">
            <v>54</v>
          </cell>
          <cell r="K2462"/>
          <cell r="L2462"/>
          <cell r="M2462">
            <v>61</v>
          </cell>
          <cell r="N2462">
            <v>10.370000000000001</v>
          </cell>
        </row>
        <row r="2463">
          <cell r="A2463">
            <v>43363</v>
          </cell>
          <cell r="B2463">
            <v>50</v>
          </cell>
          <cell r="C2463">
            <v>6</v>
          </cell>
          <cell r="D2463"/>
          <cell r="E2463">
            <v>56</v>
          </cell>
          <cell r="F2463">
            <v>9</v>
          </cell>
          <cell r="G2463"/>
          <cell r="H2463">
            <v>9</v>
          </cell>
          <cell r="I2463">
            <v>65</v>
          </cell>
          <cell r="K2463"/>
          <cell r="L2463"/>
          <cell r="M2463">
            <v>74</v>
          </cell>
          <cell r="N2463">
            <v>12.58</v>
          </cell>
        </row>
        <row r="2464">
          <cell r="A2464">
            <v>43364</v>
          </cell>
          <cell r="B2464">
            <v>43</v>
          </cell>
          <cell r="C2464">
            <v>5</v>
          </cell>
          <cell r="D2464"/>
          <cell r="E2464">
            <v>48</v>
          </cell>
          <cell r="F2464">
            <v>12</v>
          </cell>
          <cell r="G2464"/>
          <cell r="H2464">
            <v>12</v>
          </cell>
          <cell r="I2464">
            <v>60</v>
          </cell>
          <cell r="K2464"/>
          <cell r="L2464"/>
          <cell r="M2464">
            <v>72</v>
          </cell>
          <cell r="N2464">
            <v>12.24</v>
          </cell>
        </row>
        <row r="2465">
          <cell r="A2465">
            <v>43365</v>
          </cell>
          <cell r="B2465">
            <v>56</v>
          </cell>
          <cell r="C2465">
            <v>6</v>
          </cell>
          <cell r="D2465"/>
          <cell r="E2465">
            <v>62</v>
          </cell>
          <cell r="F2465">
            <v>11</v>
          </cell>
          <cell r="G2465"/>
          <cell r="H2465">
            <v>11</v>
          </cell>
          <cell r="I2465">
            <v>73</v>
          </cell>
          <cell r="K2465"/>
          <cell r="L2465"/>
          <cell r="M2465">
            <v>84</v>
          </cell>
          <cell r="N2465">
            <v>14.280000000000001</v>
          </cell>
        </row>
        <row r="2466">
          <cell r="A2466">
            <v>43366</v>
          </cell>
          <cell r="B2466">
            <v>65</v>
          </cell>
          <cell r="C2466">
            <v>6</v>
          </cell>
          <cell r="D2466"/>
          <cell r="E2466">
            <v>71</v>
          </cell>
          <cell r="F2466">
            <v>10</v>
          </cell>
          <cell r="G2466"/>
          <cell r="H2466">
            <v>10</v>
          </cell>
          <cell r="I2466">
            <v>81</v>
          </cell>
          <cell r="K2466"/>
          <cell r="L2466"/>
          <cell r="M2466">
            <v>91</v>
          </cell>
          <cell r="N2466">
            <v>15.47</v>
          </cell>
        </row>
        <row r="2467">
          <cell r="A2467">
            <v>43367</v>
          </cell>
          <cell r="B2467">
            <v>54</v>
          </cell>
          <cell r="C2467">
            <v>5</v>
          </cell>
          <cell r="D2467"/>
          <cell r="E2467">
            <v>59</v>
          </cell>
          <cell r="F2467">
            <v>6</v>
          </cell>
          <cell r="G2467"/>
          <cell r="H2467">
            <v>6</v>
          </cell>
          <cell r="I2467">
            <v>65</v>
          </cell>
          <cell r="K2467"/>
          <cell r="L2467"/>
          <cell r="M2467">
            <v>71</v>
          </cell>
          <cell r="N2467">
            <v>12.07</v>
          </cell>
        </row>
        <row r="2468">
          <cell r="A2468">
            <v>43368</v>
          </cell>
          <cell r="B2468">
            <v>56</v>
          </cell>
          <cell r="C2468">
            <v>3</v>
          </cell>
          <cell r="D2468"/>
          <cell r="E2468">
            <v>59</v>
          </cell>
          <cell r="F2468">
            <v>4</v>
          </cell>
          <cell r="G2468"/>
          <cell r="H2468">
            <v>4</v>
          </cell>
          <cell r="I2468">
            <v>63</v>
          </cell>
          <cell r="K2468"/>
          <cell r="L2468"/>
          <cell r="M2468">
            <v>67</v>
          </cell>
          <cell r="N2468">
            <v>11.39</v>
          </cell>
        </row>
        <row r="2469">
          <cell r="A2469">
            <v>43369</v>
          </cell>
          <cell r="B2469">
            <v>58</v>
          </cell>
          <cell r="C2469">
            <v>3</v>
          </cell>
          <cell r="D2469"/>
          <cell r="E2469">
            <v>61</v>
          </cell>
          <cell r="F2469">
            <v>5</v>
          </cell>
          <cell r="G2469"/>
          <cell r="H2469">
            <v>5</v>
          </cell>
          <cell r="I2469">
            <v>66</v>
          </cell>
          <cell r="K2469"/>
          <cell r="L2469"/>
          <cell r="M2469">
            <v>71</v>
          </cell>
          <cell r="N2469">
            <v>12.07</v>
          </cell>
        </row>
        <row r="2470">
          <cell r="A2470">
            <v>43370</v>
          </cell>
          <cell r="B2470">
            <v>61</v>
          </cell>
          <cell r="C2470">
            <v>4</v>
          </cell>
          <cell r="D2470"/>
          <cell r="E2470">
            <v>65</v>
          </cell>
          <cell r="F2470">
            <v>5</v>
          </cell>
          <cell r="G2470"/>
          <cell r="H2470">
            <v>5</v>
          </cell>
          <cell r="I2470">
            <v>70</v>
          </cell>
          <cell r="K2470"/>
          <cell r="L2470"/>
          <cell r="M2470">
            <v>75</v>
          </cell>
          <cell r="N2470">
            <v>12.750000000000002</v>
          </cell>
        </row>
        <row r="2471">
          <cell r="A2471">
            <v>43371</v>
          </cell>
          <cell r="B2471">
            <v>68</v>
          </cell>
          <cell r="C2471">
            <v>6</v>
          </cell>
          <cell r="D2471"/>
          <cell r="E2471">
            <v>74</v>
          </cell>
          <cell r="F2471">
            <v>7</v>
          </cell>
          <cell r="G2471"/>
          <cell r="H2471">
            <v>7</v>
          </cell>
          <cell r="I2471">
            <v>81</v>
          </cell>
          <cell r="K2471"/>
          <cell r="L2471"/>
          <cell r="M2471">
            <v>88</v>
          </cell>
          <cell r="N2471">
            <v>14.96</v>
          </cell>
        </row>
        <row r="2472">
          <cell r="A2472">
            <v>43372</v>
          </cell>
          <cell r="B2472">
            <v>59</v>
          </cell>
          <cell r="C2472">
            <v>7</v>
          </cell>
          <cell r="D2472"/>
          <cell r="E2472">
            <v>66</v>
          </cell>
          <cell r="F2472">
            <v>5</v>
          </cell>
          <cell r="G2472"/>
          <cell r="H2472">
            <v>5</v>
          </cell>
          <cell r="I2472">
            <v>71</v>
          </cell>
          <cell r="K2472"/>
          <cell r="L2472"/>
          <cell r="M2472">
            <v>76</v>
          </cell>
          <cell r="N2472">
            <v>12.920000000000002</v>
          </cell>
        </row>
        <row r="2473">
          <cell r="A2473">
            <v>43373</v>
          </cell>
          <cell r="B2473">
            <v>59</v>
          </cell>
          <cell r="C2473">
            <v>3</v>
          </cell>
          <cell r="D2473"/>
          <cell r="E2473">
            <v>62</v>
          </cell>
          <cell r="F2473">
            <v>4</v>
          </cell>
          <cell r="G2473"/>
          <cell r="H2473">
            <v>4</v>
          </cell>
          <cell r="I2473">
            <v>66</v>
          </cell>
          <cell r="K2473"/>
          <cell r="L2473"/>
          <cell r="M2473">
            <v>70</v>
          </cell>
          <cell r="N2473">
            <v>11.9</v>
          </cell>
        </row>
        <row r="2474">
          <cell r="A2474">
            <v>43374</v>
          </cell>
          <cell r="B2474">
            <v>58</v>
          </cell>
          <cell r="C2474">
            <v>1</v>
          </cell>
          <cell r="D2474"/>
          <cell r="E2474">
            <v>59</v>
          </cell>
          <cell r="F2474">
            <v>1</v>
          </cell>
          <cell r="G2474"/>
          <cell r="H2474">
            <v>1</v>
          </cell>
          <cell r="I2474">
            <v>60</v>
          </cell>
          <cell r="K2474"/>
          <cell r="L2474"/>
          <cell r="M2474">
            <v>61</v>
          </cell>
          <cell r="N2474">
            <v>10.370000000000001</v>
          </cell>
        </row>
        <row r="2475">
          <cell r="A2475">
            <v>43375</v>
          </cell>
          <cell r="B2475">
            <v>58</v>
          </cell>
          <cell r="C2475">
            <v>4</v>
          </cell>
          <cell r="D2475"/>
          <cell r="E2475">
            <v>62</v>
          </cell>
          <cell r="F2475">
            <v>4</v>
          </cell>
          <cell r="G2475"/>
          <cell r="H2475">
            <v>4</v>
          </cell>
          <cell r="I2475">
            <v>66</v>
          </cell>
          <cell r="K2475"/>
          <cell r="L2475"/>
          <cell r="M2475">
            <v>70</v>
          </cell>
          <cell r="N2475">
            <v>11.9</v>
          </cell>
        </row>
        <row r="2476">
          <cell r="A2476">
            <v>43376</v>
          </cell>
          <cell r="B2476">
            <v>58</v>
          </cell>
          <cell r="C2476">
            <v>3</v>
          </cell>
          <cell r="D2476"/>
          <cell r="E2476">
            <v>61</v>
          </cell>
          <cell r="F2476">
            <v>11</v>
          </cell>
          <cell r="G2476"/>
          <cell r="H2476">
            <v>11</v>
          </cell>
          <cell r="I2476">
            <v>72</v>
          </cell>
          <cell r="K2476"/>
          <cell r="L2476"/>
          <cell r="M2476">
            <v>83</v>
          </cell>
          <cell r="N2476">
            <v>14.110000000000001</v>
          </cell>
        </row>
        <row r="2477">
          <cell r="A2477">
            <v>43377</v>
          </cell>
          <cell r="B2477">
            <v>59</v>
          </cell>
          <cell r="C2477">
            <v>2</v>
          </cell>
          <cell r="D2477"/>
          <cell r="E2477">
            <v>61</v>
          </cell>
          <cell r="F2477">
            <v>11</v>
          </cell>
          <cell r="G2477"/>
          <cell r="H2477">
            <v>11</v>
          </cell>
          <cell r="I2477">
            <v>72</v>
          </cell>
          <cell r="K2477"/>
          <cell r="L2477"/>
          <cell r="M2477">
            <v>83</v>
          </cell>
          <cell r="N2477">
            <v>14.110000000000001</v>
          </cell>
        </row>
        <row r="2478">
          <cell r="A2478">
            <v>43378</v>
          </cell>
          <cell r="B2478">
            <v>69</v>
          </cell>
          <cell r="C2478">
            <v>2</v>
          </cell>
          <cell r="D2478"/>
          <cell r="E2478">
            <v>71</v>
          </cell>
          <cell r="F2478">
            <v>13</v>
          </cell>
          <cell r="G2478"/>
          <cell r="H2478">
            <v>13</v>
          </cell>
          <cell r="I2478">
            <v>84</v>
          </cell>
          <cell r="K2478"/>
          <cell r="L2478"/>
          <cell r="M2478">
            <v>97</v>
          </cell>
          <cell r="N2478">
            <v>16.490000000000002</v>
          </cell>
        </row>
        <row r="2479">
          <cell r="A2479">
            <v>43379</v>
          </cell>
          <cell r="B2479">
            <v>79</v>
          </cell>
          <cell r="C2479">
            <v>4</v>
          </cell>
          <cell r="D2479"/>
          <cell r="E2479">
            <v>83</v>
          </cell>
          <cell r="F2479">
            <v>7</v>
          </cell>
          <cell r="G2479"/>
          <cell r="H2479">
            <v>7</v>
          </cell>
          <cell r="I2479">
            <v>90</v>
          </cell>
          <cell r="K2479"/>
          <cell r="L2479"/>
          <cell r="M2479">
            <v>97</v>
          </cell>
          <cell r="N2479">
            <v>16.490000000000002</v>
          </cell>
        </row>
        <row r="2480">
          <cell r="A2480">
            <v>43380</v>
          </cell>
          <cell r="B2480">
            <v>80</v>
          </cell>
          <cell r="C2480">
            <v>3</v>
          </cell>
          <cell r="D2480"/>
          <cell r="E2480">
            <v>83</v>
          </cell>
          <cell r="F2480">
            <v>2</v>
          </cell>
          <cell r="G2480">
            <v>2</v>
          </cell>
          <cell r="H2480">
            <v>4</v>
          </cell>
          <cell r="I2480">
            <v>87</v>
          </cell>
          <cell r="K2480"/>
          <cell r="L2480"/>
          <cell r="M2480">
            <v>91</v>
          </cell>
          <cell r="N2480">
            <v>15.47</v>
          </cell>
        </row>
        <row r="2481">
          <cell r="A2481">
            <v>43381</v>
          </cell>
          <cell r="B2481">
            <v>71</v>
          </cell>
          <cell r="C2481">
            <v>6</v>
          </cell>
          <cell r="D2481"/>
          <cell r="E2481">
            <v>77</v>
          </cell>
          <cell r="F2481">
            <v>4</v>
          </cell>
          <cell r="G2481">
            <v>1</v>
          </cell>
          <cell r="H2481">
            <v>5</v>
          </cell>
          <cell r="I2481">
            <v>82</v>
          </cell>
          <cell r="J2481"/>
          <cell r="K2481"/>
          <cell r="L2481"/>
          <cell r="M2481">
            <v>87</v>
          </cell>
          <cell r="N2481">
            <v>14.790000000000001</v>
          </cell>
        </row>
        <row r="2482">
          <cell r="A2482">
            <v>43382</v>
          </cell>
          <cell r="B2482">
            <v>80</v>
          </cell>
          <cell r="C2482">
            <v>4</v>
          </cell>
          <cell r="D2482"/>
          <cell r="E2482">
            <v>84</v>
          </cell>
          <cell r="F2482">
            <v>8</v>
          </cell>
          <cell r="G2482"/>
          <cell r="H2482">
            <v>8</v>
          </cell>
          <cell r="I2482">
            <v>92</v>
          </cell>
          <cell r="K2482"/>
          <cell r="L2482"/>
          <cell r="M2482">
            <v>100</v>
          </cell>
          <cell r="N2482">
            <v>17</v>
          </cell>
        </row>
        <row r="2483">
          <cell r="A2483">
            <v>43383</v>
          </cell>
          <cell r="B2483">
            <v>83</v>
          </cell>
          <cell r="C2483">
            <v>6</v>
          </cell>
          <cell r="D2483"/>
          <cell r="E2483">
            <v>89</v>
          </cell>
          <cell r="F2483">
            <v>5</v>
          </cell>
          <cell r="G2483"/>
          <cell r="H2483">
            <v>5</v>
          </cell>
          <cell r="I2483">
            <v>94</v>
          </cell>
          <cell r="K2483"/>
          <cell r="L2483"/>
          <cell r="M2483">
            <v>99</v>
          </cell>
          <cell r="N2483">
            <v>16.830000000000002</v>
          </cell>
        </row>
        <row r="2484">
          <cell r="A2484">
            <v>43384</v>
          </cell>
          <cell r="B2484">
            <v>81</v>
          </cell>
          <cell r="C2484">
            <v>3</v>
          </cell>
          <cell r="D2484"/>
          <cell r="E2484">
            <v>84</v>
          </cell>
          <cell r="F2484">
            <v>8</v>
          </cell>
          <cell r="G2484"/>
          <cell r="H2484">
            <v>8</v>
          </cell>
          <cell r="I2484">
            <v>92</v>
          </cell>
          <cell r="K2484"/>
          <cell r="L2484"/>
          <cell r="M2484">
            <v>100</v>
          </cell>
          <cell r="N2484">
            <v>17</v>
          </cell>
        </row>
        <row r="2485">
          <cell r="A2485">
            <v>43385</v>
          </cell>
          <cell r="B2485">
            <v>80</v>
          </cell>
          <cell r="C2485">
            <v>5</v>
          </cell>
          <cell r="D2485"/>
          <cell r="E2485">
            <v>85</v>
          </cell>
          <cell r="F2485">
            <v>15</v>
          </cell>
          <cell r="G2485"/>
          <cell r="H2485">
            <v>15</v>
          </cell>
          <cell r="I2485">
            <v>100</v>
          </cell>
          <cell r="K2485"/>
          <cell r="L2485"/>
          <cell r="M2485">
            <v>115</v>
          </cell>
          <cell r="N2485">
            <v>19.55</v>
          </cell>
        </row>
        <row r="2486">
          <cell r="A2486">
            <v>43386</v>
          </cell>
          <cell r="B2486">
            <v>65</v>
          </cell>
          <cell r="C2486">
            <v>3</v>
          </cell>
          <cell r="D2486"/>
          <cell r="E2486">
            <v>68</v>
          </cell>
          <cell r="F2486">
            <v>12</v>
          </cell>
          <cell r="G2486">
            <v>1</v>
          </cell>
          <cell r="H2486">
            <v>13</v>
          </cell>
          <cell r="I2486">
            <v>81</v>
          </cell>
          <cell r="K2486"/>
          <cell r="L2486"/>
          <cell r="M2486">
            <v>94</v>
          </cell>
          <cell r="N2486">
            <v>15.98</v>
          </cell>
        </row>
        <row r="2487">
          <cell r="A2487">
            <v>43387</v>
          </cell>
          <cell r="B2487">
            <v>72</v>
          </cell>
          <cell r="C2487">
            <v>2</v>
          </cell>
          <cell r="D2487"/>
          <cell r="E2487">
            <v>74</v>
          </cell>
          <cell r="F2487">
            <v>7</v>
          </cell>
          <cell r="G2487"/>
          <cell r="H2487">
            <v>7</v>
          </cell>
          <cell r="I2487">
            <v>81</v>
          </cell>
          <cell r="K2487"/>
          <cell r="L2487"/>
          <cell r="M2487">
            <v>88</v>
          </cell>
          <cell r="N2487">
            <v>14.96</v>
          </cell>
        </row>
        <row r="2488">
          <cell r="A2488">
            <v>43388</v>
          </cell>
          <cell r="B2488">
            <v>77</v>
          </cell>
          <cell r="C2488">
            <v>2</v>
          </cell>
          <cell r="D2488"/>
          <cell r="E2488">
            <v>79</v>
          </cell>
          <cell r="F2488">
            <v>7</v>
          </cell>
          <cell r="G2488"/>
          <cell r="H2488">
            <v>7</v>
          </cell>
          <cell r="I2488">
            <v>86</v>
          </cell>
          <cell r="K2488"/>
          <cell r="L2488"/>
          <cell r="M2488">
            <v>93</v>
          </cell>
          <cell r="N2488">
            <v>15.81</v>
          </cell>
        </row>
        <row r="2489">
          <cell r="A2489">
            <v>43389</v>
          </cell>
          <cell r="B2489">
            <v>67</v>
          </cell>
          <cell r="C2489">
            <v>1</v>
          </cell>
          <cell r="D2489"/>
          <cell r="E2489">
            <v>68</v>
          </cell>
          <cell r="F2489">
            <v>7</v>
          </cell>
          <cell r="G2489"/>
          <cell r="H2489">
            <v>7</v>
          </cell>
          <cell r="I2489">
            <v>75</v>
          </cell>
          <cell r="K2489"/>
          <cell r="L2489"/>
          <cell r="M2489">
            <v>82</v>
          </cell>
          <cell r="N2489">
            <v>13.940000000000001</v>
          </cell>
        </row>
        <row r="2490">
          <cell r="A2490">
            <v>43390</v>
          </cell>
          <cell r="B2490">
            <v>74</v>
          </cell>
          <cell r="C2490">
            <v>2</v>
          </cell>
          <cell r="D2490"/>
          <cell r="E2490">
            <v>76</v>
          </cell>
          <cell r="F2490">
            <v>4</v>
          </cell>
          <cell r="G2490"/>
          <cell r="H2490">
            <v>4</v>
          </cell>
          <cell r="I2490">
            <v>80</v>
          </cell>
          <cell r="K2490"/>
          <cell r="L2490"/>
          <cell r="M2490">
            <v>84</v>
          </cell>
          <cell r="N2490">
            <v>14.280000000000001</v>
          </cell>
        </row>
        <row r="2491">
          <cell r="A2491">
            <v>43391</v>
          </cell>
          <cell r="B2491">
            <v>62</v>
          </cell>
          <cell r="C2491">
            <v>3</v>
          </cell>
          <cell r="D2491"/>
          <cell r="E2491">
            <v>65</v>
          </cell>
          <cell r="F2491">
            <v>7</v>
          </cell>
          <cell r="G2491"/>
          <cell r="H2491">
            <v>7</v>
          </cell>
          <cell r="I2491">
            <v>72</v>
          </cell>
          <cell r="K2491"/>
          <cell r="L2491"/>
          <cell r="M2491">
            <v>79</v>
          </cell>
          <cell r="N2491">
            <v>13.430000000000001</v>
          </cell>
        </row>
        <row r="2492">
          <cell r="A2492">
            <v>43392</v>
          </cell>
          <cell r="B2492">
            <v>56</v>
          </cell>
          <cell r="C2492">
            <v>3</v>
          </cell>
          <cell r="D2492"/>
          <cell r="E2492">
            <v>59</v>
          </cell>
          <cell r="F2492">
            <v>4</v>
          </cell>
          <cell r="G2492"/>
          <cell r="H2492">
            <v>4</v>
          </cell>
          <cell r="I2492">
            <v>63</v>
          </cell>
          <cell r="K2492"/>
          <cell r="L2492"/>
          <cell r="M2492">
            <v>67</v>
          </cell>
          <cell r="N2492">
            <v>11.39</v>
          </cell>
        </row>
        <row r="2493">
          <cell r="A2493">
            <v>43393</v>
          </cell>
          <cell r="B2493">
            <v>56</v>
          </cell>
          <cell r="C2493">
            <v>2</v>
          </cell>
          <cell r="D2493"/>
          <cell r="E2493">
            <v>58</v>
          </cell>
          <cell r="F2493">
            <v>4</v>
          </cell>
          <cell r="G2493">
            <v>1</v>
          </cell>
          <cell r="H2493">
            <v>5</v>
          </cell>
          <cell r="I2493">
            <v>63</v>
          </cell>
          <cell r="K2493"/>
          <cell r="L2493"/>
          <cell r="M2493">
            <v>68</v>
          </cell>
          <cell r="N2493">
            <v>11.56</v>
          </cell>
        </row>
        <row r="2494">
          <cell r="A2494">
            <v>43394</v>
          </cell>
          <cell r="B2494">
            <v>55</v>
          </cell>
          <cell r="C2494">
            <v>4</v>
          </cell>
          <cell r="D2494"/>
          <cell r="E2494">
            <v>59</v>
          </cell>
          <cell r="F2494">
            <v>4</v>
          </cell>
          <cell r="G2494">
            <v>1</v>
          </cell>
          <cell r="H2494">
            <v>5</v>
          </cell>
          <cell r="I2494">
            <v>64</v>
          </cell>
          <cell r="K2494"/>
          <cell r="L2494"/>
          <cell r="M2494">
            <v>69</v>
          </cell>
          <cell r="N2494">
            <v>11.73</v>
          </cell>
        </row>
        <row r="2495">
          <cell r="A2495">
            <v>43395</v>
          </cell>
          <cell r="B2495">
            <v>59</v>
          </cell>
          <cell r="C2495">
            <v>2</v>
          </cell>
          <cell r="D2495"/>
          <cell r="E2495">
            <v>61</v>
          </cell>
          <cell r="F2495">
            <v>5</v>
          </cell>
          <cell r="G2495">
            <v>1</v>
          </cell>
          <cell r="H2495">
            <v>6</v>
          </cell>
          <cell r="I2495">
            <v>67</v>
          </cell>
          <cell r="K2495"/>
          <cell r="L2495"/>
          <cell r="M2495">
            <v>73</v>
          </cell>
          <cell r="N2495">
            <v>12.41</v>
          </cell>
        </row>
        <row r="2496">
          <cell r="A2496">
            <v>43396</v>
          </cell>
          <cell r="B2496">
            <v>53</v>
          </cell>
          <cell r="C2496">
            <v>1</v>
          </cell>
          <cell r="D2496"/>
          <cell r="E2496">
            <v>54</v>
          </cell>
          <cell r="F2496">
            <v>5</v>
          </cell>
          <cell r="G2496">
            <v>1</v>
          </cell>
          <cell r="H2496">
            <v>6</v>
          </cell>
          <cell r="I2496">
            <v>60</v>
          </cell>
          <cell r="K2496"/>
          <cell r="L2496"/>
          <cell r="M2496">
            <v>66</v>
          </cell>
          <cell r="N2496">
            <v>11.22</v>
          </cell>
        </row>
        <row r="2497">
          <cell r="A2497">
            <v>43397</v>
          </cell>
          <cell r="B2497">
            <v>54</v>
          </cell>
          <cell r="C2497">
            <v>1</v>
          </cell>
          <cell r="D2497"/>
          <cell r="E2497">
            <v>55</v>
          </cell>
          <cell r="F2497">
            <v>2</v>
          </cell>
          <cell r="G2497">
            <v>1</v>
          </cell>
          <cell r="H2497">
            <v>3</v>
          </cell>
          <cell r="I2497">
            <v>58</v>
          </cell>
          <cell r="K2497"/>
          <cell r="L2497"/>
          <cell r="M2497">
            <v>61</v>
          </cell>
          <cell r="N2497">
            <v>10.370000000000001</v>
          </cell>
        </row>
        <row r="2498">
          <cell r="A2498">
            <v>43398</v>
          </cell>
          <cell r="B2498">
            <v>45</v>
          </cell>
          <cell r="C2498">
            <v>3</v>
          </cell>
          <cell r="D2498"/>
          <cell r="E2498">
            <v>48</v>
          </cell>
          <cell r="F2498">
            <v>7</v>
          </cell>
          <cell r="G2498"/>
          <cell r="H2498">
            <v>7</v>
          </cell>
          <cell r="I2498">
            <v>55</v>
          </cell>
          <cell r="K2498"/>
          <cell r="L2498"/>
          <cell r="M2498">
            <v>62</v>
          </cell>
          <cell r="N2498">
            <v>10.540000000000001</v>
          </cell>
        </row>
        <row r="2499">
          <cell r="A2499">
            <v>43399</v>
          </cell>
          <cell r="B2499">
            <v>48</v>
          </cell>
          <cell r="C2499">
            <v>2</v>
          </cell>
          <cell r="D2499"/>
          <cell r="E2499">
            <v>50</v>
          </cell>
          <cell r="F2499">
            <v>7</v>
          </cell>
          <cell r="G2499"/>
          <cell r="H2499">
            <v>7</v>
          </cell>
          <cell r="I2499">
            <v>57</v>
          </cell>
          <cell r="K2499"/>
          <cell r="L2499"/>
          <cell r="M2499">
            <v>64</v>
          </cell>
          <cell r="N2499">
            <v>10.88</v>
          </cell>
        </row>
        <row r="2500">
          <cell r="A2500">
            <v>43400</v>
          </cell>
          <cell r="B2500">
            <v>59</v>
          </cell>
          <cell r="C2500">
            <v>1</v>
          </cell>
          <cell r="D2500"/>
          <cell r="E2500">
            <v>60</v>
          </cell>
          <cell r="F2500">
            <v>8</v>
          </cell>
          <cell r="G2500"/>
          <cell r="H2500">
            <v>8</v>
          </cell>
          <cell r="I2500">
            <v>68</v>
          </cell>
          <cell r="K2500"/>
          <cell r="L2500"/>
          <cell r="M2500">
            <v>76</v>
          </cell>
          <cell r="N2500">
            <v>12.920000000000002</v>
          </cell>
        </row>
        <row r="2501">
          <cell r="A2501">
            <v>43401</v>
          </cell>
          <cell r="B2501">
            <v>61</v>
          </cell>
          <cell r="C2501">
            <v>3</v>
          </cell>
          <cell r="D2501"/>
          <cell r="E2501">
            <v>64</v>
          </cell>
          <cell r="F2501">
            <v>7</v>
          </cell>
          <cell r="G2501">
            <v>1</v>
          </cell>
          <cell r="H2501">
            <v>8</v>
          </cell>
          <cell r="I2501">
            <v>72</v>
          </cell>
          <cell r="K2501"/>
          <cell r="L2501"/>
          <cell r="M2501">
            <v>80</v>
          </cell>
          <cell r="N2501">
            <v>13.600000000000001</v>
          </cell>
        </row>
        <row r="2502">
          <cell r="A2502">
            <v>43402</v>
          </cell>
          <cell r="B2502">
            <v>54</v>
          </cell>
          <cell r="C2502">
            <v>3</v>
          </cell>
          <cell r="D2502"/>
          <cell r="E2502">
            <v>57</v>
          </cell>
          <cell r="F2502">
            <v>6</v>
          </cell>
          <cell r="G2502">
            <v>1</v>
          </cell>
          <cell r="H2502">
            <v>7</v>
          </cell>
          <cell r="I2502">
            <v>64</v>
          </cell>
          <cell r="K2502"/>
          <cell r="L2502"/>
          <cell r="M2502">
            <v>71</v>
          </cell>
          <cell r="N2502">
            <v>12.07</v>
          </cell>
        </row>
        <row r="2503">
          <cell r="A2503">
            <v>43403</v>
          </cell>
          <cell r="B2503">
            <v>49</v>
          </cell>
          <cell r="C2503">
            <v>3</v>
          </cell>
          <cell r="D2503"/>
          <cell r="E2503">
            <v>52</v>
          </cell>
          <cell r="F2503">
            <v>7</v>
          </cell>
          <cell r="G2503">
            <v>1</v>
          </cell>
          <cell r="H2503">
            <v>8</v>
          </cell>
          <cell r="I2503">
            <v>60</v>
          </cell>
          <cell r="K2503"/>
          <cell r="L2503"/>
          <cell r="M2503">
            <v>68</v>
          </cell>
          <cell r="N2503">
            <v>11.56</v>
          </cell>
        </row>
        <row r="2504">
          <cell r="A2504">
            <v>43404</v>
          </cell>
          <cell r="B2504">
            <v>52</v>
          </cell>
          <cell r="C2504">
            <v>2</v>
          </cell>
          <cell r="D2504"/>
          <cell r="E2504">
            <v>54</v>
          </cell>
          <cell r="F2504">
            <v>7</v>
          </cell>
          <cell r="G2504">
            <v>1</v>
          </cell>
          <cell r="H2504">
            <v>8</v>
          </cell>
          <cell r="I2504">
            <v>62</v>
          </cell>
          <cell r="K2504"/>
          <cell r="L2504"/>
          <cell r="M2504">
            <v>70</v>
          </cell>
          <cell r="N2504">
            <v>11.9</v>
          </cell>
        </row>
        <row r="2505">
          <cell r="A2505">
            <v>43405</v>
          </cell>
          <cell r="B2505">
            <v>43</v>
          </cell>
          <cell r="C2505">
            <v>3</v>
          </cell>
          <cell r="D2505"/>
          <cell r="E2505">
            <v>46</v>
          </cell>
          <cell r="F2505">
            <v>6</v>
          </cell>
          <cell r="G2505">
            <v>1</v>
          </cell>
          <cell r="H2505">
            <v>7</v>
          </cell>
          <cell r="I2505">
            <v>53</v>
          </cell>
          <cell r="K2505"/>
          <cell r="L2505"/>
          <cell r="M2505">
            <v>60</v>
          </cell>
          <cell r="N2505">
            <v>10.200000000000001</v>
          </cell>
        </row>
        <row r="2506">
          <cell r="A2506">
            <v>43406</v>
          </cell>
          <cell r="B2506">
            <v>40</v>
          </cell>
          <cell r="C2506">
            <v>2</v>
          </cell>
          <cell r="D2506"/>
          <cell r="E2506">
            <v>42</v>
          </cell>
          <cell r="F2506">
            <v>3</v>
          </cell>
          <cell r="G2506">
            <v>1</v>
          </cell>
          <cell r="H2506">
            <v>4</v>
          </cell>
          <cell r="I2506">
            <v>46</v>
          </cell>
          <cell r="K2506"/>
          <cell r="L2506"/>
          <cell r="M2506">
            <v>50</v>
          </cell>
          <cell r="N2506">
            <v>8.5</v>
          </cell>
        </row>
        <row r="2507">
          <cell r="A2507">
            <v>43407</v>
          </cell>
          <cell r="B2507">
            <v>27</v>
          </cell>
          <cell r="C2507">
            <v>2</v>
          </cell>
          <cell r="D2507"/>
          <cell r="E2507">
            <v>29</v>
          </cell>
          <cell r="F2507">
            <v>4</v>
          </cell>
          <cell r="G2507">
            <v>1</v>
          </cell>
          <cell r="H2507">
            <v>5</v>
          </cell>
          <cell r="I2507">
            <v>34</v>
          </cell>
          <cell r="K2507"/>
          <cell r="L2507"/>
          <cell r="M2507">
            <v>39</v>
          </cell>
          <cell r="N2507">
            <v>6.6300000000000008</v>
          </cell>
        </row>
        <row r="2508">
          <cell r="A2508">
            <v>43408</v>
          </cell>
          <cell r="B2508">
            <v>42</v>
          </cell>
          <cell r="C2508">
            <v>2</v>
          </cell>
          <cell r="D2508"/>
          <cell r="E2508">
            <v>44</v>
          </cell>
          <cell r="F2508">
            <v>3</v>
          </cell>
          <cell r="G2508">
            <v>1</v>
          </cell>
          <cell r="H2508">
            <v>4</v>
          </cell>
          <cell r="I2508">
            <v>48</v>
          </cell>
          <cell r="K2508"/>
          <cell r="L2508"/>
          <cell r="M2508">
            <v>52</v>
          </cell>
          <cell r="N2508">
            <v>8.84</v>
          </cell>
        </row>
        <row r="2509">
          <cell r="A2509">
            <v>43409</v>
          </cell>
          <cell r="B2509">
            <v>44</v>
          </cell>
          <cell r="C2509">
            <v>3</v>
          </cell>
          <cell r="D2509"/>
          <cell r="E2509">
            <v>47</v>
          </cell>
          <cell r="F2509">
            <v>7</v>
          </cell>
          <cell r="G2509">
            <v>1</v>
          </cell>
          <cell r="H2509">
            <v>8</v>
          </cell>
          <cell r="I2509">
            <v>55</v>
          </cell>
          <cell r="K2509"/>
          <cell r="L2509"/>
          <cell r="M2509">
            <v>63</v>
          </cell>
          <cell r="N2509">
            <v>10.71</v>
          </cell>
        </row>
        <row r="2510">
          <cell r="A2510">
            <v>43410</v>
          </cell>
          <cell r="B2510">
            <v>50</v>
          </cell>
          <cell r="C2510">
            <v>2</v>
          </cell>
          <cell r="D2510"/>
          <cell r="E2510">
            <v>52</v>
          </cell>
          <cell r="F2510">
            <v>8</v>
          </cell>
          <cell r="G2510">
            <v>1</v>
          </cell>
          <cell r="H2510">
            <v>9</v>
          </cell>
          <cell r="I2510">
            <v>61</v>
          </cell>
          <cell r="K2510"/>
          <cell r="L2510"/>
          <cell r="M2510">
            <v>70</v>
          </cell>
          <cell r="N2510">
            <v>11.9</v>
          </cell>
        </row>
        <row r="2511">
          <cell r="A2511">
            <v>43411</v>
          </cell>
          <cell r="B2511">
            <v>55</v>
          </cell>
          <cell r="C2511">
            <v>2</v>
          </cell>
          <cell r="D2511"/>
          <cell r="E2511">
            <v>57</v>
          </cell>
          <cell r="F2511">
            <v>7</v>
          </cell>
          <cell r="G2511">
            <v>1</v>
          </cell>
          <cell r="H2511">
            <v>8</v>
          </cell>
          <cell r="I2511">
            <v>65</v>
          </cell>
          <cell r="K2511"/>
          <cell r="L2511"/>
          <cell r="M2511">
            <v>73</v>
          </cell>
          <cell r="N2511">
            <v>12.41</v>
          </cell>
        </row>
        <row r="2512">
          <cell r="A2512">
            <v>43412</v>
          </cell>
          <cell r="B2512">
            <v>49</v>
          </cell>
          <cell r="C2512">
            <v>1</v>
          </cell>
          <cell r="D2512"/>
          <cell r="E2512">
            <v>50</v>
          </cell>
          <cell r="F2512">
            <v>8</v>
          </cell>
          <cell r="G2512">
            <v>1</v>
          </cell>
          <cell r="H2512">
            <v>9</v>
          </cell>
          <cell r="I2512">
            <v>59</v>
          </cell>
          <cell r="K2512"/>
          <cell r="L2512"/>
          <cell r="M2512">
            <v>68</v>
          </cell>
          <cell r="N2512">
            <v>11.56</v>
          </cell>
        </row>
        <row r="2513">
          <cell r="A2513">
            <v>43413</v>
          </cell>
          <cell r="B2513">
            <v>60</v>
          </cell>
          <cell r="C2513">
            <v>3</v>
          </cell>
          <cell r="D2513"/>
          <cell r="E2513">
            <v>63</v>
          </cell>
          <cell r="F2513">
            <v>11</v>
          </cell>
          <cell r="G2513">
            <v>1</v>
          </cell>
          <cell r="H2513">
            <v>12</v>
          </cell>
          <cell r="I2513">
            <v>75</v>
          </cell>
          <cell r="K2513"/>
          <cell r="L2513"/>
          <cell r="M2513">
            <v>87</v>
          </cell>
          <cell r="N2513">
            <v>14.790000000000001</v>
          </cell>
        </row>
        <row r="2514">
          <cell r="A2514">
            <v>43414</v>
          </cell>
          <cell r="B2514">
            <v>54</v>
          </cell>
          <cell r="C2514">
            <v>3</v>
          </cell>
          <cell r="D2514"/>
          <cell r="E2514">
            <v>57</v>
          </cell>
          <cell r="F2514">
            <v>11</v>
          </cell>
          <cell r="G2514">
            <v>1</v>
          </cell>
          <cell r="H2514">
            <v>12</v>
          </cell>
          <cell r="I2514">
            <v>69</v>
          </cell>
          <cell r="K2514"/>
          <cell r="L2514"/>
          <cell r="M2514">
            <v>81</v>
          </cell>
          <cell r="N2514">
            <v>13.770000000000001</v>
          </cell>
        </row>
        <row r="2515">
          <cell r="A2515">
            <v>43415</v>
          </cell>
          <cell r="B2515">
            <v>57</v>
          </cell>
          <cell r="C2515">
            <v>2</v>
          </cell>
          <cell r="D2515"/>
          <cell r="E2515">
            <v>59</v>
          </cell>
          <cell r="F2515">
            <v>8</v>
          </cell>
          <cell r="G2515">
            <v>1</v>
          </cell>
          <cell r="H2515">
            <v>9</v>
          </cell>
          <cell r="I2515">
            <v>68</v>
          </cell>
          <cell r="K2515"/>
          <cell r="L2515"/>
          <cell r="M2515">
            <v>77</v>
          </cell>
          <cell r="N2515">
            <v>13.090000000000002</v>
          </cell>
        </row>
        <row r="2516">
          <cell r="A2516">
            <v>43416</v>
          </cell>
          <cell r="B2516">
            <v>62</v>
          </cell>
          <cell r="C2516">
            <v>1</v>
          </cell>
          <cell r="D2516"/>
          <cell r="E2516">
            <v>63</v>
          </cell>
          <cell r="F2516">
            <v>7</v>
          </cell>
          <cell r="G2516">
            <v>1</v>
          </cell>
          <cell r="H2516">
            <v>8</v>
          </cell>
          <cell r="I2516">
            <v>71</v>
          </cell>
          <cell r="K2516"/>
          <cell r="L2516"/>
          <cell r="M2516">
            <v>79</v>
          </cell>
          <cell r="N2516">
            <v>13.430000000000001</v>
          </cell>
        </row>
        <row r="2517">
          <cell r="A2517">
            <v>43417</v>
          </cell>
          <cell r="B2517">
            <v>70</v>
          </cell>
          <cell r="C2517">
            <v>1</v>
          </cell>
          <cell r="D2517"/>
          <cell r="E2517">
            <v>71</v>
          </cell>
          <cell r="F2517">
            <v>8</v>
          </cell>
          <cell r="G2517"/>
          <cell r="H2517">
            <v>8</v>
          </cell>
          <cell r="I2517">
            <v>79</v>
          </cell>
          <cell r="K2517"/>
          <cell r="L2517"/>
          <cell r="M2517">
            <v>87</v>
          </cell>
          <cell r="N2517">
            <v>14.790000000000001</v>
          </cell>
        </row>
        <row r="2518">
          <cell r="A2518">
            <v>43418</v>
          </cell>
          <cell r="B2518">
            <v>65</v>
          </cell>
          <cell r="C2518">
            <v>2</v>
          </cell>
          <cell r="D2518"/>
          <cell r="E2518">
            <v>67</v>
          </cell>
          <cell r="F2518">
            <v>5</v>
          </cell>
          <cell r="G2518"/>
          <cell r="H2518">
            <v>5</v>
          </cell>
          <cell r="I2518">
            <v>72</v>
          </cell>
          <cell r="K2518"/>
          <cell r="L2518"/>
          <cell r="M2518">
            <v>77</v>
          </cell>
          <cell r="N2518">
            <v>13.090000000000002</v>
          </cell>
        </row>
        <row r="2519">
          <cell r="A2519">
            <v>43419</v>
          </cell>
          <cell r="B2519">
            <v>71</v>
          </cell>
          <cell r="C2519">
            <v>3</v>
          </cell>
          <cell r="D2519"/>
          <cell r="E2519">
            <v>74</v>
          </cell>
          <cell r="F2519">
            <v>7</v>
          </cell>
          <cell r="G2519"/>
          <cell r="H2519">
            <v>7</v>
          </cell>
          <cell r="I2519">
            <v>81</v>
          </cell>
          <cell r="K2519"/>
          <cell r="L2519"/>
          <cell r="M2519">
            <v>88</v>
          </cell>
          <cell r="N2519">
            <v>14.96</v>
          </cell>
        </row>
        <row r="2520">
          <cell r="A2520">
            <v>43420</v>
          </cell>
          <cell r="B2520">
            <v>57</v>
          </cell>
          <cell r="C2520">
            <v>3</v>
          </cell>
          <cell r="D2520"/>
          <cell r="E2520">
            <v>60</v>
          </cell>
          <cell r="F2520">
            <v>7</v>
          </cell>
          <cell r="G2520"/>
          <cell r="H2520">
            <v>7</v>
          </cell>
          <cell r="I2520">
            <v>67</v>
          </cell>
          <cell r="K2520"/>
          <cell r="L2520"/>
          <cell r="M2520">
            <v>74</v>
          </cell>
          <cell r="N2520">
            <v>12.58</v>
          </cell>
        </row>
        <row r="2521">
          <cell r="A2521">
            <v>43421</v>
          </cell>
          <cell r="B2521">
            <v>57</v>
          </cell>
          <cell r="C2521">
            <v>3</v>
          </cell>
          <cell r="D2521"/>
          <cell r="E2521">
            <v>60</v>
          </cell>
          <cell r="F2521">
            <v>5</v>
          </cell>
          <cell r="G2521"/>
          <cell r="H2521">
            <v>5</v>
          </cell>
          <cell r="I2521">
            <v>65</v>
          </cell>
          <cell r="K2521"/>
          <cell r="L2521"/>
          <cell r="M2521">
            <v>70</v>
          </cell>
          <cell r="N2521">
            <v>11.9</v>
          </cell>
        </row>
        <row r="2522">
          <cell r="A2522">
            <v>43422</v>
          </cell>
          <cell r="B2522">
            <v>51</v>
          </cell>
          <cell r="C2522">
            <v>3</v>
          </cell>
          <cell r="D2522"/>
          <cell r="E2522">
            <v>54</v>
          </cell>
          <cell r="F2522">
            <v>5</v>
          </cell>
          <cell r="G2522"/>
          <cell r="H2522">
            <v>5</v>
          </cell>
          <cell r="I2522">
            <v>59</v>
          </cell>
          <cell r="K2522"/>
          <cell r="L2522"/>
          <cell r="M2522">
            <v>64</v>
          </cell>
          <cell r="N2522">
            <v>10.88</v>
          </cell>
        </row>
        <row r="2523">
          <cell r="A2523">
            <v>43423</v>
          </cell>
          <cell r="B2523">
            <v>50</v>
          </cell>
          <cell r="C2523">
            <v>4</v>
          </cell>
          <cell r="D2523"/>
          <cell r="E2523">
            <v>54</v>
          </cell>
          <cell r="F2523">
            <v>11</v>
          </cell>
          <cell r="G2523"/>
          <cell r="H2523">
            <v>11</v>
          </cell>
          <cell r="I2523">
            <v>65</v>
          </cell>
          <cell r="K2523"/>
          <cell r="L2523"/>
          <cell r="M2523">
            <v>76</v>
          </cell>
          <cell r="N2523">
            <v>12.920000000000002</v>
          </cell>
        </row>
        <row r="2524">
          <cell r="A2524">
            <v>43424</v>
          </cell>
          <cell r="B2524">
            <v>50</v>
          </cell>
          <cell r="C2524">
            <v>2</v>
          </cell>
          <cell r="D2524"/>
          <cell r="E2524">
            <v>52</v>
          </cell>
          <cell r="F2524">
            <v>6</v>
          </cell>
          <cell r="G2524"/>
          <cell r="H2524">
            <v>6</v>
          </cell>
          <cell r="I2524">
            <v>58</v>
          </cell>
          <cell r="K2524"/>
          <cell r="L2524"/>
          <cell r="M2524">
            <v>64</v>
          </cell>
          <cell r="N2524">
            <v>10.88</v>
          </cell>
        </row>
        <row r="2525">
          <cell r="A2525">
            <v>43425</v>
          </cell>
          <cell r="B2525">
            <v>50</v>
          </cell>
          <cell r="C2525">
            <v>4</v>
          </cell>
          <cell r="D2525"/>
          <cell r="E2525">
            <v>54</v>
          </cell>
          <cell r="F2525">
            <v>4</v>
          </cell>
          <cell r="G2525"/>
          <cell r="H2525">
            <v>4</v>
          </cell>
          <cell r="I2525">
            <v>58</v>
          </cell>
          <cell r="K2525"/>
          <cell r="L2525"/>
          <cell r="M2525">
            <v>62</v>
          </cell>
          <cell r="N2525">
            <v>10.540000000000001</v>
          </cell>
        </row>
        <row r="2526">
          <cell r="A2526">
            <v>43426</v>
          </cell>
          <cell r="B2526">
            <v>52</v>
          </cell>
          <cell r="C2526">
            <v>2</v>
          </cell>
          <cell r="D2526"/>
          <cell r="E2526">
            <v>54</v>
          </cell>
          <cell r="F2526">
            <v>4</v>
          </cell>
          <cell r="G2526">
            <v>1</v>
          </cell>
          <cell r="H2526">
            <v>5</v>
          </cell>
          <cell r="I2526">
            <v>59</v>
          </cell>
          <cell r="K2526"/>
          <cell r="L2526"/>
          <cell r="M2526">
            <v>64</v>
          </cell>
          <cell r="N2526">
            <v>10.88</v>
          </cell>
        </row>
        <row r="2527">
          <cell r="A2527">
            <v>43427</v>
          </cell>
          <cell r="B2527">
            <v>49</v>
          </cell>
          <cell r="C2527">
            <v>3</v>
          </cell>
          <cell r="D2527"/>
          <cell r="E2527">
            <v>52</v>
          </cell>
          <cell r="F2527">
            <v>8</v>
          </cell>
          <cell r="G2527">
            <v>2</v>
          </cell>
          <cell r="H2527">
            <v>10</v>
          </cell>
          <cell r="I2527">
            <v>62</v>
          </cell>
          <cell r="K2527"/>
          <cell r="L2527"/>
          <cell r="M2527">
            <v>72</v>
          </cell>
          <cell r="N2527">
            <v>12.24</v>
          </cell>
        </row>
        <row r="2528">
          <cell r="A2528">
            <v>43428</v>
          </cell>
          <cell r="B2528">
            <v>43</v>
          </cell>
          <cell r="C2528">
            <v>3</v>
          </cell>
          <cell r="D2528"/>
          <cell r="E2528">
            <v>46</v>
          </cell>
          <cell r="F2528">
            <v>10</v>
          </cell>
          <cell r="G2528">
            <v>2</v>
          </cell>
          <cell r="H2528">
            <v>12</v>
          </cell>
          <cell r="I2528">
            <v>58</v>
          </cell>
          <cell r="K2528"/>
          <cell r="L2528"/>
          <cell r="M2528">
            <v>70</v>
          </cell>
          <cell r="N2528">
            <v>11.9</v>
          </cell>
        </row>
        <row r="2529">
          <cell r="A2529">
            <v>43429</v>
          </cell>
          <cell r="B2529">
            <v>40</v>
          </cell>
          <cell r="C2529">
            <v>2</v>
          </cell>
          <cell r="D2529"/>
          <cell r="E2529">
            <v>42</v>
          </cell>
          <cell r="F2529">
            <v>7</v>
          </cell>
          <cell r="G2529">
            <v>1</v>
          </cell>
          <cell r="H2529">
            <v>8</v>
          </cell>
          <cell r="I2529">
            <v>50</v>
          </cell>
          <cell r="K2529"/>
          <cell r="L2529"/>
          <cell r="M2529">
            <v>58</v>
          </cell>
          <cell r="N2529">
            <v>9.8600000000000012</v>
          </cell>
        </row>
        <row r="2530">
          <cell r="A2530">
            <v>43430</v>
          </cell>
          <cell r="B2530">
            <v>47</v>
          </cell>
          <cell r="C2530">
            <v>3</v>
          </cell>
          <cell r="D2530"/>
          <cell r="E2530">
            <v>50</v>
          </cell>
          <cell r="F2530">
            <v>8</v>
          </cell>
          <cell r="G2530">
            <v>1</v>
          </cell>
          <cell r="H2530">
            <v>9</v>
          </cell>
          <cell r="I2530">
            <v>59</v>
          </cell>
          <cell r="K2530"/>
          <cell r="L2530"/>
          <cell r="M2530">
            <v>68</v>
          </cell>
          <cell r="N2530">
            <v>11.56</v>
          </cell>
        </row>
        <row r="2531">
          <cell r="A2531">
            <v>43431</v>
          </cell>
          <cell r="B2531">
            <v>50</v>
          </cell>
          <cell r="C2531">
            <v>2</v>
          </cell>
          <cell r="D2531"/>
          <cell r="E2531">
            <v>52</v>
          </cell>
          <cell r="F2531">
            <v>7</v>
          </cell>
          <cell r="G2531">
            <v>1</v>
          </cell>
          <cell r="H2531">
            <v>8</v>
          </cell>
          <cell r="I2531">
            <v>60</v>
          </cell>
          <cell r="K2531"/>
          <cell r="L2531"/>
          <cell r="M2531">
            <v>68</v>
          </cell>
          <cell r="N2531">
            <v>11.56</v>
          </cell>
        </row>
        <row r="2532">
          <cell r="A2532">
            <v>43432</v>
          </cell>
          <cell r="B2532">
            <v>44</v>
          </cell>
          <cell r="C2532">
            <v>2</v>
          </cell>
          <cell r="D2532"/>
          <cell r="E2532">
            <v>46</v>
          </cell>
          <cell r="F2532">
            <v>6</v>
          </cell>
          <cell r="G2532"/>
          <cell r="H2532">
            <v>6</v>
          </cell>
          <cell r="I2532">
            <v>52</v>
          </cell>
          <cell r="K2532"/>
          <cell r="L2532"/>
          <cell r="M2532">
            <v>58</v>
          </cell>
          <cell r="N2532">
            <v>9.8600000000000012</v>
          </cell>
        </row>
        <row r="2533">
          <cell r="A2533">
            <v>43433</v>
          </cell>
          <cell r="B2533">
            <v>41</v>
          </cell>
          <cell r="C2533">
            <v>2</v>
          </cell>
          <cell r="D2533"/>
          <cell r="E2533">
            <v>43</v>
          </cell>
          <cell r="F2533">
            <v>3</v>
          </cell>
          <cell r="G2533"/>
          <cell r="H2533">
            <v>3</v>
          </cell>
          <cell r="I2533">
            <v>46</v>
          </cell>
          <cell r="J2533"/>
          <cell r="K2533"/>
          <cell r="L2533"/>
          <cell r="M2533">
            <v>49</v>
          </cell>
          <cell r="N2533">
            <v>8.33</v>
          </cell>
        </row>
        <row r="2534">
          <cell r="A2534">
            <v>43434</v>
          </cell>
          <cell r="B2534">
            <v>53</v>
          </cell>
          <cell r="C2534">
            <v>1</v>
          </cell>
          <cell r="D2534"/>
          <cell r="E2534">
            <v>54</v>
          </cell>
          <cell r="F2534">
            <v>5</v>
          </cell>
          <cell r="G2534"/>
          <cell r="H2534">
            <v>5</v>
          </cell>
          <cell r="I2534">
            <v>59</v>
          </cell>
          <cell r="K2534"/>
          <cell r="L2534"/>
          <cell r="M2534">
            <v>64</v>
          </cell>
          <cell r="N2534">
            <v>10.88</v>
          </cell>
        </row>
        <row r="2535">
          <cell r="A2535">
            <v>43435</v>
          </cell>
          <cell r="B2535">
            <v>51</v>
          </cell>
          <cell r="C2535">
            <v>2</v>
          </cell>
          <cell r="D2535"/>
          <cell r="E2535">
            <v>53</v>
          </cell>
          <cell r="F2535">
            <v>4</v>
          </cell>
          <cell r="G2535"/>
          <cell r="H2535">
            <v>4</v>
          </cell>
          <cell r="I2535">
            <v>57</v>
          </cell>
          <cell r="K2535"/>
          <cell r="L2535"/>
          <cell r="M2535">
            <v>61</v>
          </cell>
          <cell r="N2535">
            <v>10.370000000000001</v>
          </cell>
        </row>
        <row r="2536">
          <cell r="A2536">
            <v>43436</v>
          </cell>
          <cell r="B2536">
            <v>66</v>
          </cell>
          <cell r="C2536">
            <v>2</v>
          </cell>
          <cell r="D2536"/>
          <cell r="E2536">
            <v>68</v>
          </cell>
          <cell r="F2536">
            <v>7</v>
          </cell>
          <cell r="G2536"/>
          <cell r="H2536">
            <v>7</v>
          </cell>
          <cell r="I2536">
            <v>75</v>
          </cell>
          <cell r="K2536"/>
          <cell r="L2536"/>
          <cell r="M2536">
            <v>82</v>
          </cell>
          <cell r="N2536">
            <v>13.940000000000001</v>
          </cell>
        </row>
        <row r="2537">
          <cell r="A2537">
            <v>43437</v>
          </cell>
          <cell r="B2537">
            <v>60</v>
          </cell>
          <cell r="C2537">
            <v>3</v>
          </cell>
          <cell r="D2537"/>
          <cell r="E2537">
            <v>63</v>
          </cell>
          <cell r="F2537">
            <v>4</v>
          </cell>
          <cell r="G2537"/>
          <cell r="H2537">
            <v>4</v>
          </cell>
          <cell r="I2537">
            <v>67</v>
          </cell>
          <cell r="K2537"/>
          <cell r="L2537"/>
          <cell r="M2537">
            <v>71</v>
          </cell>
          <cell r="N2537">
            <v>12.07</v>
          </cell>
        </row>
        <row r="2538">
          <cell r="A2538">
            <v>43438</v>
          </cell>
          <cell r="B2538">
            <v>51</v>
          </cell>
          <cell r="C2538">
            <v>4</v>
          </cell>
          <cell r="D2538"/>
          <cell r="E2538">
            <v>55</v>
          </cell>
          <cell r="F2538">
            <v>2</v>
          </cell>
          <cell r="G2538">
            <v>1</v>
          </cell>
          <cell r="H2538">
            <v>3</v>
          </cell>
          <cell r="I2538">
            <v>58</v>
          </cell>
          <cell r="K2538"/>
          <cell r="L2538"/>
          <cell r="M2538">
            <v>61</v>
          </cell>
          <cell r="N2538">
            <v>10.370000000000001</v>
          </cell>
        </row>
        <row r="2539">
          <cell r="A2539">
            <v>43439</v>
          </cell>
          <cell r="B2539">
            <v>65</v>
          </cell>
          <cell r="C2539">
            <v>1</v>
          </cell>
          <cell r="D2539"/>
          <cell r="E2539">
            <v>66</v>
          </cell>
          <cell r="F2539">
            <v>1</v>
          </cell>
          <cell r="G2539"/>
          <cell r="H2539">
            <v>1</v>
          </cell>
          <cell r="I2539">
            <v>67</v>
          </cell>
          <cell r="K2539"/>
          <cell r="L2539"/>
          <cell r="M2539">
            <v>68</v>
          </cell>
          <cell r="N2539">
            <v>11.56</v>
          </cell>
        </row>
        <row r="2540">
          <cell r="A2540">
            <v>43440</v>
          </cell>
          <cell r="B2540">
            <v>67</v>
          </cell>
          <cell r="C2540">
            <v>1</v>
          </cell>
          <cell r="D2540"/>
          <cell r="E2540">
            <v>68</v>
          </cell>
          <cell r="F2540">
            <v>6</v>
          </cell>
          <cell r="G2540"/>
          <cell r="H2540">
            <v>6</v>
          </cell>
          <cell r="I2540">
            <v>74</v>
          </cell>
          <cell r="K2540"/>
          <cell r="L2540"/>
          <cell r="M2540">
            <v>80</v>
          </cell>
          <cell r="N2540">
            <v>13.600000000000001</v>
          </cell>
        </row>
        <row r="2541">
          <cell r="A2541">
            <v>43441</v>
          </cell>
          <cell r="B2541">
            <v>64</v>
          </cell>
          <cell r="C2541">
            <v>2</v>
          </cell>
          <cell r="D2541"/>
          <cell r="E2541">
            <v>66</v>
          </cell>
          <cell r="F2541">
            <v>13</v>
          </cell>
          <cell r="G2541"/>
          <cell r="H2541">
            <v>13</v>
          </cell>
          <cell r="I2541">
            <v>79</v>
          </cell>
          <cell r="K2541"/>
          <cell r="L2541"/>
          <cell r="M2541">
            <v>92</v>
          </cell>
          <cell r="N2541">
            <v>15.64</v>
          </cell>
        </row>
        <row r="2542">
          <cell r="A2542">
            <v>43442</v>
          </cell>
          <cell r="B2542">
            <v>69</v>
          </cell>
          <cell r="C2542">
            <v>4</v>
          </cell>
          <cell r="D2542"/>
          <cell r="E2542">
            <v>73</v>
          </cell>
          <cell r="F2542">
            <v>17</v>
          </cell>
          <cell r="G2542"/>
          <cell r="H2542">
            <v>17</v>
          </cell>
          <cell r="I2542">
            <v>90</v>
          </cell>
          <cell r="K2542"/>
          <cell r="L2542"/>
          <cell r="M2542">
            <v>107</v>
          </cell>
          <cell r="N2542">
            <v>18.190000000000001</v>
          </cell>
        </row>
        <row r="2543">
          <cell r="A2543">
            <v>43443</v>
          </cell>
          <cell r="B2543">
            <v>58</v>
          </cell>
          <cell r="C2543">
            <v>2</v>
          </cell>
          <cell r="D2543"/>
          <cell r="E2543">
            <v>60</v>
          </cell>
          <cell r="F2543">
            <v>11</v>
          </cell>
          <cell r="G2543"/>
          <cell r="H2543">
            <v>11</v>
          </cell>
          <cell r="I2543">
            <v>71</v>
          </cell>
          <cell r="K2543"/>
          <cell r="L2543"/>
          <cell r="M2543">
            <v>82</v>
          </cell>
          <cell r="N2543">
            <v>13.940000000000001</v>
          </cell>
        </row>
        <row r="2544">
          <cell r="A2544">
            <v>43444</v>
          </cell>
          <cell r="B2544">
            <v>63</v>
          </cell>
          <cell r="C2544">
            <v>2</v>
          </cell>
          <cell r="D2544"/>
          <cell r="E2544">
            <v>65</v>
          </cell>
          <cell r="F2544">
            <v>10</v>
          </cell>
          <cell r="G2544"/>
          <cell r="H2544">
            <v>10</v>
          </cell>
          <cell r="I2544">
            <v>75</v>
          </cell>
          <cell r="K2544"/>
          <cell r="L2544"/>
          <cell r="M2544">
            <v>85</v>
          </cell>
          <cell r="N2544">
            <v>14.450000000000001</v>
          </cell>
        </row>
        <row r="2545">
          <cell r="A2545">
            <v>43445</v>
          </cell>
          <cell r="B2545">
            <v>60</v>
          </cell>
          <cell r="C2545">
            <v>4</v>
          </cell>
          <cell r="D2545"/>
          <cell r="E2545">
            <v>64</v>
          </cell>
          <cell r="F2545">
            <v>10</v>
          </cell>
          <cell r="G2545">
            <v>1</v>
          </cell>
          <cell r="H2545">
            <v>11</v>
          </cell>
          <cell r="I2545">
            <v>75</v>
          </cell>
          <cell r="K2545"/>
          <cell r="L2545"/>
          <cell r="M2545">
            <v>86</v>
          </cell>
          <cell r="N2545">
            <v>14.620000000000001</v>
          </cell>
        </row>
        <row r="2546">
          <cell r="A2546">
            <v>43446</v>
          </cell>
          <cell r="B2546">
            <v>59</v>
          </cell>
          <cell r="C2546">
            <v>6</v>
          </cell>
          <cell r="D2546"/>
          <cell r="E2546">
            <v>65</v>
          </cell>
          <cell r="F2546">
            <v>8</v>
          </cell>
          <cell r="G2546">
            <v>1</v>
          </cell>
          <cell r="H2546">
            <v>9</v>
          </cell>
          <cell r="I2546">
            <v>74</v>
          </cell>
          <cell r="K2546"/>
          <cell r="L2546"/>
          <cell r="M2546">
            <v>83</v>
          </cell>
          <cell r="N2546">
            <v>14.110000000000001</v>
          </cell>
        </row>
        <row r="2547">
          <cell r="A2547">
            <v>43447</v>
          </cell>
          <cell r="B2547">
            <v>61</v>
          </cell>
          <cell r="C2547">
            <v>5</v>
          </cell>
          <cell r="D2547"/>
          <cell r="E2547">
            <v>66</v>
          </cell>
          <cell r="F2547">
            <v>5</v>
          </cell>
          <cell r="G2547">
            <v>1</v>
          </cell>
          <cell r="H2547">
            <v>6</v>
          </cell>
          <cell r="I2547">
            <v>72</v>
          </cell>
          <cell r="K2547"/>
          <cell r="L2547"/>
          <cell r="M2547">
            <v>78</v>
          </cell>
          <cell r="N2547">
            <v>13.260000000000002</v>
          </cell>
        </row>
        <row r="2548">
          <cell r="A2548">
            <v>43448</v>
          </cell>
          <cell r="B2548">
            <v>57</v>
          </cell>
          <cell r="C2548">
            <v>5</v>
          </cell>
          <cell r="D2548"/>
          <cell r="E2548">
            <v>62</v>
          </cell>
          <cell r="F2548">
            <v>6</v>
          </cell>
          <cell r="G2548">
            <v>1</v>
          </cell>
          <cell r="H2548">
            <v>7</v>
          </cell>
          <cell r="I2548">
            <v>69</v>
          </cell>
          <cell r="K2548"/>
          <cell r="L2548"/>
          <cell r="M2548">
            <v>76</v>
          </cell>
          <cell r="N2548">
            <v>12.920000000000002</v>
          </cell>
        </row>
        <row r="2549">
          <cell r="A2549">
            <v>43449</v>
          </cell>
          <cell r="B2549">
            <v>58</v>
          </cell>
          <cell r="C2549">
            <v>5</v>
          </cell>
          <cell r="D2549"/>
          <cell r="E2549">
            <v>63</v>
          </cell>
          <cell r="F2549">
            <v>8</v>
          </cell>
          <cell r="G2549"/>
          <cell r="H2549">
            <v>8</v>
          </cell>
          <cell r="I2549">
            <v>71</v>
          </cell>
          <cell r="K2549"/>
          <cell r="L2549"/>
          <cell r="M2549">
            <v>79</v>
          </cell>
          <cell r="N2549">
            <v>13.430000000000001</v>
          </cell>
        </row>
        <row r="2550">
          <cell r="A2550">
            <v>43450</v>
          </cell>
          <cell r="B2550">
            <v>51</v>
          </cell>
          <cell r="C2550">
            <v>5</v>
          </cell>
          <cell r="D2550"/>
          <cell r="E2550">
            <v>56</v>
          </cell>
          <cell r="F2550">
            <v>5</v>
          </cell>
          <cell r="G2550">
            <v>1</v>
          </cell>
          <cell r="H2550">
            <v>6</v>
          </cell>
          <cell r="I2550">
            <v>62</v>
          </cell>
          <cell r="K2550"/>
          <cell r="L2550"/>
          <cell r="M2550">
            <v>68</v>
          </cell>
          <cell r="N2550">
            <v>11.56</v>
          </cell>
        </row>
        <row r="2551">
          <cell r="A2551">
            <v>43451</v>
          </cell>
          <cell r="B2551">
            <v>53</v>
          </cell>
          <cell r="C2551">
            <v>5</v>
          </cell>
          <cell r="D2551"/>
          <cell r="E2551">
            <v>58</v>
          </cell>
          <cell r="F2551">
            <v>5</v>
          </cell>
          <cell r="G2551"/>
          <cell r="H2551">
            <v>5</v>
          </cell>
          <cell r="I2551">
            <v>63</v>
          </cell>
          <cell r="K2551"/>
          <cell r="L2551"/>
          <cell r="M2551">
            <v>68</v>
          </cell>
          <cell r="N2551">
            <v>11.56</v>
          </cell>
        </row>
        <row r="2552">
          <cell r="A2552">
            <v>43452</v>
          </cell>
          <cell r="B2552">
            <v>50</v>
          </cell>
          <cell r="C2552">
            <v>4</v>
          </cell>
          <cell r="D2552"/>
          <cell r="E2552">
            <v>54</v>
          </cell>
          <cell r="F2552">
            <v>6</v>
          </cell>
          <cell r="G2552"/>
          <cell r="H2552">
            <v>6</v>
          </cell>
          <cell r="I2552">
            <v>60</v>
          </cell>
          <cell r="K2552"/>
          <cell r="L2552"/>
          <cell r="M2552">
            <v>66</v>
          </cell>
          <cell r="N2552">
            <v>11.22</v>
          </cell>
        </row>
        <row r="2553">
          <cell r="A2553">
            <v>43453</v>
          </cell>
          <cell r="B2553">
            <v>48</v>
          </cell>
          <cell r="C2553">
            <v>5</v>
          </cell>
          <cell r="D2553"/>
          <cell r="E2553">
            <v>53</v>
          </cell>
          <cell r="F2553">
            <v>6</v>
          </cell>
          <cell r="G2553"/>
          <cell r="H2553">
            <v>6</v>
          </cell>
          <cell r="I2553">
            <v>59</v>
          </cell>
          <cell r="K2553"/>
          <cell r="L2553"/>
          <cell r="M2553">
            <v>65</v>
          </cell>
          <cell r="N2553">
            <v>11.05</v>
          </cell>
        </row>
        <row r="2554">
          <cell r="A2554">
            <v>43454</v>
          </cell>
          <cell r="B2554">
            <v>44</v>
          </cell>
          <cell r="C2554">
            <v>4</v>
          </cell>
          <cell r="D2554"/>
          <cell r="E2554">
            <v>48</v>
          </cell>
          <cell r="F2554">
            <v>6</v>
          </cell>
          <cell r="G2554"/>
          <cell r="H2554">
            <v>6</v>
          </cell>
          <cell r="I2554">
            <v>54</v>
          </cell>
          <cell r="K2554"/>
          <cell r="L2554"/>
          <cell r="M2554">
            <v>60</v>
          </cell>
          <cell r="N2554">
            <v>10.200000000000001</v>
          </cell>
        </row>
        <row r="2555">
          <cell r="A2555">
            <v>43455</v>
          </cell>
          <cell r="B2555">
            <v>51</v>
          </cell>
          <cell r="C2555">
            <v>3</v>
          </cell>
          <cell r="D2555"/>
          <cell r="E2555">
            <v>54</v>
          </cell>
          <cell r="F2555">
            <v>6</v>
          </cell>
          <cell r="G2555"/>
          <cell r="H2555">
            <v>6</v>
          </cell>
          <cell r="I2555">
            <v>60</v>
          </cell>
          <cell r="K2555"/>
          <cell r="L2555"/>
          <cell r="M2555">
            <v>66</v>
          </cell>
          <cell r="N2555">
            <v>11.22</v>
          </cell>
        </row>
        <row r="2556">
          <cell r="A2556">
            <v>43456</v>
          </cell>
          <cell r="B2556">
            <v>58</v>
          </cell>
          <cell r="C2556">
            <v>2</v>
          </cell>
          <cell r="D2556"/>
          <cell r="E2556">
            <v>60</v>
          </cell>
          <cell r="F2556">
            <v>4</v>
          </cell>
          <cell r="G2556">
            <v>1</v>
          </cell>
          <cell r="H2556">
            <v>5</v>
          </cell>
          <cell r="I2556">
            <v>65</v>
          </cell>
          <cell r="K2556"/>
          <cell r="L2556"/>
          <cell r="M2556">
            <v>70</v>
          </cell>
          <cell r="N2556">
            <v>11.9</v>
          </cell>
        </row>
        <row r="2557">
          <cell r="A2557">
            <v>43457</v>
          </cell>
          <cell r="B2557">
            <v>65</v>
          </cell>
          <cell r="C2557">
            <v>1</v>
          </cell>
          <cell r="D2557"/>
          <cell r="E2557">
            <v>66</v>
          </cell>
          <cell r="F2557">
            <v>5</v>
          </cell>
          <cell r="G2557">
            <v>1</v>
          </cell>
          <cell r="H2557">
            <v>6</v>
          </cell>
          <cell r="I2557">
            <v>72</v>
          </cell>
          <cell r="K2557"/>
          <cell r="L2557"/>
          <cell r="M2557">
            <v>78</v>
          </cell>
          <cell r="N2557">
            <v>13.260000000000002</v>
          </cell>
        </row>
        <row r="2558">
          <cell r="A2558">
            <v>43458</v>
          </cell>
          <cell r="B2558">
            <v>57</v>
          </cell>
          <cell r="C2558">
            <v>2</v>
          </cell>
          <cell r="D2558"/>
          <cell r="E2558">
            <v>59</v>
          </cell>
          <cell r="F2558">
            <v>8</v>
          </cell>
          <cell r="G2558">
            <v>3</v>
          </cell>
          <cell r="H2558">
            <v>11</v>
          </cell>
          <cell r="I2558">
            <v>70</v>
          </cell>
          <cell r="K2558"/>
          <cell r="L2558"/>
          <cell r="M2558">
            <v>81</v>
          </cell>
          <cell r="N2558">
            <v>13.770000000000001</v>
          </cell>
        </row>
        <row r="2559">
          <cell r="A2559">
            <v>43459</v>
          </cell>
          <cell r="B2559">
            <v>61</v>
          </cell>
          <cell r="C2559">
            <v>1</v>
          </cell>
          <cell r="D2559"/>
          <cell r="E2559">
            <v>62</v>
          </cell>
          <cell r="F2559">
            <v>10</v>
          </cell>
          <cell r="G2559">
            <v>3</v>
          </cell>
          <cell r="H2559">
            <v>13</v>
          </cell>
          <cell r="I2559">
            <v>75</v>
          </cell>
          <cell r="K2559"/>
          <cell r="L2559"/>
          <cell r="M2559">
            <v>88</v>
          </cell>
          <cell r="N2559">
            <v>14.96</v>
          </cell>
        </row>
        <row r="2560">
          <cell r="A2560">
            <v>43460</v>
          </cell>
          <cell r="B2560">
            <v>75</v>
          </cell>
          <cell r="C2560">
            <v>1</v>
          </cell>
          <cell r="D2560"/>
          <cell r="E2560">
            <v>76</v>
          </cell>
          <cell r="F2560">
            <v>10</v>
          </cell>
          <cell r="G2560">
            <v>3</v>
          </cell>
          <cell r="H2560">
            <v>13</v>
          </cell>
          <cell r="I2560">
            <v>89</v>
          </cell>
          <cell r="K2560"/>
          <cell r="L2560"/>
          <cell r="M2560">
            <v>102</v>
          </cell>
          <cell r="N2560">
            <v>17.34</v>
          </cell>
        </row>
        <row r="2561">
          <cell r="A2561">
            <v>43461</v>
          </cell>
          <cell r="B2561">
            <v>78</v>
          </cell>
          <cell r="C2561">
            <v>1</v>
          </cell>
          <cell r="D2561"/>
          <cell r="E2561">
            <v>79</v>
          </cell>
          <cell r="F2561">
            <v>10</v>
          </cell>
          <cell r="G2561">
            <v>3</v>
          </cell>
          <cell r="H2561">
            <v>13</v>
          </cell>
          <cell r="I2561">
            <v>92</v>
          </cell>
          <cell r="K2561"/>
          <cell r="L2561"/>
          <cell r="M2561">
            <v>105</v>
          </cell>
          <cell r="N2561">
            <v>17.850000000000001</v>
          </cell>
        </row>
        <row r="2562">
          <cell r="A2562">
            <v>43462</v>
          </cell>
          <cell r="B2562">
            <v>72</v>
          </cell>
          <cell r="C2562">
            <v>1</v>
          </cell>
          <cell r="D2562"/>
          <cell r="E2562">
            <v>73</v>
          </cell>
          <cell r="F2562">
            <v>9</v>
          </cell>
          <cell r="G2562">
            <v>3</v>
          </cell>
          <cell r="H2562">
            <v>12</v>
          </cell>
          <cell r="I2562">
            <v>85</v>
          </cell>
          <cell r="K2562"/>
          <cell r="L2562"/>
          <cell r="M2562">
            <v>97</v>
          </cell>
          <cell r="N2562">
            <v>16.490000000000002</v>
          </cell>
        </row>
        <row r="2563">
          <cell r="A2563">
            <v>43463</v>
          </cell>
          <cell r="B2563">
            <v>80</v>
          </cell>
          <cell r="C2563">
            <v>3</v>
          </cell>
          <cell r="D2563"/>
          <cell r="E2563">
            <v>83</v>
          </cell>
          <cell r="F2563">
            <v>4</v>
          </cell>
          <cell r="G2563">
            <v>2</v>
          </cell>
          <cell r="H2563">
            <v>6</v>
          </cell>
          <cell r="I2563">
            <v>89</v>
          </cell>
          <cell r="K2563"/>
          <cell r="L2563"/>
          <cell r="M2563">
            <v>95</v>
          </cell>
          <cell r="N2563">
            <v>16.150000000000002</v>
          </cell>
        </row>
        <row r="2564">
          <cell r="A2564">
            <v>43464</v>
          </cell>
          <cell r="B2564">
            <v>77</v>
          </cell>
          <cell r="C2564">
            <v>3</v>
          </cell>
          <cell r="D2564"/>
          <cell r="E2564">
            <v>80</v>
          </cell>
          <cell r="F2564">
            <v>4</v>
          </cell>
          <cell r="G2564">
            <v>2</v>
          </cell>
          <cell r="H2564">
            <v>6</v>
          </cell>
          <cell r="I2564">
            <v>86</v>
          </cell>
          <cell r="K2564"/>
          <cell r="L2564"/>
          <cell r="M2564">
            <v>92</v>
          </cell>
          <cell r="N2564">
            <v>15.64</v>
          </cell>
        </row>
        <row r="2565">
          <cell r="A2565">
            <v>43465</v>
          </cell>
          <cell r="B2565">
            <v>68</v>
          </cell>
          <cell r="C2565">
            <v>3</v>
          </cell>
          <cell r="D2565"/>
          <cell r="E2565">
            <v>71</v>
          </cell>
          <cell r="F2565">
            <v>2</v>
          </cell>
          <cell r="G2565">
            <v>3</v>
          </cell>
          <cell r="H2565">
            <v>5</v>
          </cell>
          <cell r="I2565">
            <v>76</v>
          </cell>
          <cell r="K2565"/>
          <cell r="L2565"/>
          <cell r="M2565">
            <v>81</v>
          </cell>
          <cell r="N2565">
            <v>13.770000000000001</v>
          </cell>
        </row>
        <row r="2566">
          <cell r="A2566">
            <v>43466</v>
          </cell>
          <cell r="B2566">
            <v>76</v>
          </cell>
          <cell r="C2566">
            <v>1</v>
          </cell>
          <cell r="D2566"/>
          <cell r="E2566">
            <v>77</v>
          </cell>
          <cell r="F2566">
            <v>2</v>
          </cell>
          <cell r="G2566">
            <v>3</v>
          </cell>
          <cell r="H2566">
            <v>5</v>
          </cell>
          <cell r="I2566">
            <v>82</v>
          </cell>
          <cell r="K2566"/>
          <cell r="L2566"/>
          <cell r="M2566">
            <v>87</v>
          </cell>
          <cell r="N2566">
            <v>14.790000000000001</v>
          </cell>
        </row>
        <row r="2567">
          <cell r="A2567">
            <v>43467</v>
          </cell>
          <cell r="B2567">
            <v>79</v>
          </cell>
          <cell r="C2567">
            <v>1</v>
          </cell>
          <cell r="D2567"/>
          <cell r="E2567">
            <v>80</v>
          </cell>
          <cell r="F2567">
            <v>2</v>
          </cell>
          <cell r="G2567">
            <v>3</v>
          </cell>
          <cell r="H2567">
            <v>5</v>
          </cell>
          <cell r="I2567">
            <v>85</v>
          </cell>
          <cell r="K2567"/>
          <cell r="L2567"/>
          <cell r="M2567">
            <v>90</v>
          </cell>
          <cell r="N2567">
            <v>15.3</v>
          </cell>
        </row>
        <row r="2568">
          <cell r="A2568">
            <v>43468</v>
          </cell>
          <cell r="B2568">
            <v>66</v>
          </cell>
          <cell r="C2568">
            <v>3</v>
          </cell>
          <cell r="D2568"/>
          <cell r="E2568">
            <v>69</v>
          </cell>
          <cell r="F2568"/>
          <cell r="G2568">
            <v>2</v>
          </cell>
          <cell r="H2568">
            <v>2</v>
          </cell>
          <cell r="I2568">
            <v>71</v>
          </cell>
          <cell r="K2568"/>
          <cell r="L2568"/>
          <cell r="M2568">
            <v>73</v>
          </cell>
          <cell r="N2568">
            <v>12.41</v>
          </cell>
        </row>
        <row r="2569">
          <cell r="A2569">
            <v>43469</v>
          </cell>
          <cell r="B2569">
            <v>69</v>
          </cell>
          <cell r="C2569">
            <v>1</v>
          </cell>
          <cell r="D2569"/>
          <cell r="E2569">
            <v>70</v>
          </cell>
          <cell r="F2569">
            <v>4</v>
          </cell>
          <cell r="G2569">
            <v>2</v>
          </cell>
          <cell r="H2569">
            <v>6</v>
          </cell>
          <cell r="I2569">
            <v>76</v>
          </cell>
          <cell r="K2569"/>
          <cell r="L2569"/>
          <cell r="M2569">
            <v>82</v>
          </cell>
          <cell r="N2569">
            <v>13.940000000000001</v>
          </cell>
        </row>
        <row r="2570">
          <cell r="A2570">
            <v>43470</v>
          </cell>
          <cell r="B2570">
            <v>67</v>
          </cell>
          <cell r="C2570">
            <v>1</v>
          </cell>
          <cell r="D2570"/>
          <cell r="E2570">
            <v>68</v>
          </cell>
          <cell r="F2570">
            <v>6</v>
          </cell>
          <cell r="G2570">
            <v>2</v>
          </cell>
          <cell r="H2570">
            <v>8</v>
          </cell>
          <cell r="I2570">
            <v>76</v>
          </cell>
          <cell r="K2570"/>
          <cell r="L2570"/>
          <cell r="M2570">
            <v>84</v>
          </cell>
          <cell r="N2570">
            <v>14.280000000000001</v>
          </cell>
        </row>
        <row r="2571">
          <cell r="A2571">
            <v>43471</v>
          </cell>
          <cell r="B2571">
            <v>72</v>
          </cell>
          <cell r="C2571">
            <v>1</v>
          </cell>
          <cell r="D2571"/>
          <cell r="E2571">
            <v>73</v>
          </cell>
          <cell r="F2571">
            <v>7</v>
          </cell>
          <cell r="G2571">
            <v>2</v>
          </cell>
          <cell r="H2571">
            <v>9</v>
          </cell>
          <cell r="I2571">
            <v>82</v>
          </cell>
          <cell r="K2571"/>
          <cell r="L2571"/>
          <cell r="M2571">
            <v>91</v>
          </cell>
          <cell r="N2571">
            <v>15.47</v>
          </cell>
        </row>
        <row r="2572">
          <cell r="A2572">
            <v>43472</v>
          </cell>
          <cell r="B2572">
            <v>76</v>
          </cell>
          <cell r="C2572"/>
          <cell r="D2572"/>
          <cell r="E2572">
            <v>76</v>
          </cell>
          <cell r="F2572">
            <v>5</v>
          </cell>
          <cell r="G2572">
            <v>3</v>
          </cell>
          <cell r="H2572">
            <v>8</v>
          </cell>
          <cell r="I2572">
            <v>84</v>
          </cell>
          <cell r="K2572"/>
          <cell r="L2572"/>
          <cell r="M2572">
            <v>92</v>
          </cell>
          <cell r="N2572">
            <v>15.64</v>
          </cell>
        </row>
        <row r="2573">
          <cell r="A2573">
            <v>43473</v>
          </cell>
          <cell r="B2573">
            <v>79</v>
          </cell>
          <cell r="C2573"/>
          <cell r="D2573"/>
          <cell r="E2573">
            <v>79</v>
          </cell>
          <cell r="F2573">
            <v>7</v>
          </cell>
          <cell r="G2573">
            <v>3</v>
          </cell>
          <cell r="H2573">
            <v>10</v>
          </cell>
          <cell r="I2573">
            <v>89</v>
          </cell>
          <cell r="K2573"/>
          <cell r="L2573"/>
          <cell r="M2573">
            <v>99</v>
          </cell>
          <cell r="N2573">
            <v>16.830000000000002</v>
          </cell>
        </row>
        <row r="2574">
          <cell r="A2574">
            <v>43474</v>
          </cell>
          <cell r="B2574">
            <v>75</v>
          </cell>
          <cell r="C2574">
            <v>1</v>
          </cell>
          <cell r="D2574"/>
          <cell r="E2574">
            <v>76</v>
          </cell>
          <cell r="F2574">
            <v>5</v>
          </cell>
          <cell r="G2574">
            <v>3</v>
          </cell>
          <cell r="H2574">
            <v>8</v>
          </cell>
          <cell r="I2574">
            <v>84</v>
          </cell>
          <cell r="K2574"/>
          <cell r="L2574"/>
          <cell r="M2574">
            <v>92</v>
          </cell>
          <cell r="N2574">
            <v>15.64</v>
          </cell>
        </row>
        <row r="2575">
          <cell r="A2575">
            <v>43475</v>
          </cell>
          <cell r="B2575">
            <v>77</v>
          </cell>
          <cell r="C2575">
            <v>2</v>
          </cell>
          <cell r="D2575"/>
          <cell r="E2575">
            <v>79</v>
          </cell>
          <cell r="F2575">
            <v>9</v>
          </cell>
          <cell r="G2575">
            <v>3</v>
          </cell>
          <cell r="H2575">
            <v>12</v>
          </cell>
          <cell r="I2575">
            <v>91</v>
          </cell>
          <cell r="K2575"/>
          <cell r="L2575"/>
          <cell r="M2575">
            <v>103</v>
          </cell>
          <cell r="N2575">
            <v>17.510000000000002</v>
          </cell>
        </row>
        <row r="2576">
          <cell r="A2576">
            <v>43476</v>
          </cell>
          <cell r="B2576">
            <v>89</v>
          </cell>
          <cell r="C2576">
            <v>2</v>
          </cell>
          <cell r="D2576"/>
          <cell r="E2576">
            <v>91</v>
          </cell>
          <cell r="F2576">
            <v>7</v>
          </cell>
          <cell r="G2576">
            <v>2</v>
          </cell>
          <cell r="H2576">
            <v>9</v>
          </cell>
          <cell r="I2576">
            <v>100</v>
          </cell>
          <cell r="K2576"/>
          <cell r="L2576"/>
          <cell r="M2576">
            <v>109</v>
          </cell>
          <cell r="N2576">
            <v>18.53</v>
          </cell>
        </row>
        <row r="2577">
          <cell r="A2577">
            <v>43477</v>
          </cell>
          <cell r="B2577">
            <v>84</v>
          </cell>
          <cell r="C2577">
            <v>1</v>
          </cell>
          <cell r="D2577"/>
          <cell r="E2577">
            <v>85</v>
          </cell>
          <cell r="F2577">
            <v>9</v>
          </cell>
          <cell r="G2577">
            <v>2</v>
          </cell>
          <cell r="H2577">
            <v>11</v>
          </cell>
          <cell r="I2577">
            <v>96</v>
          </cell>
          <cell r="K2577"/>
          <cell r="L2577"/>
          <cell r="M2577">
            <v>107</v>
          </cell>
          <cell r="N2577">
            <v>18.190000000000001</v>
          </cell>
        </row>
        <row r="2578">
          <cell r="A2578">
            <v>43478</v>
          </cell>
          <cell r="B2578">
            <v>88</v>
          </cell>
          <cell r="C2578">
            <v>1</v>
          </cell>
          <cell r="D2578"/>
          <cell r="E2578">
            <v>89</v>
          </cell>
          <cell r="F2578">
            <v>12</v>
          </cell>
          <cell r="G2578">
            <v>3</v>
          </cell>
          <cell r="H2578">
            <v>15</v>
          </cell>
          <cell r="I2578">
            <v>104</v>
          </cell>
          <cell r="K2578"/>
          <cell r="L2578"/>
          <cell r="M2578">
            <v>119</v>
          </cell>
          <cell r="N2578">
            <v>20.23</v>
          </cell>
        </row>
        <row r="2579">
          <cell r="A2579">
            <v>43479</v>
          </cell>
          <cell r="B2579">
            <v>78</v>
          </cell>
          <cell r="C2579">
            <v>3</v>
          </cell>
          <cell r="D2579"/>
          <cell r="E2579">
            <v>81</v>
          </cell>
          <cell r="F2579">
            <v>9</v>
          </cell>
          <cell r="G2579">
            <v>4</v>
          </cell>
          <cell r="H2579">
            <v>13</v>
          </cell>
          <cell r="I2579">
            <v>94</v>
          </cell>
          <cell r="K2579"/>
          <cell r="L2579"/>
          <cell r="M2579">
            <v>107</v>
          </cell>
          <cell r="N2579">
            <v>18.190000000000001</v>
          </cell>
        </row>
        <row r="2580">
          <cell r="A2580">
            <v>43480</v>
          </cell>
          <cell r="B2580">
            <v>79</v>
          </cell>
          <cell r="C2580">
            <v>2</v>
          </cell>
          <cell r="D2580"/>
          <cell r="E2580">
            <v>81</v>
          </cell>
          <cell r="F2580">
            <v>7</v>
          </cell>
          <cell r="G2580">
            <v>2</v>
          </cell>
          <cell r="H2580">
            <v>9</v>
          </cell>
          <cell r="I2580">
            <v>90</v>
          </cell>
          <cell r="K2580"/>
          <cell r="L2580"/>
          <cell r="M2580">
            <v>99</v>
          </cell>
          <cell r="N2580">
            <v>16.830000000000002</v>
          </cell>
        </row>
        <row r="2581">
          <cell r="A2581">
            <v>43481</v>
          </cell>
          <cell r="B2581">
            <v>87</v>
          </cell>
          <cell r="C2581">
            <v>3</v>
          </cell>
          <cell r="D2581"/>
          <cell r="E2581">
            <v>90</v>
          </cell>
          <cell r="F2581">
            <v>9</v>
          </cell>
          <cell r="G2581">
            <v>2</v>
          </cell>
          <cell r="H2581">
            <v>11</v>
          </cell>
          <cell r="I2581">
            <v>101</v>
          </cell>
          <cell r="K2581"/>
          <cell r="L2581"/>
          <cell r="M2581">
            <v>112</v>
          </cell>
          <cell r="N2581">
            <v>19.040000000000003</v>
          </cell>
        </row>
        <row r="2582">
          <cell r="A2582">
            <v>43482</v>
          </cell>
          <cell r="B2582">
            <v>81</v>
          </cell>
          <cell r="C2582">
            <v>2</v>
          </cell>
          <cell r="D2582"/>
          <cell r="E2582">
            <v>83</v>
          </cell>
          <cell r="F2582">
            <v>8</v>
          </cell>
          <cell r="G2582">
            <v>3</v>
          </cell>
          <cell r="H2582">
            <v>11</v>
          </cell>
          <cell r="I2582">
            <v>94</v>
          </cell>
          <cell r="K2582"/>
          <cell r="L2582"/>
          <cell r="M2582">
            <v>105</v>
          </cell>
          <cell r="N2582">
            <v>17.850000000000001</v>
          </cell>
        </row>
        <row r="2583">
          <cell r="A2583">
            <v>43483</v>
          </cell>
          <cell r="B2583">
            <v>77</v>
          </cell>
          <cell r="C2583">
            <v>2</v>
          </cell>
          <cell r="D2583"/>
          <cell r="E2583">
            <v>79</v>
          </cell>
          <cell r="F2583">
            <v>5</v>
          </cell>
          <cell r="G2583">
            <v>3</v>
          </cell>
          <cell r="H2583">
            <v>8</v>
          </cell>
          <cell r="I2583">
            <v>87</v>
          </cell>
          <cell r="K2583"/>
          <cell r="L2583"/>
          <cell r="M2583">
            <v>95</v>
          </cell>
          <cell r="N2583">
            <v>16.150000000000002</v>
          </cell>
        </row>
        <row r="2584">
          <cell r="A2584">
            <v>43484</v>
          </cell>
          <cell r="B2584">
            <v>71</v>
          </cell>
          <cell r="C2584">
            <v>2</v>
          </cell>
          <cell r="D2584"/>
          <cell r="E2584">
            <v>73</v>
          </cell>
          <cell r="F2584">
            <v>6</v>
          </cell>
          <cell r="G2584">
            <v>3</v>
          </cell>
          <cell r="H2584">
            <v>9</v>
          </cell>
          <cell r="I2584">
            <v>82</v>
          </cell>
          <cell r="K2584"/>
          <cell r="L2584"/>
          <cell r="M2584">
            <v>91</v>
          </cell>
          <cell r="N2584">
            <v>15.47</v>
          </cell>
        </row>
        <row r="2585">
          <cell r="A2585">
            <v>43485</v>
          </cell>
          <cell r="B2585">
            <v>76</v>
          </cell>
          <cell r="C2585">
            <v>6</v>
          </cell>
          <cell r="D2585"/>
          <cell r="E2585">
            <v>82</v>
          </cell>
          <cell r="F2585">
            <v>8</v>
          </cell>
          <cell r="G2585">
            <v>2</v>
          </cell>
          <cell r="H2585">
            <v>10</v>
          </cell>
          <cell r="I2585">
            <v>92</v>
          </cell>
          <cell r="K2585"/>
          <cell r="L2585"/>
          <cell r="M2585">
            <v>102</v>
          </cell>
          <cell r="N2585">
            <v>17.34</v>
          </cell>
        </row>
        <row r="2586">
          <cell r="A2586">
            <v>43486</v>
          </cell>
          <cell r="B2586">
            <v>76</v>
          </cell>
          <cell r="C2586">
            <v>4</v>
          </cell>
          <cell r="D2586"/>
          <cell r="E2586">
            <v>80</v>
          </cell>
          <cell r="F2586">
            <v>10</v>
          </cell>
          <cell r="G2586">
            <v>2</v>
          </cell>
          <cell r="H2586">
            <v>12</v>
          </cell>
          <cell r="I2586">
            <v>92</v>
          </cell>
          <cell r="K2586"/>
          <cell r="L2586"/>
          <cell r="M2586">
            <v>104</v>
          </cell>
          <cell r="N2586">
            <v>17.68</v>
          </cell>
        </row>
        <row r="2587">
          <cell r="A2587">
            <v>43487</v>
          </cell>
          <cell r="B2587">
            <v>64</v>
          </cell>
          <cell r="C2587">
            <v>6</v>
          </cell>
          <cell r="D2587"/>
          <cell r="E2587">
            <v>70</v>
          </cell>
          <cell r="F2587">
            <v>11</v>
          </cell>
          <cell r="G2587">
            <v>2</v>
          </cell>
          <cell r="H2587">
            <v>13</v>
          </cell>
          <cell r="I2587">
            <v>83</v>
          </cell>
          <cell r="K2587"/>
          <cell r="L2587"/>
          <cell r="M2587">
            <v>96</v>
          </cell>
          <cell r="N2587">
            <v>16.32</v>
          </cell>
        </row>
        <row r="2588">
          <cell r="A2588">
            <v>43488</v>
          </cell>
          <cell r="B2588">
            <v>67</v>
          </cell>
          <cell r="C2588">
            <v>4</v>
          </cell>
          <cell r="D2588"/>
          <cell r="E2588">
            <v>71</v>
          </cell>
          <cell r="F2588">
            <v>8</v>
          </cell>
          <cell r="G2588">
            <v>1</v>
          </cell>
          <cell r="H2588">
            <v>9</v>
          </cell>
          <cell r="I2588">
            <v>80</v>
          </cell>
          <cell r="K2588"/>
          <cell r="L2588"/>
          <cell r="M2588">
            <v>89</v>
          </cell>
          <cell r="N2588">
            <v>15.13</v>
          </cell>
        </row>
        <row r="2589">
          <cell r="A2589">
            <v>43489</v>
          </cell>
          <cell r="B2589">
            <v>68</v>
          </cell>
          <cell r="C2589">
            <v>4</v>
          </cell>
          <cell r="D2589"/>
          <cell r="E2589">
            <v>72</v>
          </cell>
          <cell r="F2589">
            <v>7</v>
          </cell>
          <cell r="G2589">
            <v>1</v>
          </cell>
          <cell r="H2589">
            <v>8</v>
          </cell>
          <cell r="I2589">
            <v>80</v>
          </cell>
          <cell r="K2589"/>
          <cell r="L2589"/>
          <cell r="M2589">
            <v>88</v>
          </cell>
          <cell r="N2589">
            <v>14.96</v>
          </cell>
        </row>
        <row r="2590">
          <cell r="A2590">
            <v>43490</v>
          </cell>
          <cell r="B2590">
            <v>72</v>
          </cell>
          <cell r="C2590">
            <v>4</v>
          </cell>
          <cell r="D2590"/>
          <cell r="E2590">
            <v>76</v>
          </cell>
          <cell r="F2590">
            <v>10</v>
          </cell>
          <cell r="G2590">
            <v>1</v>
          </cell>
          <cell r="H2590">
            <v>11</v>
          </cell>
          <cell r="I2590">
            <v>87</v>
          </cell>
          <cell r="K2590"/>
          <cell r="L2590"/>
          <cell r="M2590">
            <v>98</v>
          </cell>
          <cell r="N2590">
            <v>16.66</v>
          </cell>
        </row>
        <row r="2591">
          <cell r="A2591">
            <v>43491</v>
          </cell>
          <cell r="B2591">
            <v>67</v>
          </cell>
          <cell r="C2591">
            <v>4</v>
          </cell>
          <cell r="D2591"/>
          <cell r="E2591">
            <v>71</v>
          </cell>
          <cell r="F2591">
            <v>9</v>
          </cell>
          <cell r="G2591">
            <v>1</v>
          </cell>
          <cell r="H2591">
            <v>10</v>
          </cell>
          <cell r="I2591">
            <v>81</v>
          </cell>
          <cell r="K2591"/>
          <cell r="L2591"/>
          <cell r="M2591">
            <v>91</v>
          </cell>
          <cell r="N2591">
            <v>15.47</v>
          </cell>
        </row>
        <row r="2592">
          <cell r="A2592">
            <v>43492</v>
          </cell>
          <cell r="B2592">
            <v>63</v>
          </cell>
          <cell r="C2592">
            <v>4</v>
          </cell>
          <cell r="D2592"/>
          <cell r="E2592">
            <v>67</v>
          </cell>
          <cell r="F2592">
            <v>7</v>
          </cell>
          <cell r="G2592">
            <v>1</v>
          </cell>
          <cell r="H2592">
            <v>8</v>
          </cell>
          <cell r="I2592">
            <v>75</v>
          </cell>
          <cell r="K2592"/>
          <cell r="L2592"/>
          <cell r="M2592">
            <v>83</v>
          </cell>
          <cell r="N2592">
            <v>14.110000000000001</v>
          </cell>
        </row>
        <row r="2593">
          <cell r="A2593">
            <v>43493</v>
          </cell>
          <cell r="B2593">
            <v>62</v>
          </cell>
          <cell r="C2593">
            <v>3</v>
          </cell>
          <cell r="D2593"/>
          <cell r="E2593">
            <v>65</v>
          </cell>
          <cell r="F2593">
            <v>8</v>
          </cell>
          <cell r="G2593">
            <v>1</v>
          </cell>
          <cell r="H2593">
            <v>9</v>
          </cell>
          <cell r="I2593">
            <v>74</v>
          </cell>
          <cell r="K2593"/>
          <cell r="L2593"/>
          <cell r="M2593">
            <v>83</v>
          </cell>
          <cell r="N2593">
            <v>14.110000000000001</v>
          </cell>
        </row>
        <row r="2594">
          <cell r="A2594">
            <v>43494</v>
          </cell>
          <cell r="B2594">
            <v>54</v>
          </cell>
          <cell r="C2594">
            <v>3</v>
          </cell>
          <cell r="D2594"/>
          <cell r="E2594">
            <v>57</v>
          </cell>
          <cell r="F2594">
            <v>9</v>
          </cell>
          <cell r="G2594">
            <v>1</v>
          </cell>
          <cell r="H2594">
            <v>10</v>
          </cell>
          <cell r="I2594">
            <v>67</v>
          </cell>
          <cell r="K2594"/>
          <cell r="L2594"/>
          <cell r="M2594">
            <v>77</v>
          </cell>
          <cell r="N2594">
            <v>13.090000000000002</v>
          </cell>
        </row>
        <row r="2595">
          <cell r="A2595">
            <v>43495</v>
          </cell>
          <cell r="B2595">
            <v>57</v>
          </cell>
          <cell r="C2595">
            <v>3</v>
          </cell>
          <cell r="D2595"/>
          <cell r="E2595">
            <v>60</v>
          </cell>
          <cell r="F2595">
            <v>10</v>
          </cell>
          <cell r="G2595">
            <v>1</v>
          </cell>
          <cell r="H2595">
            <v>11</v>
          </cell>
          <cell r="I2595">
            <v>71</v>
          </cell>
          <cell r="K2595"/>
          <cell r="L2595"/>
          <cell r="M2595">
            <v>82</v>
          </cell>
          <cell r="N2595">
            <v>13.940000000000001</v>
          </cell>
        </row>
        <row r="2596">
          <cell r="A2596">
            <v>43496</v>
          </cell>
          <cell r="B2596">
            <v>65</v>
          </cell>
          <cell r="C2596">
            <v>3</v>
          </cell>
          <cell r="D2596"/>
          <cell r="E2596">
            <v>68</v>
          </cell>
          <cell r="F2596">
            <v>10</v>
          </cell>
          <cell r="G2596">
            <v>1</v>
          </cell>
          <cell r="H2596">
            <v>11</v>
          </cell>
          <cell r="I2596">
            <v>79</v>
          </cell>
          <cell r="K2596"/>
          <cell r="L2596"/>
          <cell r="M2596">
            <v>90</v>
          </cell>
          <cell r="N2596">
            <v>15.3</v>
          </cell>
        </row>
        <row r="2597">
          <cell r="A2597">
            <v>43497</v>
          </cell>
          <cell r="B2597">
            <v>61</v>
          </cell>
          <cell r="C2597">
            <v>1</v>
          </cell>
          <cell r="D2597"/>
          <cell r="E2597">
            <v>62</v>
          </cell>
          <cell r="F2597">
            <v>12</v>
          </cell>
          <cell r="G2597">
            <v>1</v>
          </cell>
          <cell r="H2597">
            <v>13</v>
          </cell>
          <cell r="I2597">
            <v>75</v>
          </cell>
          <cell r="K2597"/>
          <cell r="L2597"/>
          <cell r="M2597">
            <v>88</v>
          </cell>
          <cell r="N2597">
            <v>14.96</v>
          </cell>
        </row>
        <row r="2598">
          <cell r="A2598">
            <v>43498</v>
          </cell>
          <cell r="B2598">
            <v>49</v>
          </cell>
          <cell r="C2598">
            <v>1</v>
          </cell>
          <cell r="D2598"/>
          <cell r="E2598">
            <v>50</v>
          </cell>
          <cell r="F2598">
            <v>11</v>
          </cell>
          <cell r="G2598">
            <v>1</v>
          </cell>
          <cell r="H2598">
            <v>12</v>
          </cell>
          <cell r="I2598">
            <v>62</v>
          </cell>
          <cell r="K2598"/>
          <cell r="L2598"/>
          <cell r="M2598">
            <v>74</v>
          </cell>
          <cell r="N2598">
            <v>12.58</v>
          </cell>
        </row>
        <row r="2599">
          <cell r="A2599">
            <v>43499</v>
          </cell>
          <cell r="B2599">
            <v>50</v>
          </cell>
          <cell r="C2599">
            <v>1</v>
          </cell>
          <cell r="D2599"/>
          <cell r="E2599">
            <v>51</v>
          </cell>
          <cell r="F2599">
            <v>10</v>
          </cell>
          <cell r="G2599">
            <v>1</v>
          </cell>
          <cell r="H2599">
            <v>11</v>
          </cell>
          <cell r="I2599">
            <v>62</v>
          </cell>
          <cell r="K2599"/>
          <cell r="L2599"/>
          <cell r="M2599">
            <v>73</v>
          </cell>
          <cell r="N2599">
            <v>12.41</v>
          </cell>
        </row>
        <row r="2600">
          <cell r="A2600">
            <v>43500</v>
          </cell>
          <cell r="B2600">
            <v>56</v>
          </cell>
          <cell r="C2600">
            <v>1</v>
          </cell>
          <cell r="D2600"/>
          <cell r="E2600">
            <v>57</v>
          </cell>
          <cell r="F2600">
            <v>7</v>
          </cell>
          <cell r="G2600">
            <v>1</v>
          </cell>
          <cell r="H2600">
            <v>8</v>
          </cell>
          <cell r="I2600">
            <v>65</v>
          </cell>
          <cell r="K2600"/>
          <cell r="L2600"/>
          <cell r="M2600">
            <v>73</v>
          </cell>
          <cell r="N2600">
            <v>12.41</v>
          </cell>
        </row>
        <row r="2601">
          <cell r="A2601">
            <v>43501</v>
          </cell>
          <cell r="B2601">
            <v>63</v>
          </cell>
          <cell r="C2601">
            <v>2</v>
          </cell>
          <cell r="D2601"/>
          <cell r="E2601">
            <v>65</v>
          </cell>
          <cell r="F2601">
            <v>6</v>
          </cell>
          <cell r="G2601">
            <v>1</v>
          </cell>
          <cell r="H2601">
            <v>7</v>
          </cell>
          <cell r="I2601">
            <v>72</v>
          </cell>
          <cell r="K2601"/>
          <cell r="L2601"/>
          <cell r="M2601">
            <v>79</v>
          </cell>
          <cell r="N2601">
            <v>13.430000000000001</v>
          </cell>
        </row>
        <row r="2602">
          <cell r="A2602">
            <v>43502</v>
          </cell>
          <cell r="B2602">
            <v>72</v>
          </cell>
          <cell r="C2602">
            <v>2</v>
          </cell>
          <cell r="D2602"/>
          <cell r="E2602">
            <v>74</v>
          </cell>
          <cell r="F2602">
            <v>7</v>
          </cell>
          <cell r="G2602">
            <v>1</v>
          </cell>
          <cell r="H2602">
            <v>8</v>
          </cell>
          <cell r="I2602">
            <v>82</v>
          </cell>
          <cell r="K2602"/>
          <cell r="L2602"/>
          <cell r="M2602">
            <v>90</v>
          </cell>
          <cell r="N2602">
            <v>15.3</v>
          </cell>
        </row>
        <row r="2603">
          <cell r="A2603">
            <v>43503</v>
          </cell>
          <cell r="B2603">
            <v>63</v>
          </cell>
          <cell r="C2603">
            <v>1</v>
          </cell>
          <cell r="D2603"/>
          <cell r="E2603">
            <v>64</v>
          </cell>
          <cell r="F2603">
            <v>5</v>
          </cell>
          <cell r="G2603">
            <v>1</v>
          </cell>
          <cell r="H2603">
            <v>6</v>
          </cell>
          <cell r="I2603">
            <v>70</v>
          </cell>
          <cell r="K2603"/>
          <cell r="L2603"/>
          <cell r="M2603">
            <v>76</v>
          </cell>
          <cell r="N2603">
            <v>12.920000000000002</v>
          </cell>
        </row>
        <row r="2604">
          <cell r="A2604">
            <v>43504</v>
          </cell>
          <cell r="B2604">
            <v>69</v>
          </cell>
          <cell r="C2604">
            <v>1</v>
          </cell>
          <cell r="D2604"/>
          <cell r="E2604">
            <v>70</v>
          </cell>
          <cell r="F2604">
            <v>5</v>
          </cell>
          <cell r="G2604">
            <v>1</v>
          </cell>
          <cell r="H2604">
            <v>6</v>
          </cell>
          <cell r="I2604">
            <v>76</v>
          </cell>
          <cell r="K2604"/>
          <cell r="L2604"/>
          <cell r="M2604">
            <v>82</v>
          </cell>
          <cell r="N2604">
            <v>13.940000000000001</v>
          </cell>
        </row>
        <row r="2605">
          <cell r="A2605">
            <v>43505</v>
          </cell>
          <cell r="B2605">
            <v>68</v>
          </cell>
          <cell r="C2605">
            <v>1</v>
          </cell>
          <cell r="D2605"/>
          <cell r="E2605">
            <v>69</v>
          </cell>
          <cell r="F2605">
            <v>8</v>
          </cell>
          <cell r="G2605">
            <v>1</v>
          </cell>
          <cell r="H2605">
            <v>9</v>
          </cell>
          <cell r="I2605">
            <v>78</v>
          </cell>
          <cell r="K2605"/>
          <cell r="L2605"/>
          <cell r="M2605">
            <v>87</v>
          </cell>
          <cell r="N2605">
            <v>14.790000000000001</v>
          </cell>
        </row>
        <row r="2606">
          <cell r="A2606">
            <v>43506</v>
          </cell>
          <cell r="B2606">
            <v>66</v>
          </cell>
          <cell r="C2606">
            <v>1</v>
          </cell>
          <cell r="D2606"/>
          <cell r="E2606">
            <v>67</v>
          </cell>
          <cell r="F2606">
            <v>6</v>
          </cell>
          <cell r="G2606">
            <v>2</v>
          </cell>
          <cell r="H2606">
            <v>8</v>
          </cell>
          <cell r="I2606">
            <v>75</v>
          </cell>
          <cell r="K2606"/>
          <cell r="L2606"/>
          <cell r="M2606">
            <v>83</v>
          </cell>
          <cell r="N2606">
            <v>14.110000000000001</v>
          </cell>
        </row>
        <row r="2607">
          <cell r="A2607">
            <v>43507</v>
          </cell>
          <cell r="B2607">
            <v>59</v>
          </cell>
          <cell r="C2607"/>
          <cell r="D2607"/>
          <cell r="E2607">
            <v>59</v>
          </cell>
          <cell r="F2607">
            <v>8</v>
          </cell>
          <cell r="G2607">
            <v>1</v>
          </cell>
          <cell r="H2607">
            <v>9</v>
          </cell>
          <cell r="I2607">
            <v>68</v>
          </cell>
          <cell r="K2607"/>
          <cell r="L2607"/>
          <cell r="M2607">
            <v>77</v>
          </cell>
          <cell r="N2607">
            <v>13.090000000000002</v>
          </cell>
        </row>
        <row r="2608">
          <cell r="A2608">
            <v>43508</v>
          </cell>
          <cell r="B2608">
            <v>63</v>
          </cell>
          <cell r="C2608">
            <v>1</v>
          </cell>
          <cell r="D2608"/>
          <cell r="E2608">
            <v>64</v>
          </cell>
          <cell r="F2608">
            <v>5</v>
          </cell>
          <cell r="G2608">
            <v>2</v>
          </cell>
          <cell r="H2608">
            <v>7</v>
          </cell>
          <cell r="I2608">
            <v>71</v>
          </cell>
          <cell r="K2608"/>
          <cell r="L2608"/>
          <cell r="M2608">
            <v>78</v>
          </cell>
          <cell r="N2608">
            <v>13.260000000000002</v>
          </cell>
        </row>
        <row r="2609">
          <cell r="A2609">
            <v>43509</v>
          </cell>
          <cell r="B2609">
            <v>66</v>
          </cell>
          <cell r="C2609">
            <v>1</v>
          </cell>
          <cell r="D2609"/>
          <cell r="E2609">
            <v>67</v>
          </cell>
          <cell r="F2609">
            <v>4</v>
          </cell>
          <cell r="G2609">
            <v>2</v>
          </cell>
          <cell r="H2609">
            <v>6</v>
          </cell>
          <cell r="I2609">
            <v>73</v>
          </cell>
          <cell r="K2609"/>
          <cell r="L2609"/>
          <cell r="M2609">
            <v>79</v>
          </cell>
          <cell r="N2609">
            <v>13.430000000000001</v>
          </cell>
        </row>
        <row r="2610">
          <cell r="A2610">
            <v>43510</v>
          </cell>
          <cell r="B2610">
            <v>72</v>
          </cell>
          <cell r="C2610">
            <v>1</v>
          </cell>
          <cell r="D2610"/>
          <cell r="E2610">
            <v>73</v>
          </cell>
          <cell r="F2610">
            <v>7</v>
          </cell>
          <cell r="G2610">
            <v>2</v>
          </cell>
          <cell r="H2610">
            <v>9</v>
          </cell>
          <cell r="I2610">
            <v>82</v>
          </cell>
          <cell r="K2610"/>
          <cell r="L2610"/>
          <cell r="M2610">
            <v>91</v>
          </cell>
          <cell r="N2610">
            <v>15.47</v>
          </cell>
        </row>
        <row r="2611">
          <cell r="A2611">
            <v>43511</v>
          </cell>
          <cell r="B2611">
            <v>66</v>
          </cell>
          <cell r="C2611">
            <v>1</v>
          </cell>
          <cell r="D2611"/>
          <cell r="E2611">
            <v>67</v>
          </cell>
          <cell r="F2611">
            <v>7</v>
          </cell>
          <cell r="G2611">
            <v>2</v>
          </cell>
          <cell r="H2611">
            <v>9</v>
          </cell>
          <cell r="I2611">
            <v>76</v>
          </cell>
          <cell r="K2611"/>
          <cell r="L2611"/>
          <cell r="M2611">
            <v>85</v>
          </cell>
          <cell r="N2611">
            <v>14.450000000000001</v>
          </cell>
        </row>
        <row r="2612">
          <cell r="A2612">
            <v>43512</v>
          </cell>
          <cell r="B2612">
            <v>72</v>
          </cell>
          <cell r="C2612">
            <v>1</v>
          </cell>
          <cell r="D2612"/>
          <cell r="E2612">
            <v>73</v>
          </cell>
          <cell r="F2612">
            <v>8</v>
          </cell>
          <cell r="G2612">
            <v>2</v>
          </cell>
          <cell r="H2612">
            <v>10</v>
          </cell>
          <cell r="I2612">
            <v>83</v>
          </cell>
          <cell r="K2612"/>
          <cell r="L2612"/>
          <cell r="M2612">
            <v>93</v>
          </cell>
          <cell r="N2612">
            <v>15.81</v>
          </cell>
        </row>
        <row r="2613">
          <cell r="A2613">
            <v>43513</v>
          </cell>
          <cell r="B2613">
            <v>67</v>
          </cell>
          <cell r="C2613">
            <v>3</v>
          </cell>
          <cell r="D2613"/>
          <cell r="E2613">
            <v>70</v>
          </cell>
          <cell r="F2613">
            <v>10</v>
          </cell>
          <cell r="G2613">
            <v>1</v>
          </cell>
          <cell r="H2613">
            <v>11</v>
          </cell>
          <cell r="I2613">
            <v>81</v>
          </cell>
          <cell r="K2613"/>
          <cell r="L2613"/>
          <cell r="M2613">
            <v>92</v>
          </cell>
          <cell r="N2613">
            <v>15.64</v>
          </cell>
        </row>
        <row r="2614">
          <cell r="A2614">
            <v>43514</v>
          </cell>
          <cell r="B2614">
            <v>63</v>
          </cell>
          <cell r="C2614">
            <v>4</v>
          </cell>
          <cell r="D2614"/>
          <cell r="E2614">
            <v>67</v>
          </cell>
          <cell r="F2614">
            <v>12</v>
          </cell>
          <cell r="G2614">
            <v>1</v>
          </cell>
          <cell r="H2614">
            <v>13</v>
          </cell>
          <cell r="I2614">
            <v>80</v>
          </cell>
          <cell r="K2614"/>
          <cell r="L2614"/>
          <cell r="M2614">
            <v>93</v>
          </cell>
          <cell r="N2614">
            <v>15.81</v>
          </cell>
        </row>
        <row r="2615">
          <cell r="A2615">
            <v>43515</v>
          </cell>
          <cell r="B2615">
            <v>77</v>
          </cell>
          <cell r="C2615">
            <v>1</v>
          </cell>
          <cell r="D2615"/>
          <cell r="E2615">
            <v>78</v>
          </cell>
          <cell r="F2615">
            <v>8</v>
          </cell>
          <cell r="G2615">
            <v>1</v>
          </cell>
          <cell r="H2615">
            <v>9</v>
          </cell>
          <cell r="I2615">
            <v>87</v>
          </cell>
          <cell r="K2615"/>
          <cell r="L2615"/>
          <cell r="M2615">
            <v>96</v>
          </cell>
          <cell r="N2615">
            <v>16.32</v>
          </cell>
        </row>
        <row r="2616">
          <cell r="A2616">
            <v>43516</v>
          </cell>
          <cell r="B2616">
            <v>72</v>
          </cell>
          <cell r="C2616">
            <v>2</v>
          </cell>
          <cell r="D2616"/>
          <cell r="E2616">
            <v>74</v>
          </cell>
          <cell r="F2616">
            <v>6</v>
          </cell>
          <cell r="G2616">
            <v>2</v>
          </cell>
          <cell r="H2616">
            <v>8</v>
          </cell>
          <cell r="I2616">
            <v>82</v>
          </cell>
          <cell r="K2616"/>
          <cell r="L2616"/>
          <cell r="M2616">
            <v>90</v>
          </cell>
          <cell r="N2616">
            <v>15.3</v>
          </cell>
        </row>
        <row r="2617">
          <cell r="A2617">
            <v>43517</v>
          </cell>
          <cell r="B2617">
            <v>69</v>
          </cell>
          <cell r="C2617">
            <v>3</v>
          </cell>
          <cell r="D2617"/>
          <cell r="E2617">
            <v>72</v>
          </cell>
          <cell r="F2617">
            <v>8</v>
          </cell>
          <cell r="G2617">
            <v>1</v>
          </cell>
          <cell r="H2617">
            <v>9</v>
          </cell>
          <cell r="I2617">
            <v>81</v>
          </cell>
          <cell r="K2617"/>
          <cell r="L2617"/>
          <cell r="M2617">
            <v>90</v>
          </cell>
          <cell r="N2617">
            <v>15.3</v>
          </cell>
        </row>
        <row r="2618">
          <cell r="A2618">
            <v>43518</v>
          </cell>
          <cell r="B2618">
            <v>63</v>
          </cell>
          <cell r="C2618">
            <v>5</v>
          </cell>
          <cell r="D2618"/>
          <cell r="E2618">
            <v>68</v>
          </cell>
          <cell r="F2618">
            <v>8</v>
          </cell>
          <cell r="G2618">
            <v>1</v>
          </cell>
          <cell r="H2618">
            <v>9</v>
          </cell>
          <cell r="I2618">
            <v>77</v>
          </cell>
          <cell r="K2618"/>
          <cell r="L2618"/>
          <cell r="M2618">
            <v>86</v>
          </cell>
          <cell r="N2618">
            <v>14.620000000000001</v>
          </cell>
        </row>
        <row r="2619">
          <cell r="A2619">
            <v>43519</v>
          </cell>
          <cell r="B2619">
            <v>66</v>
          </cell>
          <cell r="C2619">
            <v>1</v>
          </cell>
          <cell r="D2619"/>
          <cell r="E2619">
            <v>67</v>
          </cell>
          <cell r="F2619">
            <v>7</v>
          </cell>
          <cell r="G2619">
            <v>1</v>
          </cell>
          <cell r="H2619">
            <v>8</v>
          </cell>
          <cell r="I2619">
            <v>75</v>
          </cell>
          <cell r="K2619"/>
          <cell r="L2619"/>
          <cell r="M2619">
            <v>83</v>
          </cell>
          <cell r="N2619">
            <v>14.110000000000001</v>
          </cell>
        </row>
        <row r="2620">
          <cell r="A2620">
            <v>43520</v>
          </cell>
          <cell r="B2620">
            <v>67</v>
          </cell>
          <cell r="C2620">
            <v>1</v>
          </cell>
          <cell r="D2620"/>
          <cell r="E2620">
            <v>68</v>
          </cell>
          <cell r="F2620">
            <v>6</v>
          </cell>
          <cell r="G2620">
            <v>1</v>
          </cell>
          <cell r="H2620">
            <v>7</v>
          </cell>
          <cell r="I2620">
            <v>75</v>
          </cell>
          <cell r="K2620"/>
          <cell r="L2620"/>
          <cell r="M2620">
            <v>82</v>
          </cell>
          <cell r="N2620">
            <v>13.940000000000001</v>
          </cell>
        </row>
        <row r="2621">
          <cell r="A2621">
            <v>43521</v>
          </cell>
          <cell r="B2621">
            <v>75</v>
          </cell>
          <cell r="C2621">
            <v>2</v>
          </cell>
          <cell r="D2621"/>
          <cell r="E2621">
            <v>77</v>
          </cell>
          <cell r="F2621">
            <v>9</v>
          </cell>
          <cell r="G2621">
            <v>1</v>
          </cell>
          <cell r="H2621">
            <v>10</v>
          </cell>
          <cell r="I2621">
            <v>87</v>
          </cell>
          <cell r="K2621"/>
          <cell r="L2621"/>
          <cell r="M2621">
            <v>97</v>
          </cell>
          <cell r="N2621">
            <v>16.490000000000002</v>
          </cell>
        </row>
        <row r="2622">
          <cell r="A2622">
            <v>43522</v>
          </cell>
          <cell r="B2622">
            <v>63</v>
          </cell>
          <cell r="C2622">
            <v>3</v>
          </cell>
          <cell r="D2622"/>
          <cell r="E2622">
            <v>66</v>
          </cell>
          <cell r="F2622">
            <v>7</v>
          </cell>
          <cell r="G2622">
            <v>1</v>
          </cell>
          <cell r="H2622">
            <v>8</v>
          </cell>
          <cell r="I2622">
            <v>74</v>
          </cell>
          <cell r="K2622"/>
          <cell r="L2622"/>
          <cell r="M2622">
            <v>82</v>
          </cell>
          <cell r="N2622">
            <v>13.940000000000001</v>
          </cell>
        </row>
        <row r="2623">
          <cell r="A2623">
            <v>43523</v>
          </cell>
          <cell r="B2623">
            <v>59</v>
          </cell>
          <cell r="C2623">
            <v>3</v>
          </cell>
          <cell r="D2623"/>
          <cell r="E2623">
            <v>62</v>
          </cell>
          <cell r="F2623">
            <v>9</v>
          </cell>
          <cell r="G2623">
            <v>1</v>
          </cell>
          <cell r="H2623">
            <v>10</v>
          </cell>
          <cell r="I2623">
            <v>72</v>
          </cell>
          <cell r="K2623"/>
          <cell r="L2623"/>
          <cell r="M2623">
            <v>82</v>
          </cell>
          <cell r="N2623">
            <v>13.940000000000001</v>
          </cell>
        </row>
        <row r="2624">
          <cell r="A2624">
            <v>43524</v>
          </cell>
          <cell r="B2624">
            <v>53</v>
          </cell>
          <cell r="C2624">
            <v>1</v>
          </cell>
          <cell r="D2624"/>
          <cell r="E2624">
            <v>54</v>
          </cell>
          <cell r="F2624">
            <v>9</v>
          </cell>
          <cell r="G2624">
            <v>1</v>
          </cell>
          <cell r="H2624">
            <v>10</v>
          </cell>
          <cell r="I2624">
            <v>64</v>
          </cell>
          <cell r="K2624"/>
          <cell r="L2624"/>
          <cell r="M2624">
            <v>74</v>
          </cell>
          <cell r="N2624">
            <v>12.58</v>
          </cell>
        </row>
        <row r="2625">
          <cell r="A2625">
            <v>43525</v>
          </cell>
          <cell r="B2625">
            <v>61</v>
          </cell>
          <cell r="C2625">
            <v>3</v>
          </cell>
          <cell r="D2625"/>
          <cell r="E2625">
            <v>64</v>
          </cell>
          <cell r="F2625">
            <v>13</v>
          </cell>
          <cell r="G2625">
            <v>1</v>
          </cell>
          <cell r="H2625">
            <v>14</v>
          </cell>
          <cell r="I2625">
            <v>78</v>
          </cell>
          <cell r="K2625"/>
          <cell r="L2625"/>
          <cell r="M2625">
            <v>92</v>
          </cell>
          <cell r="N2625">
            <v>15.64</v>
          </cell>
        </row>
        <row r="2626">
          <cell r="A2626">
            <v>43526</v>
          </cell>
          <cell r="B2626">
            <v>58</v>
          </cell>
          <cell r="C2626">
            <v>2</v>
          </cell>
          <cell r="D2626"/>
          <cell r="E2626">
            <v>60</v>
          </cell>
          <cell r="F2626">
            <v>14</v>
          </cell>
          <cell r="G2626">
            <v>1</v>
          </cell>
          <cell r="H2626">
            <v>15</v>
          </cell>
          <cell r="I2626">
            <v>75</v>
          </cell>
          <cell r="K2626"/>
          <cell r="L2626"/>
          <cell r="M2626">
            <v>90</v>
          </cell>
          <cell r="N2626">
            <v>15.3</v>
          </cell>
        </row>
        <row r="2627">
          <cell r="A2627">
            <v>43527</v>
          </cell>
          <cell r="B2627">
            <v>61</v>
          </cell>
          <cell r="C2627">
            <v>2</v>
          </cell>
          <cell r="D2627"/>
          <cell r="E2627">
            <v>63</v>
          </cell>
          <cell r="F2627">
            <v>14</v>
          </cell>
          <cell r="G2627"/>
          <cell r="H2627">
            <v>14</v>
          </cell>
          <cell r="I2627">
            <v>77</v>
          </cell>
          <cell r="K2627"/>
          <cell r="L2627"/>
          <cell r="M2627">
            <v>91</v>
          </cell>
          <cell r="N2627">
            <v>15.47</v>
          </cell>
        </row>
        <row r="2628">
          <cell r="A2628">
            <v>43528</v>
          </cell>
          <cell r="B2628">
            <v>57</v>
          </cell>
          <cell r="C2628">
            <v>6</v>
          </cell>
          <cell r="D2628"/>
          <cell r="E2628">
            <v>63</v>
          </cell>
          <cell r="F2628">
            <v>14</v>
          </cell>
          <cell r="G2628"/>
          <cell r="H2628">
            <v>14</v>
          </cell>
          <cell r="I2628">
            <v>77</v>
          </cell>
          <cell r="K2628"/>
          <cell r="L2628"/>
          <cell r="M2628">
            <v>91</v>
          </cell>
          <cell r="N2628">
            <v>15.47</v>
          </cell>
        </row>
        <row r="2629">
          <cell r="A2629">
            <v>43529</v>
          </cell>
          <cell r="B2629">
            <v>60</v>
          </cell>
          <cell r="C2629">
            <v>4</v>
          </cell>
          <cell r="D2629"/>
          <cell r="E2629">
            <v>64</v>
          </cell>
          <cell r="F2629">
            <v>15</v>
          </cell>
          <cell r="G2629">
            <v>1</v>
          </cell>
          <cell r="H2629">
            <v>16</v>
          </cell>
          <cell r="I2629">
            <v>80</v>
          </cell>
          <cell r="K2629"/>
          <cell r="L2629"/>
          <cell r="M2629">
            <v>96</v>
          </cell>
          <cell r="N2629">
            <v>16.32</v>
          </cell>
        </row>
        <row r="2630">
          <cell r="A2630">
            <v>43530</v>
          </cell>
          <cell r="B2630">
            <v>51</v>
          </cell>
          <cell r="C2630">
            <v>6</v>
          </cell>
          <cell r="D2630"/>
          <cell r="E2630">
            <v>57</v>
          </cell>
          <cell r="F2630">
            <v>12</v>
          </cell>
          <cell r="G2630">
            <v>1</v>
          </cell>
          <cell r="H2630">
            <v>13</v>
          </cell>
          <cell r="I2630">
            <v>70</v>
          </cell>
          <cell r="K2630"/>
          <cell r="L2630"/>
          <cell r="M2630">
            <v>83</v>
          </cell>
          <cell r="N2630">
            <v>14.110000000000001</v>
          </cell>
        </row>
        <row r="2631">
          <cell r="A2631">
            <v>43531</v>
          </cell>
          <cell r="B2631">
            <v>55</v>
          </cell>
          <cell r="C2631">
            <v>6</v>
          </cell>
          <cell r="D2631"/>
          <cell r="E2631">
            <v>61</v>
          </cell>
          <cell r="F2631">
            <v>13</v>
          </cell>
          <cell r="G2631">
            <v>1</v>
          </cell>
          <cell r="H2631">
            <v>14</v>
          </cell>
          <cell r="I2631">
            <v>75</v>
          </cell>
          <cell r="K2631"/>
          <cell r="L2631"/>
          <cell r="M2631">
            <v>89</v>
          </cell>
          <cell r="N2631">
            <v>15.13</v>
          </cell>
        </row>
        <row r="2632">
          <cell r="A2632">
            <v>43532</v>
          </cell>
          <cell r="B2632">
            <v>53</v>
          </cell>
          <cell r="C2632">
            <v>6</v>
          </cell>
          <cell r="D2632"/>
          <cell r="E2632">
            <v>59</v>
          </cell>
          <cell r="F2632">
            <v>14</v>
          </cell>
          <cell r="G2632">
            <v>1</v>
          </cell>
          <cell r="H2632">
            <v>15</v>
          </cell>
          <cell r="I2632">
            <v>74</v>
          </cell>
          <cell r="K2632"/>
          <cell r="L2632"/>
          <cell r="M2632">
            <v>89</v>
          </cell>
          <cell r="N2632">
            <v>15.13</v>
          </cell>
        </row>
        <row r="2633">
          <cell r="A2633">
            <v>43533</v>
          </cell>
          <cell r="B2633">
            <v>54</v>
          </cell>
          <cell r="C2633">
            <v>3</v>
          </cell>
          <cell r="D2633"/>
          <cell r="E2633">
            <v>57</v>
          </cell>
          <cell r="F2633">
            <v>18</v>
          </cell>
          <cell r="G2633">
            <v>1</v>
          </cell>
          <cell r="H2633">
            <v>19</v>
          </cell>
          <cell r="I2633">
            <v>76</v>
          </cell>
          <cell r="K2633"/>
          <cell r="L2633"/>
          <cell r="M2633">
            <v>95</v>
          </cell>
          <cell r="N2633">
            <v>16.150000000000002</v>
          </cell>
        </row>
        <row r="2634">
          <cell r="A2634">
            <v>43534</v>
          </cell>
          <cell r="B2634">
            <v>51</v>
          </cell>
          <cell r="C2634">
            <v>3</v>
          </cell>
          <cell r="D2634"/>
          <cell r="E2634">
            <v>54</v>
          </cell>
          <cell r="F2634">
            <v>12</v>
          </cell>
          <cell r="G2634">
            <v>1</v>
          </cell>
          <cell r="H2634">
            <v>13</v>
          </cell>
          <cell r="I2634">
            <v>67</v>
          </cell>
          <cell r="K2634"/>
          <cell r="L2634"/>
          <cell r="M2634">
            <v>80</v>
          </cell>
          <cell r="N2634">
            <v>13.600000000000001</v>
          </cell>
        </row>
        <row r="2635">
          <cell r="A2635">
            <v>43535</v>
          </cell>
          <cell r="B2635">
            <v>54</v>
          </cell>
          <cell r="C2635">
            <v>5</v>
          </cell>
          <cell r="D2635"/>
          <cell r="E2635">
            <v>59</v>
          </cell>
          <cell r="F2635">
            <v>10</v>
          </cell>
          <cell r="G2635"/>
          <cell r="H2635">
            <v>10</v>
          </cell>
          <cell r="I2635">
            <v>69</v>
          </cell>
          <cell r="K2635"/>
          <cell r="L2635"/>
          <cell r="M2635">
            <v>79</v>
          </cell>
          <cell r="N2635">
            <v>13.430000000000001</v>
          </cell>
        </row>
        <row r="2636">
          <cell r="A2636">
            <v>43536</v>
          </cell>
          <cell r="B2636">
            <v>68</v>
          </cell>
          <cell r="C2636">
            <v>6</v>
          </cell>
          <cell r="D2636"/>
          <cell r="E2636">
            <v>74</v>
          </cell>
          <cell r="F2636">
            <v>14</v>
          </cell>
          <cell r="G2636"/>
          <cell r="H2636">
            <v>14</v>
          </cell>
          <cell r="I2636">
            <v>88</v>
          </cell>
          <cell r="K2636"/>
          <cell r="L2636"/>
          <cell r="M2636">
            <v>102</v>
          </cell>
          <cell r="N2636">
            <v>17.34</v>
          </cell>
        </row>
        <row r="2637">
          <cell r="A2637">
            <v>43537</v>
          </cell>
          <cell r="B2637">
            <v>60</v>
          </cell>
          <cell r="C2637">
            <v>5</v>
          </cell>
          <cell r="D2637"/>
          <cell r="E2637">
            <v>65</v>
          </cell>
          <cell r="F2637">
            <v>10</v>
          </cell>
          <cell r="G2637"/>
          <cell r="H2637">
            <v>10</v>
          </cell>
          <cell r="I2637">
            <v>75</v>
          </cell>
          <cell r="K2637"/>
          <cell r="L2637"/>
          <cell r="M2637">
            <v>85</v>
          </cell>
          <cell r="N2637">
            <v>14.450000000000001</v>
          </cell>
        </row>
        <row r="2638">
          <cell r="A2638">
            <v>43538</v>
          </cell>
          <cell r="B2638">
            <v>65</v>
          </cell>
          <cell r="C2638">
            <v>6</v>
          </cell>
          <cell r="D2638"/>
          <cell r="E2638">
            <v>71</v>
          </cell>
          <cell r="F2638">
            <v>9</v>
          </cell>
          <cell r="G2638"/>
          <cell r="H2638">
            <v>9</v>
          </cell>
          <cell r="I2638">
            <v>80</v>
          </cell>
          <cell r="K2638"/>
          <cell r="L2638"/>
          <cell r="M2638">
            <v>89</v>
          </cell>
          <cell r="N2638">
            <v>15.13</v>
          </cell>
        </row>
        <row r="2639">
          <cell r="A2639">
            <v>43539</v>
          </cell>
          <cell r="B2639">
            <v>60</v>
          </cell>
          <cell r="C2639">
            <v>6</v>
          </cell>
          <cell r="D2639"/>
          <cell r="E2639">
            <v>66</v>
          </cell>
          <cell r="F2639">
            <v>5</v>
          </cell>
          <cell r="G2639"/>
          <cell r="H2639">
            <v>5</v>
          </cell>
          <cell r="I2639">
            <v>71</v>
          </cell>
          <cell r="K2639"/>
          <cell r="L2639"/>
          <cell r="M2639">
            <v>76</v>
          </cell>
          <cell r="N2639">
            <v>12.920000000000002</v>
          </cell>
        </row>
        <row r="2640">
          <cell r="A2640">
            <v>43540</v>
          </cell>
          <cell r="B2640">
            <v>57</v>
          </cell>
          <cell r="C2640">
            <v>7</v>
          </cell>
          <cell r="D2640"/>
          <cell r="E2640">
            <v>64</v>
          </cell>
          <cell r="F2640">
            <v>7</v>
          </cell>
          <cell r="G2640">
            <v>1</v>
          </cell>
          <cell r="H2640">
            <v>8</v>
          </cell>
          <cell r="I2640">
            <v>72</v>
          </cell>
          <cell r="K2640"/>
          <cell r="L2640"/>
          <cell r="M2640">
            <v>80</v>
          </cell>
          <cell r="N2640">
            <v>13.600000000000001</v>
          </cell>
        </row>
        <row r="2641">
          <cell r="A2641">
            <v>43541</v>
          </cell>
          <cell r="B2641">
            <v>57</v>
          </cell>
          <cell r="C2641">
            <v>7</v>
          </cell>
          <cell r="D2641"/>
          <cell r="E2641">
            <v>64</v>
          </cell>
          <cell r="F2641">
            <v>10</v>
          </cell>
          <cell r="G2641"/>
          <cell r="H2641">
            <v>10</v>
          </cell>
          <cell r="I2641">
            <v>74</v>
          </cell>
          <cell r="K2641"/>
          <cell r="L2641"/>
          <cell r="M2641">
            <v>84</v>
          </cell>
          <cell r="N2641">
            <v>14.280000000000001</v>
          </cell>
        </row>
        <row r="2642">
          <cell r="A2642">
            <v>43542</v>
          </cell>
          <cell r="B2642">
            <v>55</v>
          </cell>
          <cell r="C2642">
            <v>4</v>
          </cell>
          <cell r="D2642"/>
          <cell r="E2642">
            <v>59</v>
          </cell>
          <cell r="F2642">
            <v>8</v>
          </cell>
          <cell r="G2642"/>
          <cell r="H2642">
            <v>8</v>
          </cell>
          <cell r="I2642">
            <v>67</v>
          </cell>
          <cell r="K2642"/>
          <cell r="L2642"/>
          <cell r="M2642">
            <v>75</v>
          </cell>
          <cell r="N2642">
            <v>12.750000000000002</v>
          </cell>
        </row>
        <row r="2643">
          <cell r="A2643">
            <v>43543</v>
          </cell>
          <cell r="B2643">
            <v>53</v>
          </cell>
          <cell r="C2643">
            <v>4</v>
          </cell>
          <cell r="D2643"/>
          <cell r="E2643">
            <v>57</v>
          </cell>
          <cell r="F2643">
            <v>9</v>
          </cell>
          <cell r="G2643">
            <v>1</v>
          </cell>
          <cell r="H2643">
            <v>10</v>
          </cell>
          <cell r="I2643">
            <v>67</v>
          </cell>
          <cell r="K2643"/>
          <cell r="L2643"/>
          <cell r="M2643">
            <v>77</v>
          </cell>
          <cell r="N2643">
            <v>13.090000000000002</v>
          </cell>
        </row>
        <row r="2644">
          <cell r="A2644">
            <v>43544</v>
          </cell>
          <cell r="B2644">
            <v>61</v>
          </cell>
          <cell r="C2644">
            <v>4</v>
          </cell>
          <cell r="D2644"/>
          <cell r="E2644">
            <v>65</v>
          </cell>
          <cell r="F2644">
            <v>9</v>
          </cell>
          <cell r="G2644">
            <v>1</v>
          </cell>
          <cell r="H2644">
            <v>10</v>
          </cell>
          <cell r="I2644">
            <v>75</v>
          </cell>
          <cell r="K2644"/>
          <cell r="L2644"/>
          <cell r="M2644">
            <v>85</v>
          </cell>
          <cell r="N2644">
            <v>14.450000000000001</v>
          </cell>
        </row>
        <row r="2645">
          <cell r="A2645">
            <v>43545</v>
          </cell>
          <cell r="B2645">
            <v>58</v>
          </cell>
          <cell r="C2645">
            <v>4</v>
          </cell>
          <cell r="D2645"/>
          <cell r="E2645">
            <v>62</v>
          </cell>
          <cell r="F2645">
            <v>6</v>
          </cell>
          <cell r="G2645"/>
          <cell r="H2645">
            <v>6</v>
          </cell>
          <cell r="I2645">
            <v>68</v>
          </cell>
          <cell r="K2645"/>
          <cell r="L2645"/>
          <cell r="M2645">
            <v>74</v>
          </cell>
          <cell r="N2645">
            <v>12.58</v>
          </cell>
        </row>
        <row r="2646">
          <cell r="A2646">
            <v>43546</v>
          </cell>
          <cell r="B2646">
            <v>56</v>
          </cell>
          <cell r="C2646">
            <v>6</v>
          </cell>
          <cell r="D2646"/>
          <cell r="E2646">
            <v>62</v>
          </cell>
          <cell r="F2646">
            <v>5</v>
          </cell>
          <cell r="G2646"/>
          <cell r="H2646">
            <v>5</v>
          </cell>
          <cell r="I2646">
            <v>67</v>
          </cell>
          <cell r="K2646"/>
          <cell r="L2646"/>
          <cell r="M2646">
            <v>72</v>
          </cell>
          <cell r="N2646">
            <v>12.24</v>
          </cell>
        </row>
        <row r="2647">
          <cell r="A2647">
            <v>43547</v>
          </cell>
          <cell r="B2647">
            <v>59</v>
          </cell>
          <cell r="C2647">
            <v>7</v>
          </cell>
          <cell r="D2647"/>
          <cell r="E2647">
            <v>66</v>
          </cell>
          <cell r="F2647">
            <v>6</v>
          </cell>
          <cell r="G2647"/>
          <cell r="H2647">
            <v>6</v>
          </cell>
          <cell r="I2647">
            <v>72</v>
          </cell>
          <cell r="K2647"/>
          <cell r="L2647"/>
          <cell r="M2647">
            <v>78</v>
          </cell>
          <cell r="N2647">
            <v>13.260000000000002</v>
          </cell>
        </row>
        <row r="2648">
          <cell r="A2648">
            <v>43548</v>
          </cell>
          <cell r="B2648">
            <v>57</v>
          </cell>
          <cell r="C2648">
            <v>7</v>
          </cell>
          <cell r="D2648"/>
          <cell r="E2648">
            <v>64</v>
          </cell>
          <cell r="F2648">
            <v>5</v>
          </cell>
          <cell r="G2648"/>
          <cell r="H2648">
            <v>5</v>
          </cell>
          <cell r="I2648">
            <v>69</v>
          </cell>
          <cell r="K2648"/>
          <cell r="L2648"/>
          <cell r="M2648">
            <v>74</v>
          </cell>
          <cell r="N2648">
            <v>12.58</v>
          </cell>
        </row>
        <row r="2649">
          <cell r="A2649">
            <v>43549</v>
          </cell>
          <cell r="B2649">
            <v>51</v>
          </cell>
          <cell r="C2649">
            <v>6</v>
          </cell>
          <cell r="D2649"/>
          <cell r="E2649">
            <v>57</v>
          </cell>
          <cell r="F2649">
            <v>6</v>
          </cell>
          <cell r="G2649">
            <v>1</v>
          </cell>
          <cell r="H2649">
            <v>7</v>
          </cell>
          <cell r="I2649">
            <v>64</v>
          </cell>
          <cell r="K2649"/>
          <cell r="L2649"/>
          <cell r="M2649">
            <v>71</v>
          </cell>
          <cell r="N2649">
            <v>12.07</v>
          </cell>
        </row>
        <row r="2650">
          <cell r="A2650">
            <v>43550</v>
          </cell>
          <cell r="B2650">
            <v>54</v>
          </cell>
          <cell r="C2650">
            <v>5</v>
          </cell>
          <cell r="D2650"/>
          <cell r="E2650">
            <v>59</v>
          </cell>
          <cell r="F2650">
            <v>5</v>
          </cell>
          <cell r="G2650"/>
          <cell r="H2650">
            <v>5</v>
          </cell>
          <cell r="I2650">
            <v>64</v>
          </cell>
          <cell r="K2650"/>
          <cell r="L2650"/>
          <cell r="M2650">
            <v>69</v>
          </cell>
          <cell r="N2650">
            <v>11.73</v>
          </cell>
        </row>
        <row r="2651">
          <cell r="A2651">
            <v>43551</v>
          </cell>
          <cell r="B2651">
            <v>58</v>
          </cell>
          <cell r="C2651">
            <v>4</v>
          </cell>
          <cell r="D2651"/>
          <cell r="E2651">
            <v>62</v>
          </cell>
          <cell r="F2651">
            <v>8</v>
          </cell>
          <cell r="G2651"/>
          <cell r="H2651">
            <v>8</v>
          </cell>
          <cell r="I2651">
            <v>70</v>
          </cell>
          <cell r="K2651"/>
          <cell r="L2651"/>
          <cell r="M2651">
            <v>78</v>
          </cell>
          <cell r="N2651">
            <v>13.260000000000002</v>
          </cell>
        </row>
        <row r="2652">
          <cell r="A2652">
            <v>43552</v>
          </cell>
          <cell r="B2652">
            <v>62</v>
          </cell>
          <cell r="C2652">
            <v>5</v>
          </cell>
          <cell r="D2652"/>
          <cell r="E2652">
            <v>67</v>
          </cell>
          <cell r="F2652">
            <v>7</v>
          </cell>
          <cell r="G2652"/>
          <cell r="H2652">
            <v>7</v>
          </cell>
          <cell r="I2652">
            <v>74</v>
          </cell>
          <cell r="K2652"/>
          <cell r="L2652"/>
          <cell r="M2652">
            <v>81</v>
          </cell>
          <cell r="N2652">
            <v>13.770000000000001</v>
          </cell>
        </row>
        <row r="2653">
          <cell r="A2653">
            <v>43553</v>
          </cell>
          <cell r="B2653">
            <v>56</v>
          </cell>
          <cell r="C2653">
            <v>4</v>
          </cell>
          <cell r="D2653"/>
          <cell r="E2653">
            <v>60</v>
          </cell>
          <cell r="F2653">
            <v>8</v>
          </cell>
          <cell r="G2653">
            <v>1</v>
          </cell>
          <cell r="H2653">
            <v>9</v>
          </cell>
          <cell r="I2653">
            <v>69</v>
          </cell>
          <cell r="K2653"/>
          <cell r="L2653"/>
          <cell r="M2653">
            <v>78</v>
          </cell>
          <cell r="N2653">
            <v>13.260000000000002</v>
          </cell>
        </row>
        <row r="2654">
          <cell r="A2654">
            <v>43554</v>
          </cell>
          <cell r="B2654">
            <v>53</v>
          </cell>
          <cell r="C2654">
            <v>4</v>
          </cell>
          <cell r="D2654"/>
          <cell r="E2654">
            <v>57</v>
          </cell>
          <cell r="F2654">
            <v>9</v>
          </cell>
          <cell r="G2654">
            <v>1</v>
          </cell>
          <cell r="H2654">
            <v>10</v>
          </cell>
          <cell r="I2654">
            <v>67</v>
          </cell>
          <cell r="K2654"/>
          <cell r="L2654"/>
          <cell r="M2654">
            <v>77</v>
          </cell>
          <cell r="N2654">
            <v>13.090000000000002</v>
          </cell>
        </row>
        <row r="2655">
          <cell r="A2655">
            <v>43555</v>
          </cell>
          <cell r="B2655">
            <v>58</v>
          </cell>
          <cell r="C2655">
            <v>4</v>
          </cell>
          <cell r="D2655"/>
          <cell r="E2655">
            <v>62</v>
          </cell>
          <cell r="F2655">
            <v>8</v>
          </cell>
          <cell r="G2655">
            <v>1</v>
          </cell>
          <cell r="H2655">
            <v>9</v>
          </cell>
          <cell r="I2655">
            <v>71</v>
          </cell>
          <cell r="K2655"/>
          <cell r="L2655"/>
          <cell r="M2655">
            <v>80</v>
          </cell>
          <cell r="N2655">
            <v>13.600000000000001</v>
          </cell>
        </row>
        <row r="2656">
          <cell r="A2656">
            <v>43556</v>
          </cell>
          <cell r="B2656">
            <v>56</v>
          </cell>
          <cell r="C2656">
            <v>6</v>
          </cell>
          <cell r="D2656"/>
          <cell r="E2656">
            <v>62</v>
          </cell>
          <cell r="F2656">
            <v>10</v>
          </cell>
          <cell r="G2656">
            <v>1</v>
          </cell>
          <cell r="H2656">
            <v>11</v>
          </cell>
          <cell r="I2656">
            <v>73</v>
          </cell>
          <cell r="K2656"/>
          <cell r="L2656"/>
          <cell r="M2656">
            <v>84</v>
          </cell>
          <cell r="N2656">
            <v>14.280000000000001</v>
          </cell>
        </row>
        <row r="2657">
          <cell r="A2657">
            <v>43557</v>
          </cell>
          <cell r="B2657">
            <v>59</v>
          </cell>
          <cell r="C2657">
            <v>6</v>
          </cell>
          <cell r="D2657"/>
          <cell r="E2657">
            <v>65</v>
          </cell>
          <cell r="F2657">
            <v>5</v>
          </cell>
          <cell r="G2657"/>
          <cell r="H2657">
            <v>5</v>
          </cell>
          <cell r="I2657">
            <v>70</v>
          </cell>
          <cell r="J2657"/>
          <cell r="K2657"/>
          <cell r="L2657"/>
          <cell r="M2657">
            <v>75</v>
          </cell>
          <cell r="N2657">
            <v>12.750000000000002</v>
          </cell>
        </row>
        <row r="2658">
          <cell r="A2658">
            <v>43558</v>
          </cell>
          <cell r="B2658">
            <v>52</v>
          </cell>
          <cell r="C2658">
            <v>6</v>
          </cell>
          <cell r="D2658"/>
          <cell r="E2658">
            <v>58</v>
          </cell>
          <cell r="F2658">
            <v>3</v>
          </cell>
          <cell r="G2658"/>
          <cell r="H2658">
            <v>3</v>
          </cell>
          <cell r="I2658">
            <v>61</v>
          </cell>
          <cell r="K2658"/>
          <cell r="L2658"/>
          <cell r="M2658">
            <v>64</v>
          </cell>
          <cell r="N2658">
            <v>10.88</v>
          </cell>
        </row>
        <row r="2659">
          <cell r="A2659">
            <v>43559</v>
          </cell>
          <cell r="B2659">
            <v>50</v>
          </cell>
          <cell r="C2659">
            <v>5</v>
          </cell>
          <cell r="D2659"/>
          <cell r="E2659">
            <v>55</v>
          </cell>
          <cell r="F2659">
            <v>4</v>
          </cell>
          <cell r="G2659">
            <v>1</v>
          </cell>
          <cell r="H2659">
            <v>5</v>
          </cell>
          <cell r="I2659">
            <v>60</v>
          </cell>
          <cell r="K2659"/>
          <cell r="L2659"/>
          <cell r="M2659">
            <v>65</v>
          </cell>
          <cell r="N2659">
            <v>11.05</v>
          </cell>
        </row>
        <row r="2660">
          <cell r="A2660">
            <v>43560</v>
          </cell>
          <cell r="B2660">
            <v>53</v>
          </cell>
          <cell r="C2660">
            <v>8</v>
          </cell>
          <cell r="D2660"/>
          <cell r="E2660">
            <v>61</v>
          </cell>
          <cell r="F2660">
            <v>4</v>
          </cell>
          <cell r="G2660">
            <v>1</v>
          </cell>
          <cell r="H2660">
            <v>5</v>
          </cell>
          <cell r="I2660">
            <v>66</v>
          </cell>
          <cell r="K2660"/>
          <cell r="L2660"/>
          <cell r="M2660">
            <v>71</v>
          </cell>
          <cell r="N2660">
            <v>12.07</v>
          </cell>
        </row>
        <row r="2661">
          <cell r="A2661">
            <v>43561</v>
          </cell>
          <cell r="B2661">
            <v>47</v>
          </cell>
          <cell r="C2661">
            <v>8</v>
          </cell>
          <cell r="D2661"/>
          <cell r="E2661">
            <v>55</v>
          </cell>
          <cell r="F2661">
            <v>7</v>
          </cell>
          <cell r="G2661">
            <v>1</v>
          </cell>
          <cell r="H2661">
            <v>8</v>
          </cell>
          <cell r="I2661">
            <v>63</v>
          </cell>
          <cell r="K2661"/>
          <cell r="L2661"/>
          <cell r="M2661">
            <v>71</v>
          </cell>
          <cell r="N2661">
            <v>12.07</v>
          </cell>
        </row>
        <row r="2662">
          <cell r="A2662">
            <v>43562</v>
          </cell>
          <cell r="B2662">
            <v>42</v>
          </cell>
          <cell r="C2662">
            <v>7</v>
          </cell>
          <cell r="D2662"/>
          <cell r="E2662">
            <v>49</v>
          </cell>
          <cell r="F2662">
            <v>8</v>
          </cell>
          <cell r="G2662">
            <v>1</v>
          </cell>
          <cell r="H2662">
            <v>9</v>
          </cell>
          <cell r="I2662">
            <v>58</v>
          </cell>
          <cell r="K2662"/>
          <cell r="L2662"/>
          <cell r="M2662">
            <v>67</v>
          </cell>
          <cell r="N2662">
            <v>11.39</v>
          </cell>
        </row>
        <row r="2663">
          <cell r="A2663">
            <v>43563</v>
          </cell>
          <cell r="B2663">
            <v>41</v>
          </cell>
          <cell r="C2663">
            <v>6</v>
          </cell>
          <cell r="D2663"/>
          <cell r="E2663">
            <v>47</v>
          </cell>
          <cell r="F2663">
            <v>5</v>
          </cell>
          <cell r="G2663">
            <v>3</v>
          </cell>
          <cell r="H2663">
            <v>8</v>
          </cell>
          <cell r="I2663">
            <v>55</v>
          </cell>
          <cell r="K2663"/>
          <cell r="L2663"/>
          <cell r="M2663">
            <v>63</v>
          </cell>
          <cell r="N2663">
            <v>10.71</v>
          </cell>
        </row>
        <row r="2664">
          <cell r="A2664">
            <v>43564</v>
          </cell>
          <cell r="B2664">
            <v>45</v>
          </cell>
          <cell r="C2664">
            <v>5</v>
          </cell>
          <cell r="D2664"/>
          <cell r="E2664">
            <v>50</v>
          </cell>
          <cell r="F2664">
            <v>5</v>
          </cell>
          <cell r="G2664">
            <v>1</v>
          </cell>
          <cell r="H2664">
            <v>6</v>
          </cell>
          <cell r="I2664">
            <v>56</v>
          </cell>
          <cell r="K2664"/>
          <cell r="L2664"/>
          <cell r="M2664">
            <v>62</v>
          </cell>
          <cell r="N2664">
            <v>10.540000000000001</v>
          </cell>
        </row>
        <row r="2665">
          <cell r="A2665">
            <v>43565</v>
          </cell>
          <cell r="B2665">
            <v>40</v>
          </cell>
          <cell r="C2665">
            <v>5</v>
          </cell>
          <cell r="D2665"/>
          <cell r="E2665">
            <v>45</v>
          </cell>
          <cell r="F2665">
            <v>4</v>
          </cell>
          <cell r="G2665">
            <v>1</v>
          </cell>
          <cell r="H2665">
            <v>5</v>
          </cell>
          <cell r="I2665">
            <v>50</v>
          </cell>
          <cell r="K2665"/>
          <cell r="L2665"/>
          <cell r="M2665">
            <v>55</v>
          </cell>
          <cell r="N2665">
            <v>9.3500000000000014</v>
          </cell>
        </row>
        <row r="2666">
          <cell r="A2666">
            <v>43566</v>
          </cell>
          <cell r="B2666">
            <v>39</v>
          </cell>
          <cell r="C2666">
            <v>4</v>
          </cell>
          <cell r="D2666"/>
          <cell r="E2666">
            <v>43</v>
          </cell>
          <cell r="F2666">
            <v>5</v>
          </cell>
          <cell r="G2666">
            <v>2</v>
          </cell>
          <cell r="H2666">
            <v>7</v>
          </cell>
          <cell r="I2666">
            <v>50</v>
          </cell>
          <cell r="K2666"/>
          <cell r="L2666"/>
          <cell r="M2666">
            <v>57</v>
          </cell>
          <cell r="N2666">
            <v>9.6900000000000013</v>
          </cell>
        </row>
        <row r="2667">
          <cell r="A2667">
            <v>43567</v>
          </cell>
          <cell r="B2667">
            <v>34</v>
          </cell>
          <cell r="C2667">
            <v>9</v>
          </cell>
          <cell r="D2667"/>
          <cell r="E2667">
            <v>43</v>
          </cell>
          <cell r="F2667">
            <v>8</v>
          </cell>
          <cell r="G2667">
            <v>2</v>
          </cell>
          <cell r="H2667">
            <v>10</v>
          </cell>
          <cell r="I2667">
            <v>53</v>
          </cell>
          <cell r="K2667"/>
          <cell r="L2667"/>
          <cell r="M2667">
            <v>63</v>
          </cell>
          <cell r="N2667">
            <v>10.71</v>
          </cell>
        </row>
        <row r="2668">
          <cell r="A2668">
            <v>43568</v>
          </cell>
          <cell r="B2668">
            <v>38</v>
          </cell>
          <cell r="C2668">
            <v>6</v>
          </cell>
          <cell r="D2668"/>
          <cell r="E2668">
            <v>44</v>
          </cell>
          <cell r="F2668">
            <v>5</v>
          </cell>
          <cell r="G2668">
            <v>1</v>
          </cell>
          <cell r="H2668">
            <v>6</v>
          </cell>
          <cell r="I2668">
            <v>50</v>
          </cell>
          <cell r="K2668"/>
          <cell r="L2668"/>
          <cell r="M2668">
            <v>56</v>
          </cell>
          <cell r="N2668">
            <v>9.5200000000000014</v>
          </cell>
        </row>
        <row r="2669">
          <cell r="A2669">
            <v>43569</v>
          </cell>
          <cell r="B2669">
            <v>30</v>
          </cell>
          <cell r="C2669">
            <v>5</v>
          </cell>
          <cell r="D2669"/>
          <cell r="E2669">
            <v>35</v>
          </cell>
          <cell r="F2669">
            <v>3</v>
          </cell>
          <cell r="G2669">
            <v>2</v>
          </cell>
          <cell r="H2669">
            <v>5</v>
          </cell>
          <cell r="I2669">
            <v>40</v>
          </cell>
          <cell r="K2669"/>
          <cell r="L2669"/>
          <cell r="M2669">
            <v>45</v>
          </cell>
          <cell r="N2669">
            <v>7.65</v>
          </cell>
        </row>
        <row r="2670">
          <cell r="A2670">
            <v>43570</v>
          </cell>
          <cell r="B2670">
            <v>34</v>
          </cell>
          <cell r="C2670">
            <v>1</v>
          </cell>
          <cell r="D2670"/>
          <cell r="E2670">
            <v>35</v>
          </cell>
          <cell r="F2670">
            <v>3</v>
          </cell>
          <cell r="G2670">
            <v>2</v>
          </cell>
          <cell r="H2670">
            <v>5</v>
          </cell>
          <cell r="I2670">
            <v>40</v>
          </cell>
          <cell r="K2670"/>
          <cell r="L2670"/>
          <cell r="M2670">
            <v>45</v>
          </cell>
          <cell r="N2670">
            <v>7.65</v>
          </cell>
        </row>
        <row r="2671">
          <cell r="A2671">
            <v>43571</v>
          </cell>
          <cell r="B2671">
            <v>37</v>
          </cell>
          <cell r="C2671">
            <v>3</v>
          </cell>
          <cell r="D2671"/>
          <cell r="E2671">
            <v>40</v>
          </cell>
          <cell r="F2671">
            <v>3</v>
          </cell>
          <cell r="G2671">
            <v>1</v>
          </cell>
          <cell r="H2671">
            <v>4</v>
          </cell>
          <cell r="I2671">
            <v>44</v>
          </cell>
          <cell r="K2671"/>
          <cell r="L2671"/>
          <cell r="M2671">
            <v>48</v>
          </cell>
          <cell r="N2671">
            <v>8.16</v>
          </cell>
        </row>
        <row r="2672">
          <cell r="A2672">
            <v>43572</v>
          </cell>
          <cell r="B2672">
            <v>25</v>
          </cell>
          <cell r="C2672">
            <v>4</v>
          </cell>
          <cell r="D2672"/>
          <cell r="E2672">
            <v>29</v>
          </cell>
          <cell r="F2672">
            <v>3</v>
          </cell>
          <cell r="G2672">
            <v>1</v>
          </cell>
          <cell r="H2672">
            <v>4</v>
          </cell>
          <cell r="I2672">
            <v>33</v>
          </cell>
          <cell r="K2672"/>
          <cell r="L2672"/>
          <cell r="M2672">
            <v>37</v>
          </cell>
          <cell r="N2672">
            <v>6.29</v>
          </cell>
        </row>
        <row r="2673">
          <cell r="A2673">
            <v>43573</v>
          </cell>
          <cell r="B2673">
            <v>42</v>
          </cell>
          <cell r="C2673">
            <v>6</v>
          </cell>
          <cell r="D2673"/>
          <cell r="E2673">
            <v>48</v>
          </cell>
          <cell r="F2673">
            <v>3</v>
          </cell>
          <cell r="G2673"/>
          <cell r="H2673">
            <v>3</v>
          </cell>
          <cell r="I2673">
            <v>51</v>
          </cell>
          <cell r="K2673"/>
          <cell r="L2673"/>
          <cell r="M2673">
            <v>54</v>
          </cell>
          <cell r="N2673">
            <v>9.1800000000000015</v>
          </cell>
        </row>
        <row r="2674">
          <cell r="A2674">
            <v>43574</v>
          </cell>
          <cell r="B2674">
            <v>33</v>
          </cell>
          <cell r="C2674">
            <v>5</v>
          </cell>
          <cell r="D2674"/>
          <cell r="E2674">
            <v>38</v>
          </cell>
          <cell r="F2674">
            <v>3</v>
          </cell>
          <cell r="G2674">
            <v>1</v>
          </cell>
          <cell r="H2674">
            <v>4</v>
          </cell>
          <cell r="I2674">
            <v>42</v>
          </cell>
          <cell r="K2674"/>
          <cell r="L2674"/>
          <cell r="M2674">
            <v>46</v>
          </cell>
          <cell r="N2674">
            <v>7.82</v>
          </cell>
        </row>
        <row r="2675">
          <cell r="A2675">
            <v>43575</v>
          </cell>
          <cell r="B2675">
            <v>45</v>
          </cell>
          <cell r="C2675">
            <v>2</v>
          </cell>
          <cell r="D2675"/>
          <cell r="E2675">
            <v>47</v>
          </cell>
          <cell r="F2675">
            <v>2</v>
          </cell>
          <cell r="G2675">
            <v>1</v>
          </cell>
          <cell r="H2675">
            <v>3</v>
          </cell>
          <cell r="I2675">
            <v>50</v>
          </cell>
          <cell r="K2675"/>
          <cell r="L2675"/>
          <cell r="M2675">
            <v>53</v>
          </cell>
          <cell r="N2675">
            <v>9.01</v>
          </cell>
        </row>
        <row r="2676">
          <cell r="A2676">
            <v>43576</v>
          </cell>
          <cell r="B2676">
            <v>49</v>
          </cell>
          <cell r="C2676">
            <v>5</v>
          </cell>
          <cell r="D2676"/>
          <cell r="E2676">
            <v>54</v>
          </cell>
          <cell r="F2676">
            <v>4</v>
          </cell>
          <cell r="G2676">
            <v>1</v>
          </cell>
          <cell r="H2676">
            <v>5</v>
          </cell>
          <cell r="I2676">
            <v>59</v>
          </cell>
          <cell r="K2676"/>
          <cell r="L2676"/>
          <cell r="M2676">
            <v>64</v>
          </cell>
          <cell r="N2676">
            <v>10.88</v>
          </cell>
        </row>
        <row r="2677">
          <cell r="A2677">
            <v>43577</v>
          </cell>
          <cell r="B2677">
            <v>52</v>
          </cell>
          <cell r="C2677">
            <v>6</v>
          </cell>
          <cell r="D2677"/>
          <cell r="E2677">
            <v>58</v>
          </cell>
          <cell r="F2677">
            <v>6</v>
          </cell>
          <cell r="G2677">
            <v>1</v>
          </cell>
          <cell r="H2677">
            <v>7</v>
          </cell>
          <cell r="I2677">
            <v>65</v>
          </cell>
          <cell r="K2677"/>
          <cell r="L2677"/>
          <cell r="M2677">
            <v>72</v>
          </cell>
          <cell r="N2677">
            <v>12.24</v>
          </cell>
        </row>
        <row r="2678">
          <cell r="A2678">
            <v>43578</v>
          </cell>
          <cell r="B2678">
            <v>51</v>
          </cell>
          <cell r="C2678">
            <v>8</v>
          </cell>
          <cell r="D2678"/>
          <cell r="E2678">
            <v>59</v>
          </cell>
          <cell r="F2678">
            <v>8</v>
          </cell>
          <cell r="G2678">
            <v>1</v>
          </cell>
          <cell r="H2678">
            <v>9</v>
          </cell>
          <cell r="I2678">
            <v>68</v>
          </cell>
          <cell r="K2678"/>
          <cell r="L2678"/>
          <cell r="M2678">
            <v>77</v>
          </cell>
          <cell r="N2678">
            <v>13.090000000000002</v>
          </cell>
        </row>
        <row r="2679">
          <cell r="A2679">
            <v>43579</v>
          </cell>
          <cell r="B2679">
            <v>56</v>
          </cell>
          <cell r="C2679">
            <v>9</v>
          </cell>
          <cell r="D2679"/>
          <cell r="E2679">
            <v>65</v>
          </cell>
          <cell r="F2679">
            <v>7</v>
          </cell>
          <cell r="G2679">
            <v>1</v>
          </cell>
          <cell r="H2679">
            <v>8</v>
          </cell>
          <cell r="I2679">
            <v>73</v>
          </cell>
          <cell r="K2679"/>
          <cell r="L2679"/>
          <cell r="M2679">
            <v>81</v>
          </cell>
          <cell r="N2679">
            <v>13.770000000000001</v>
          </cell>
        </row>
        <row r="2680">
          <cell r="A2680">
            <v>43580</v>
          </cell>
          <cell r="B2680">
            <v>59</v>
          </cell>
          <cell r="C2680">
            <v>9</v>
          </cell>
          <cell r="D2680"/>
          <cell r="E2680">
            <v>68</v>
          </cell>
          <cell r="F2680">
            <v>7</v>
          </cell>
          <cell r="G2680">
            <v>1</v>
          </cell>
          <cell r="H2680">
            <v>8</v>
          </cell>
          <cell r="I2680">
            <v>76</v>
          </cell>
          <cell r="K2680"/>
          <cell r="L2680"/>
          <cell r="M2680">
            <v>84</v>
          </cell>
          <cell r="N2680">
            <v>14.280000000000001</v>
          </cell>
        </row>
        <row r="2681">
          <cell r="A2681">
            <v>43581</v>
          </cell>
          <cell r="B2681">
            <v>67</v>
          </cell>
          <cell r="C2681">
            <v>8</v>
          </cell>
          <cell r="D2681"/>
          <cell r="E2681">
            <v>75</v>
          </cell>
          <cell r="F2681">
            <v>6</v>
          </cell>
          <cell r="G2681">
            <v>2</v>
          </cell>
          <cell r="H2681">
            <v>8</v>
          </cell>
          <cell r="I2681">
            <v>83</v>
          </cell>
          <cell r="K2681"/>
          <cell r="L2681"/>
          <cell r="M2681">
            <v>91</v>
          </cell>
          <cell r="N2681">
            <v>15.47</v>
          </cell>
        </row>
        <row r="2682">
          <cell r="A2682">
            <v>43582</v>
          </cell>
          <cell r="B2682">
            <v>62</v>
          </cell>
          <cell r="C2682">
            <v>7</v>
          </cell>
          <cell r="D2682"/>
          <cell r="E2682">
            <v>69</v>
          </cell>
          <cell r="F2682">
            <v>7</v>
          </cell>
          <cell r="G2682">
            <v>2</v>
          </cell>
          <cell r="H2682">
            <v>9</v>
          </cell>
          <cell r="I2682">
            <v>78</v>
          </cell>
          <cell r="K2682"/>
          <cell r="L2682"/>
          <cell r="M2682">
            <v>87</v>
          </cell>
          <cell r="N2682">
            <v>14.790000000000001</v>
          </cell>
        </row>
        <row r="2683">
          <cell r="A2683">
            <v>43583</v>
          </cell>
          <cell r="B2683">
            <v>51</v>
          </cell>
          <cell r="C2683">
            <v>9</v>
          </cell>
          <cell r="D2683"/>
          <cell r="E2683">
            <v>60</v>
          </cell>
          <cell r="F2683">
            <v>7</v>
          </cell>
          <cell r="G2683">
            <v>2</v>
          </cell>
          <cell r="H2683">
            <v>9</v>
          </cell>
          <cell r="I2683">
            <v>69</v>
          </cell>
          <cell r="K2683"/>
          <cell r="L2683"/>
          <cell r="M2683">
            <v>78</v>
          </cell>
          <cell r="N2683">
            <v>13.260000000000002</v>
          </cell>
        </row>
        <row r="2684">
          <cell r="A2684">
            <v>43584</v>
          </cell>
          <cell r="B2684">
            <v>57</v>
          </cell>
          <cell r="C2684">
            <v>6</v>
          </cell>
          <cell r="D2684"/>
          <cell r="E2684">
            <v>63</v>
          </cell>
          <cell r="F2684">
            <v>5</v>
          </cell>
          <cell r="G2684">
            <v>2</v>
          </cell>
          <cell r="H2684">
            <v>7</v>
          </cell>
          <cell r="I2684">
            <v>70</v>
          </cell>
          <cell r="K2684"/>
          <cell r="L2684"/>
          <cell r="M2684">
            <v>77</v>
          </cell>
          <cell r="N2684">
            <v>13.090000000000002</v>
          </cell>
        </row>
        <row r="2685">
          <cell r="A2685">
            <v>43585</v>
          </cell>
          <cell r="B2685">
            <v>42</v>
          </cell>
          <cell r="C2685">
            <v>4</v>
          </cell>
          <cell r="D2685"/>
          <cell r="E2685">
            <v>46</v>
          </cell>
          <cell r="F2685">
            <v>6</v>
          </cell>
          <cell r="G2685">
            <v>2</v>
          </cell>
          <cell r="H2685">
            <v>8</v>
          </cell>
          <cell r="I2685">
            <v>54</v>
          </cell>
          <cell r="K2685"/>
          <cell r="L2685"/>
          <cell r="M2685">
            <v>62</v>
          </cell>
          <cell r="N2685">
            <v>10.540000000000001</v>
          </cell>
        </row>
        <row r="2686">
          <cell r="A2686">
            <v>43586</v>
          </cell>
          <cell r="B2686">
            <v>50</v>
          </cell>
          <cell r="C2686">
            <v>7</v>
          </cell>
          <cell r="D2686"/>
          <cell r="E2686">
            <v>57</v>
          </cell>
          <cell r="F2686">
            <v>7</v>
          </cell>
          <cell r="G2686">
            <v>2</v>
          </cell>
          <cell r="H2686">
            <v>9</v>
          </cell>
          <cell r="I2686">
            <v>66</v>
          </cell>
          <cell r="K2686"/>
          <cell r="L2686"/>
          <cell r="M2686">
            <v>75</v>
          </cell>
          <cell r="N2686">
            <v>12.750000000000002</v>
          </cell>
        </row>
        <row r="2687">
          <cell r="A2687">
            <v>43587</v>
          </cell>
          <cell r="B2687">
            <v>49</v>
          </cell>
          <cell r="C2687">
            <v>4</v>
          </cell>
          <cell r="D2687"/>
          <cell r="E2687">
            <v>53</v>
          </cell>
          <cell r="F2687">
            <v>8</v>
          </cell>
          <cell r="G2687">
            <v>2</v>
          </cell>
          <cell r="H2687">
            <v>10</v>
          </cell>
          <cell r="I2687">
            <v>63</v>
          </cell>
          <cell r="K2687"/>
          <cell r="L2687"/>
          <cell r="M2687">
            <v>73</v>
          </cell>
          <cell r="N2687">
            <v>12.41</v>
          </cell>
        </row>
        <row r="2688">
          <cell r="A2688">
            <v>43588</v>
          </cell>
          <cell r="B2688">
            <v>40</v>
          </cell>
          <cell r="C2688">
            <v>3</v>
          </cell>
          <cell r="D2688"/>
          <cell r="E2688">
            <v>43</v>
          </cell>
          <cell r="F2688">
            <v>9</v>
          </cell>
          <cell r="G2688">
            <v>2</v>
          </cell>
          <cell r="H2688">
            <v>11</v>
          </cell>
          <cell r="I2688">
            <v>54</v>
          </cell>
          <cell r="K2688"/>
          <cell r="L2688"/>
          <cell r="M2688">
            <v>65</v>
          </cell>
          <cell r="N2688">
            <v>11.05</v>
          </cell>
        </row>
        <row r="2689">
          <cell r="A2689">
            <v>43589</v>
          </cell>
          <cell r="B2689">
            <v>44</v>
          </cell>
          <cell r="C2689">
            <v>5</v>
          </cell>
          <cell r="D2689"/>
          <cell r="E2689">
            <v>49</v>
          </cell>
          <cell r="F2689">
            <v>8</v>
          </cell>
          <cell r="G2689">
            <v>2</v>
          </cell>
          <cell r="H2689">
            <v>10</v>
          </cell>
          <cell r="I2689">
            <v>59</v>
          </cell>
          <cell r="K2689"/>
          <cell r="L2689"/>
          <cell r="M2689">
            <v>69</v>
          </cell>
          <cell r="N2689">
            <v>11.73</v>
          </cell>
        </row>
        <row r="2690">
          <cell r="A2690">
            <v>43590</v>
          </cell>
          <cell r="B2690">
            <v>41</v>
          </cell>
          <cell r="C2690">
            <v>5</v>
          </cell>
          <cell r="D2690"/>
          <cell r="E2690">
            <v>46</v>
          </cell>
          <cell r="F2690">
            <v>6</v>
          </cell>
          <cell r="G2690">
            <v>2</v>
          </cell>
          <cell r="H2690">
            <v>8</v>
          </cell>
          <cell r="I2690">
            <v>54</v>
          </cell>
          <cell r="K2690"/>
          <cell r="L2690"/>
          <cell r="M2690">
            <v>62</v>
          </cell>
          <cell r="N2690">
            <v>10.540000000000001</v>
          </cell>
        </row>
        <row r="2691">
          <cell r="A2691">
            <v>43591</v>
          </cell>
          <cell r="B2691">
            <v>41</v>
          </cell>
          <cell r="C2691">
            <v>10</v>
          </cell>
          <cell r="D2691"/>
          <cell r="E2691">
            <v>51</v>
          </cell>
          <cell r="F2691">
            <v>8</v>
          </cell>
          <cell r="G2691">
            <v>2</v>
          </cell>
          <cell r="H2691">
            <v>10</v>
          </cell>
          <cell r="I2691">
            <v>61</v>
          </cell>
          <cell r="K2691"/>
          <cell r="L2691"/>
          <cell r="M2691">
            <v>71</v>
          </cell>
          <cell r="N2691">
            <v>12.07</v>
          </cell>
        </row>
        <row r="2692">
          <cell r="A2692">
            <v>43592</v>
          </cell>
          <cell r="B2692">
            <v>51</v>
          </cell>
          <cell r="C2692">
            <v>11</v>
          </cell>
          <cell r="D2692"/>
          <cell r="E2692">
            <v>62</v>
          </cell>
          <cell r="F2692">
            <v>7</v>
          </cell>
          <cell r="G2692">
            <v>3</v>
          </cell>
          <cell r="H2692">
            <v>10</v>
          </cell>
          <cell r="I2692">
            <v>72</v>
          </cell>
          <cell r="K2692"/>
          <cell r="L2692"/>
          <cell r="M2692">
            <v>82</v>
          </cell>
          <cell r="N2692">
            <v>13.940000000000001</v>
          </cell>
        </row>
        <row r="2693">
          <cell r="A2693">
            <v>43593</v>
          </cell>
          <cell r="B2693">
            <v>40</v>
          </cell>
          <cell r="C2693">
            <v>4</v>
          </cell>
          <cell r="D2693"/>
          <cell r="E2693">
            <v>44</v>
          </cell>
          <cell r="F2693">
            <v>6</v>
          </cell>
          <cell r="G2693">
            <v>3</v>
          </cell>
          <cell r="H2693">
            <v>9</v>
          </cell>
          <cell r="I2693">
            <v>53</v>
          </cell>
          <cell r="K2693"/>
          <cell r="L2693"/>
          <cell r="M2693">
            <v>62</v>
          </cell>
          <cell r="N2693">
            <v>10.540000000000001</v>
          </cell>
        </row>
        <row r="2694">
          <cell r="A2694">
            <v>43594</v>
          </cell>
          <cell r="B2694">
            <v>36</v>
          </cell>
          <cell r="C2694">
            <v>10</v>
          </cell>
          <cell r="D2694"/>
          <cell r="E2694">
            <v>46</v>
          </cell>
          <cell r="F2694">
            <v>5</v>
          </cell>
          <cell r="G2694">
            <v>2</v>
          </cell>
          <cell r="H2694">
            <v>7</v>
          </cell>
          <cell r="I2694">
            <v>53</v>
          </cell>
          <cell r="K2694"/>
          <cell r="L2694"/>
          <cell r="M2694">
            <v>60</v>
          </cell>
          <cell r="N2694">
            <v>10.200000000000001</v>
          </cell>
        </row>
        <row r="2695">
          <cell r="A2695">
            <v>43595</v>
          </cell>
          <cell r="B2695">
            <v>35</v>
          </cell>
          <cell r="C2695">
            <v>8</v>
          </cell>
          <cell r="D2695"/>
          <cell r="E2695">
            <v>43</v>
          </cell>
          <cell r="F2695">
            <v>3</v>
          </cell>
          <cell r="G2695">
            <v>2</v>
          </cell>
          <cell r="H2695">
            <v>5</v>
          </cell>
          <cell r="I2695">
            <v>48</v>
          </cell>
          <cell r="K2695"/>
          <cell r="L2695"/>
          <cell r="M2695">
            <v>53</v>
          </cell>
          <cell r="N2695">
            <v>9.01</v>
          </cell>
        </row>
        <row r="2696">
          <cell r="A2696">
            <v>43596</v>
          </cell>
          <cell r="B2696">
            <v>31</v>
          </cell>
          <cell r="C2696">
            <v>6</v>
          </cell>
          <cell r="D2696"/>
          <cell r="E2696">
            <v>37</v>
          </cell>
          <cell r="F2696">
            <v>3</v>
          </cell>
          <cell r="G2696">
            <v>2</v>
          </cell>
          <cell r="H2696">
            <v>5</v>
          </cell>
          <cell r="I2696">
            <v>42</v>
          </cell>
          <cell r="K2696"/>
          <cell r="L2696"/>
          <cell r="M2696">
            <v>47</v>
          </cell>
          <cell r="N2696">
            <v>7.99</v>
          </cell>
        </row>
        <row r="2697">
          <cell r="A2697">
            <v>43597</v>
          </cell>
          <cell r="B2697">
            <v>42</v>
          </cell>
          <cell r="C2697">
            <v>4</v>
          </cell>
          <cell r="D2697"/>
          <cell r="E2697">
            <v>46</v>
          </cell>
          <cell r="F2697">
            <v>4</v>
          </cell>
          <cell r="G2697">
            <v>2</v>
          </cell>
          <cell r="H2697">
            <v>6</v>
          </cell>
          <cell r="I2697">
            <v>52</v>
          </cell>
          <cell r="K2697"/>
          <cell r="L2697"/>
          <cell r="M2697">
            <v>58</v>
          </cell>
          <cell r="N2697">
            <v>9.8600000000000012</v>
          </cell>
        </row>
        <row r="2698">
          <cell r="A2698">
            <v>43598</v>
          </cell>
          <cell r="B2698">
            <v>36</v>
          </cell>
          <cell r="C2698">
            <v>4</v>
          </cell>
          <cell r="D2698"/>
          <cell r="E2698">
            <v>40</v>
          </cell>
          <cell r="F2698">
            <v>5</v>
          </cell>
          <cell r="G2698">
            <v>2</v>
          </cell>
          <cell r="H2698">
            <v>7</v>
          </cell>
          <cell r="I2698">
            <v>47</v>
          </cell>
          <cell r="K2698"/>
          <cell r="L2698"/>
          <cell r="M2698">
            <v>54</v>
          </cell>
          <cell r="N2698">
            <v>9.1800000000000015</v>
          </cell>
        </row>
        <row r="2699">
          <cell r="A2699">
            <v>43599</v>
          </cell>
          <cell r="B2699">
            <v>39</v>
          </cell>
          <cell r="C2699">
            <v>8</v>
          </cell>
          <cell r="D2699"/>
          <cell r="E2699">
            <v>47</v>
          </cell>
          <cell r="F2699">
            <v>7</v>
          </cell>
          <cell r="G2699">
            <v>1</v>
          </cell>
          <cell r="H2699">
            <v>8</v>
          </cell>
          <cell r="I2699">
            <v>55</v>
          </cell>
          <cell r="K2699"/>
          <cell r="L2699"/>
          <cell r="M2699">
            <v>63</v>
          </cell>
          <cell r="N2699">
            <v>10.71</v>
          </cell>
        </row>
        <row r="2700">
          <cell r="A2700">
            <v>43600</v>
          </cell>
          <cell r="B2700">
            <v>39</v>
          </cell>
          <cell r="C2700">
            <v>7</v>
          </cell>
          <cell r="D2700"/>
          <cell r="E2700">
            <v>46</v>
          </cell>
          <cell r="F2700">
            <v>4</v>
          </cell>
          <cell r="G2700">
            <v>2</v>
          </cell>
          <cell r="H2700">
            <v>6</v>
          </cell>
          <cell r="I2700">
            <v>52</v>
          </cell>
          <cell r="K2700"/>
          <cell r="L2700"/>
          <cell r="M2700">
            <v>58</v>
          </cell>
          <cell r="N2700">
            <v>9.8600000000000012</v>
          </cell>
        </row>
        <row r="2701">
          <cell r="A2701">
            <v>43601</v>
          </cell>
          <cell r="B2701">
            <v>37</v>
          </cell>
          <cell r="C2701">
            <v>9</v>
          </cell>
          <cell r="D2701"/>
          <cell r="E2701">
            <v>46</v>
          </cell>
          <cell r="F2701">
            <v>5</v>
          </cell>
          <cell r="G2701">
            <v>2</v>
          </cell>
          <cell r="H2701">
            <v>7</v>
          </cell>
          <cell r="I2701">
            <v>53</v>
          </cell>
          <cell r="K2701"/>
          <cell r="L2701"/>
          <cell r="M2701">
            <v>60</v>
          </cell>
          <cell r="N2701">
            <v>10.200000000000001</v>
          </cell>
        </row>
        <row r="2702">
          <cell r="A2702">
            <v>43602</v>
          </cell>
          <cell r="B2702">
            <v>41</v>
          </cell>
          <cell r="C2702">
            <v>7</v>
          </cell>
          <cell r="D2702"/>
          <cell r="E2702">
            <v>48</v>
          </cell>
          <cell r="F2702">
            <v>5</v>
          </cell>
          <cell r="G2702">
            <v>4</v>
          </cell>
          <cell r="H2702">
            <v>9</v>
          </cell>
          <cell r="I2702">
            <v>57</v>
          </cell>
          <cell r="K2702"/>
          <cell r="L2702"/>
          <cell r="M2702">
            <v>66</v>
          </cell>
          <cell r="N2702">
            <v>11.22</v>
          </cell>
        </row>
        <row r="2703">
          <cell r="A2703">
            <v>43603</v>
          </cell>
          <cell r="B2703">
            <v>46</v>
          </cell>
          <cell r="C2703">
            <v>7</v>
          </cell>
          <cell r="D2703"/>
          <cell r="E2703">
            <v>53</v>
          </cell>
          <cell r="F2703">
            <v>1</v>
          </cell>
          <cell r="G2703">
            <v>4</v>
          </cell>
          <cell r="H2703">
            <v>5</v>
          </cell>
          <cell r="I2703">
            <v>58</v>
          </cell>
          <cell r="K2703"/>
          <cell r="L2703"/>
          <cell r="M2703">
            <v>63</v>
          </cell>
          <cell r="N2703">
            <v>10.71</v>
          </cell>
        </row>
        <row r="2704">
          <cell r="A2704">
            <v>43604</v>
          </cell>
          <cell r="B2704">
            <v>45</v>
          </cell>
          <cell r="C2704">
            <v>6</v>
          </cell>
          <cell r="D2704"/>
          <cell r="E2704">
            <v>51</v>
          </cell>
          <cell r="F2704">
            <v>1</v>
          </cell>
          <cell r="G2704">
            <v>2</v>
          </cell>
          <cell r="H2704">
            <v>3</v>
          </cell>
          <cell r="I2704">
            <v>54</v>
          </cell>
          <cell r="K2704"/>
          <cell r="L2704"/>
          <cell r="M2704">
            <v>57</v>
          </cell>
          <cell r="N2704">
            <v>9.6900000000000013</v>
          </cell>
        </row>
        <row r="2705">
          <cell r="A2705">
            <v>43605</v>
          </cell>
          <cell r="B2705">
            <v>52</v>
          </cell>
          <cell r="C2705">
            <v>6</v>
          </cell>
          <cell r="D2705"/>
          <cell r="E2705">
            <v>58</v>
          </cell>
          <cell r="F2705">
            <v>3</v>
          </cell>
          <cell r="G2705">
            <v>4</v>
          </cell>
          <cell r="H2705">
            <v>7</v>
          </cell>
          <cell r="I2705">
            <v>65</v>
          </cell>
          <cell r="K2705"/>
          <cell r="L2705"/>
          <cell r="M2705">
            <v>72</v>
          </cell>
          <cell r="N2705">
            <v>12.24</v>
          </cell>
        </row>
        <row r="2706">
          <cell r="A2706">
            <v>43606</v>
          </cell>
          <cell r="B2706">
            <v>48</v>
          </cell>
          <cell r="C2706">
            <v>9</v>
          </cell>
          <cell r="D2706"/>
          <cell r="E2706">
            <v>57</v>
          </cell>
          <cell r="F2706">
            <v>4</v>
          </cell>
          <cell r="G2706">
            <v>3</v>
          </cell>
          <cell r="H2706">
            <v>7</v>
          </cell>
          <cell r="I2706">
            <v>64</v>
          </cell>
          <cell r="K2706"/>
          <cell r="L2706"/>
          <cell r="M2706">
            <v>71</v>
          </cell>
          <cell r="N2706">
            <v>12.07</v>
          </cell>
        </row>
        <row r="2707">
          <cell r="A2707">
            <v>43607</v>
          </cell>
          <cell r="B2707">
            <v>49</v>
          </cell>
          <cell r="C2707">
            <v>10</v>
          </cell>
          <cell r="D2707"/>
          <cell r="E2707">
            <v>59</v>
          </cell>
          <cell r="F2707">
            <v>1</v>
          </cell>
          <cell r="G2707">
            <v>2</v>
          </cell>
          <cell r="H2707">
            <v>3</v>
          </cell>
          <cell r="I2707">
            <v>62</v>
          </cell>
          <cell r="K2707"/>
          <cell r="L2707"/>
          <cell r="M2707">
            <v>65</v>
          </cell>
          <cell r="N2707">
            <v>11.05</v>
          </cell>
        </row>
        <row r="2708">
          <cell r="A2708">
            <v>43608</v>
          </cell>
          <cell r="B2708">
            <v>42</v>
          </cell>
          <cell r="C2708">
            <v>7</v>
          </cell>
          <cell r="D2708"/>
          <cell r="E2708">
            <v>49</v>
          </cell>
          <cell r="F2708">
            <v>2</v>
          </cell>
          <cell r="G2708">
            <v>1</v>
          </cell>
          <cell r="H2708">
            <v>3</v>
          </cell>
          <cell r="I2708">
            <v>52</v>
          </cell>
          <cell r="K2708"/>
          <cell r="L2708"/>
          <cell r="M2708">
            <v>55</v>
          </cell>
          <cell r="N2708">
            <v>9.3500000000000014</v>
          </cell>
        </row>
        <row r="2709">
          <cell r="A2709">
            <v>43609</v>
          </cell>
          <cell r="B2709">
            <v>37</v>
          </cell>
          <cell r="C2709">
            <v>6</v>
          </cell>
          <cell r="D2709"/>
          <cell r="E2709">
            <v>43</v>
          </cell>
          <cell r="F2709">
            <v>2</v>
          </cell>
          <cell r="G2709">
            <v>1</v>
          </cell>
          <cell r="H2709">
            <v>3</v>
          </cell>
          <cell r="I2709">
            <v>46</v>
          </cell>
          <cell r="K2709"/>
          <cell r="L2709"/>
          <cell r="M2709">
            <v>49</v>
          </cell>
          <cell r="N2709">
            <v>8.33</v>
          </cell>
        </row>
        <row r="2710">
          <cell r="A2710">
            <v>43610</v>
          </cell>
          <cell r="B2710">
            <v>40</v>
          </cell>
          <cell r="C2710">
            <v>6</v>
          </cell>
          <cell r="D2710"/>
          <cell r="E2710">
            <v>46</v>
          </cell>
          <cell r="F2710">
            <v>3</v>
          </cell>
          <cell r="G2710">
            <v>2</v>
          </cell>
          <cell r="H2710">
            <v>5</v>
          </cell>
          <cell r="I2710">
            <v>51</v>
          </cell>
          <cell r="K2710"/>
          <cell r="L2710"/>
          <cell r="M2710">
            <v>56</v>
          </cell>
          <cell r="N2710">
            <v>9.5200000000000014</v>
          </cell>
        </row>
        <row r="2711">
          <cell r="A2711">
            <v>43611</v>
          </cell>
          <cell r="B2711">
            <v>47</v>
          </cell>
          <cell r="C2711">
            <v>11</v>
          </cell>
          <cell r="D2711"/>
          <cell r="E2711">
            <v>58</v>
          </cell>
          <cell r="F2711">
            <v>3</v>
          </cell>
          <cell r="G2711">
            <v>1</v>
          </cell>
          <cell r="H2711">
            <v>4</v>
          </cell>
          <cell r="I2711">
            <v>62</v>
          </cell>
          <cell r="K2711"/>
          <cell r="L2711"/>
          <cell r="M2711">
            <v>66</v>
          </cell>
          <cell r="N2711">
            <v>11.22</v>
          </cell>
        </row>
        <row r="2712">
          <cell r="A2712">
            <v>43612</v>
          </cell>
          <cell r="B2712">
            <v>53</v>
          </cell>
          <cell r="C2712">
            <v>14</v>
          </cell>
          <cell r="D2712"/>
          <cell r="E2712">
            <v>67</v>
          </cell>
          <cell r="F2712">
            <v>3</v>
          </cell>
          <cell r="G2712">
            <v>1</v>
          </cell>
          <cell r="H2712">
            <v>4</v>
          </cell>
          <cell r="I2712">
            <v>71</v>
          </cell>
          <cell r="K2712"/>
          <cell r="L2712"/>
          <cell r="M2712">
            <v>75</v>
          </cell>
          <cell r="N2712">
            <v>12.750000000000002</v>
          </cell>
        </row>
        <row r="2713">
          <cell r="A2713">
            <v>43613</v>
          </cell>
          <cell r="B2713">
            <v>64</v>
          </cell>
          <cell r="C2713">
            <v>8</v>
          </cell>
          <cell r="D2713"/>
          <cell r="E2713">
            <v>72</v>
          </cell>
          <cell r="F2713">
            <v>4</v>
          </cell>
          <cell r="G2713">
            <v>1</v>
          </cell>
          <cell r="H2713">
            <v>5</v>
          </cell>
          <cell r="I2713">
            <v>77</v>
          </cell>
          <cell r="K2713"/>
          <cell r="L2713"/>
          <cell r="M2713">
            <v>82</v>
          </cell>
          <cell r="N2713">
            <v>13.940000000000001</v>
          </cell>
        </row>
        <row r="2714">
          <cell r="A2714">
            <v>43614</v>
          </cell>
          <cell r="B2714">
            <v>38</v>
          </cell>
          <cell r="C2714">
            <v>8</v>
          </cell>
          <cell r="D2714"/>
          <cell r="E2714">
            <v>46</v>
          </cell>
          <cell r="F2714">
            <v>2</v>
          </cell>
          <cell r="G2714">
            <v>2</v>
          </cell>
          <cell r="H2714">
            <v>4</v>
          </cell>
          <cell r="I2714">
            <v>50</v>
          </cell>
          <cell r="K2714"/>
          <cell r="L2714"/>
          <cell r="M2714">
            <v>54</v>
          </cell>
          <cell r="N2714">
            <v>9.1800000000000015</v>
          </cell>
        </row>
        <row r="2715">
          <cell r="A2715">
            <v>43615</v>
          </cell>
          <cell r="B2715">
            <v>46</v>
          </cell>
          <cell r="C2715">
            <v>7</v>
          </cell>
          <cell r="D2715"/>
          <cell r="E2715">
            <v>53</v>
          </cell>
          <cell r="F2715">
            <v>4</v>
          </cell>
          <cell r="G2715">
            <v>2</v>
          </cell>
          <cell r="H2715">
            <v>6</v>
          </cell>
          <cell r="I2715">
            <v>59</v>
          </cell>
          <cell r="K2715"/>
          <cell r="L2715"/>
          <cell r="M2715">
            <v>65</v>
          </cell>
          <cell r="N2715">
            <v>11.05</v>
          </cell>
        </row>
        <row r="2716">
          <cell r="A2716">
            <v>43616</v>
          </cell>
          <cell r="B2716">
            <v>48</v>
          </cell>
          <cell r="C2716">
            <v>11</v>
          </cell>
          <cell r="D2716"/>
          <cell r="E2716">
            <v>59</v>
          </cell>
          <cell r="F2716">
            <v>5</v>
          </cell>
          <cell r="G2716">
            <v>1</v>
          </cell>
          <cell r="H2716">
            <v>6</v>
          </cell>
          <cell r="I2716">
            <v>65</v>
          </cell>
          <cell r="K2716"/>
          <cell r="L2716"/>
          <cell r="M2716">
            <v>71</v>
          </cell>
          <cell r="N2716">
            <v>12.07</v>
          </cell>
        </row>
        <row r="2717">
          <cell r="A2717">
            <v>43617</v>
          </cell>
          <cell r="B2717">
            <v>47</v>
          </cell>
          <cell r="C2717">
            <v>11</v>
          </cell>
          <cell r="D2717"/>
          <cell r="E2717">
            <v>58</v>
          </cell>
          <cell r="F2717">
            <v>2</v>
          </cell>
          <cell r="G2717">
            <v>2</v>
          </cell>
          <cell r="H2717">
            <v>4</v>
          </cell>
          <cell r="I2717">
            <v>62</v>
          </cell>
          <cell r="K2717"/>
          <cell r="L2717"/>
          <cell r="M2717">
            <v>66</v>
          </cell>
          <cell r="N2717">
            <v>11.22</v>
          </cell>
        </row>
        <row r="2718">
          <cell r="A2718">
            <v>43618</v>
          </cell>
          <cell r="B2718">
            <v>43</v>
          </cell>
          <cell r="C2718">
            <v>12</v>
          </cell>
          <cell r="D2718"/>
          <cell r="E2718">
            <v>55</v>
          </cell>
          <cell r="F2718">
            <v>6</v>
          </cell>
          <cell r="G2718"/>
          <cell r="H2718">
            <v>6</v>
          </cell>
          <cell r="I2718">
            <v>61</v>
          </cell>
          <cell r="K2718"/>
          <cell r="L2718"/>
          <cell r="M2718">
            <v>67</v>
          </cell>
          <cell r="N2718">
            <v>11.39</v>
          </cell>
        </row>
        <row r="2719">
          <cell r="A2719">
            <v>43619</v>
          </cell>
          <cell r="B2719">
            <v>39</v>
          </cell>
          <cell r="C2719">
            <v>11</v>
          </cell>
          <cell r="D2719"/>
          <cell r="E2719">
            <v>50</v>
          </cell>
          <cell r="F2719">
            <v>4</v>
          </cell>
          <cell r="G2719"/>
          <cell r="H2719">
            <v>4</v>
          </cell>
          <cell r="I2719">
            <v>54</v>
          </cell>
          <cell r="K2719"/>
          <cell r="L2719"/>
          <cell r="M2719">
            <v>58</v>
          </cell>
          <cell r="N2719">
            <v>9.8600000000000012</v>
          </cell>
        </row>
        <row r="2720">
          <cell r="A2720">
            <v>43620</v>
          </cell>
          <cell r="B2720">
            <v>40</v>
          </cell>
          <cell r="C2720">
            <v>10</v>
          </cell>
          <cell r="D2720"/>
          <cell r="E2720">
            <v>50</v>
          </cell>
          <cell r="F2720">
            <v>3</v>
          </cell>
          <cell r="G2720">
            <v>1</v>
          </cell>
          <cell r="H2720">
            <v>4</v>
          </cell>
          <cell r="I2720">
            <v>54</v>
          </cell>
          <cell r="K2720"/>
          <cell r="L2720"/>
          <cell r="M2720">
            <v>58</v>
          </cell>
          <cell r="N2720">
            <v>9.8600000000000012</v>
          </cell>
        </row>
        <row r="2721">
          <cell r="A2721">
            <v>43621</v>
          </cell>
          <cell r="B2721">
            <v>47</v>
          </cell>
          <cell r="C2721">
            <v>7</v>
          </cell>
          <cell r="D2721"/>
          <cell r="E2721">
            <v>54</v>
          </cell>
          <cell r="F2721">
            <v>4</v>
          </cell>
          <cell r="G2721">
            <v>1</v>
          </cell>
          <cell r="H2721">
            <v>5</v>
          </cell>
          <cell r="I2721">
            <v>59</v>
          </cell>
          <cell r="K2721"/>
          <cell r="L2721"/>
          <cell r="M2721">
            <v>64</v>
          </cell>
          <cell r="N2721">
            <v>10.88</v>
          </cell>
        </row>
        <row r="2722">
          <cell r="A2722">
            <v>43622</v>
          </cell>
          <cell r="B2722">
            <v>49</v>
          </cell>
          <cell r="C2722">
            <v>11</v>
          </cell>
          <cell r="D2722"/>
          <cell r="E2722">
            <v>60</v>
          </cell>
          <cell r="F2722">
            <v>3</v>
          </cell>
          <cell r="G2722">
            <v>1</v>
          </cell>
          <cell r="H2722">
            <v>4</v>
          </cell>
          <cell r="I2722">
            <v>64</v>
          </cell>
          <cell r="K2722"/>
          <cell r="L2722"/>
          <cell r="M2722">
            <v>68</v>
          </cell>
          <cell r="N2722">
            <v>11.56</v>
          </cell>
        </row>
        <row r="2723">
          <cell r="A2723">
            <v>43623</v>
          </cell>
          <cell r="B2723">
            <v>43</v>
          </cell>
          <cell r="C2723">
            <v>9</v>
          </cell>
          <cell r="D2723"/>
          <cell r="E2723">
            <v>52</v>
          </cell>
          <cell r="F2723">
            <v>1</v>
          </cell>
          <cell r="G2723">
            <v>1</v>
          </cell>
          <cell r="H2723">
            <v>2</v>
          </cell>
          <cell r="I2723">
            <v>54</v>
          </cell>
          <cell r="K2723"/>
          <cell r="L2723"/>
          <cell r="M2723">
            <v>56</v>
          </cell>
          <cell r="N2723">
            <v>9.5200000000000014</v>
          </cell>
        </row>
        <row r="2724">
          <cell r="A2724">
            <v>43624</v>
          </cell>
          <cell r="B2724">
            <v>50</v>
          </cell>
          <cell r="C2724">
            <v>7</v>
          </cell>
          <cell r="D2724"/>
          <cell r="E2724">
            <v>57</v>
          </cell>
          <cell r="F2724">
            <v>5</v>
          </cell>
          <cell r="G2724">
            <v>2</v>
          </cell>
          <cell r="H2724">
            <v>7</v>
          </cell>
          <cell r="I2724">
            <v>64</v>
          </cell>
          <cell r="K2724"/>
          <cell r="L2724"/>
          <cell r="M2724">
            <v>71</v>
          </cell>
          <cell r="N2724">
            <v>12.07</v>
          </cell>
        </row>
        <row r="2725">
          <cell r="A2725">
            <v>43625</v>
          </cell>
          <cell r="B2725">
            <v>45</v>
          </cell>
          <cell r="C2725">
            <v>9</v>
          </cell>
          <cell r="D2725"/>
          <cell r="E2725">
            <v>54</v>
          </cell>
          <cell r="F2725">
            <v>5</v>
          </cell>
          <cell r="G2725">
            <v>2</v>
          </cell>
          <cell r="H2725">
            <v>7</v>
          </cell>
          <cell r="I2725">
            <v>61</v>
          </cell>
          <cell r="K2725"/>
          <cell r="L2725"/>
          <cell r="M2725">
            <v>68</v>
          </cell>
          <cell r="N2725">
            <v>11.56</v>
          </cell>
        </row>
        <row r="2726">
          <cell r="A2726">
            <v>43626</v>
          </cell>
          <cell r="B2726">
            <v>49</v>
          </cell>
          <cell r="C2726">
            <v>10</v>
          </cell>
          <cell r="D2726"/>
          <cell r="E2726">
            <v>59</v>
          </cell>
          <cell r="F2726">
            <v>1</v>
          </cell>
          <cell r="G2726">
            <v>2</v>
          </cell>
          <cell r="H2726">
            <v>3</v>
          </cell>
          <cell r="I2726">
            <v>62</v>
          </cell>
          <cell r="K2726"/>
          <cell r="L2726"/>
          <cell r="M2726">
            <v>65</v>
          </cell>
          <cell r="N2726">
            <v>11.05</v>
          </cell>
        </row>
        <row r="2727">
          <cell r="A2727">
            <v>43627</v>
          </cell>
          <cell r="B2727">
            <v>51</v>
          </cell>
          <cell r="C2727">
            <v>6</v>
          </cell>
          <cell r="D2727"/>
          <cell r="E2727">
            <v>57</v>
          </cell>
          <cell r="F2727">
            <v>2</v>
          </cell>
          <cell r="G2727">
            <v>2</v>
          </cell>
          <cell r="H2727">
            <v>4</v>
          </cell>
          <cell r="I2727">
            <v>61</v>
          </cell>
          <cell r="K2727"/>
          <cell r="L2727"/>
          <cell r="M2727">
            <v>65</v>
          </cell>
          <cell r="N2727">
            <v>11.05</v>
          </cell>
        </row>
        <row r="2728">
          <cell r="A2728">
            <v>43628</v>
          </cell>
          <cell r="B2728">
            <v>49</v>
          </cell>
          <cell r="C2728">
            <v>7</v>
          </cell>
          <cell r="D2728"/>
          <cell r="E2728">
            <v>56</v>
          </cell>
          <cell r="F2728">
            <v>3</v>
          </cell>
          <cell r="G2728"/>
          <cell r="H2728">
            <v>3</v>
          </cell>
          <cell r="I2728">
            <v>59</v>
          </cell>
          <cell r="K2728"/>
          <cell r="L2728"/>
          <cell r="M2728">
            <v>62</v>
          </cell>
          <cell r="N2728">
            <v>10.540000000000001</v>
          </cell>
        </row>
        <row r="2729">
          <cell r="A2729">
            <v>43629</v>
          </cell>
          <cell r="B2729">
            <v>43</v>
          </cell>
          <cell r="C2729">
            <v>13</v>
          </cell>
          <cell r="D2729"/>
          <cell r="E2729">
            <v>56</v>
          </cell>
          <cell r="F2729">
            <v>4</v>
          </cell>
          <cell r="G2729"/>
          <cell r="H2729">
            <v>4</v>
          </cell>
          <cell r="I2729">
            <v>60</v>
          </cell>
          <cell r="K2729"/>
          <cell r="L2729"/>
          <cell r="M2729">
            <v>64</v>
          </cell>
          <cell r="N2729">
            <v>10.88</v>
          </cell>
        </row>
        <row r="2730">
          <cell r="A2730">
            <v>43630</v>
          </cell>
          <cell r="B2730">
            <v>45</v>
          </cell>
          <cell r="C2730">
            <v>11</v>
          </cell>
          <cell r="D2730"/>
          <cell r="E2730">
            <v>56</v>
          </cell>
          <cell r="F2730">
            <v>4</v>
          </cell>
          <cell r="G2730"/>
          <cell r="H2730">
            <v>4</v>
          </cell>
          <cell r="I2730">
            <v>60</v>
          </cell>
          <cell r="K2730"/>
          <cell r="L2730"/>
          <cell r="M2730">
            <v>64</v>
          </cell>
          <cell r="N2730">
            <v>10.88</v>
          </cell>
        </row>
        <row r="2731">
          <cell r="A2731">
            <v>43631</v>
          </cell>
          <cell r="B2731">
            <v>49</v>
          </cell>
          <cell r="C2731">
            <v>8</v>
          </cell>
          <cell r="D2731"/>
          <cell r="E2731">
            <v>57</v>
          </cell>
          <cell r="F2731">
            <v>4</v>
          </cell>
          <cell r="G2731"/>
          <cell r="H2731">
            <v>4</v>
          </cell>
          <cell r="I2731">
            <v>61</v>
          </cell>
          <cell r="K2731"/>
          <cell r="L2731"/>
          <cell r="M2731">
            <v>65</v>
          </cell>
          <cell r="N2731">
            <v>11.05</v>
          </cell>
        </row>
        <row r="2732">
          <cell r="A2732">
            <v>43632</v>
          </cell>
          <cell r="B2732">
            <v>46</v>
          </cell>
          <cell r="C2732">
            <v>7</v>
          </cell>
          <cell r="D2732"/>
          <cell r="E2732">
            <v>53</v>
          </cell>
          <cell r="F2732">
            <v>5</v>
          </cell>
          <cell r="G2732"/>
          <cell r="H2732">
            <v>5</v>
          </cell>
          <cell r="I2732">
            <v>58</v>
          </cell>
          <cell r="K2732"/>
          <cell r="L2732"/>
          <cell r="M2732">
            <v>63</v>
          </cell>
          <cell r="N2732">
            <v>10.71</v>
          </cell>
        </row>
        <row r="2733">
          <cell r="A2733">
            <v>43633</v>
          </cell>
          <cell r="B2733">
            <v>45</v>
          </cell>
          <cell r="C2733">
            <v>5</v>
          </cell>
          <cell r="D2733"/>
          <cell r="E2733">
            <v>50</v>
          </cell>
          <cell r="F2733">
            <v>4</v>
          </cell>
          <cell r="G2733"/>
          <cell r="H2733">
            <v>4</v>
          </cell>
          <cell r="I2733">
            <v>54</v>
          </cell>
          <cell r="K2733"/>
          <cell r="L2733"/>
          <cell r="M2733">
            <v>58</v>
          </cell>
          <cell r="N2733">
            <v>9.8600000000000012</v>
          </cell>
        </row>
        <row r="2734">
          <cell r="A2734">
            <v>43634</v>
          </cell>
          <cell r="B2734">
            <v>50</v>
          </cell>
          <cell r="C2734">
            <v>6</v>
          </cell>
          <cell r="D2734"/>
          <cell r="E2734">
            <v>56</v>
          </cell>
          <cell r="F2734">
            <v>1</v>
          </cell>
          <cell r="G2734"/>
          <cell r="H2734">
            <v>1</v>
          </cell>
          <cell r="I2734">
            <v>57</v>
          </cell>
          <cell r="K2734"/>
          <cell r="L2734"/>
          <cell r="M2734">
            <v>58</v>
          </cell>
          <cell r="N2734">
            <v>9.8600000000000012</v>
          </cell>
        </row>
        <row r="2735">
          <cell r="A2735">
            <v>43635</v>
          </cell>
          <cell r="B2735">
            <v>48</v>
          </cell>
          <cell r="C2735">
            <v>8</v>
          </cell>
          <cell r="D2735"/>
          <cell r="E2735">
            <v>56</v>
          </cell>
          <cell r="F2735">
            <v>4</v>
          </cell>
          <cell r="G2735">
            <v>1</v>
          </cell>
          <cell r="H2735">
            <v>5</v>
          </cell>
          <cell r="I2735">
            <v>61</v>
          </cell>
          <cell r="K2735"/>
          <cell r="L2735"/>
          <cell r="M2735">
            <v>66</v>
          </cell>
          <cell r="N2735">
            <v>11.22</v>
          </cell>
        </row>
        <row r="2736">
          <cell r="A2736">
            <v>43636</v>
          </cell>
          <cell r="B2736">
            <v>45</v>
          </cell>
          <cell r="C2736">
            <v>9</v>
          </cell>
          <cell r="D2736"/>
          <cell r="E2736">
            <v>54</v>
          </cell>
          <cell r="F2736">
            <v>5</v>
          </cell>
          <cell r="G2736"/>
          <cell r="H2736">
            <v>5</v>
          </cell>
          <cell r="I2736">
            <v>59</v>
          </cell>
          <cell r="K2736"/>
          <cell r="L2736"/>
          <cell r="M2736">
            <v>64</v>
          </cell>
          <cell r="N2736">
            <v>10.88</v>
          </cell>
        </row>
        <row r="2737">
          <cell r="A2737">
            <v>43637</v>
          </cell>
          <cell r="B2737">
            <v>43</v>
          </cell>
          <cell r="C2737">
            <v>8</v>
          </cell>
          <cell r="D2737"/>
          <cell r="E2737">
            <v>51</v>
          </cell>
          <cell r="F2737">
            <v>4</v>
          </cell>
          <cell r="G2737"/>
          <cell r="H2737">
            <v>4</v>
          </cell>
          <cell r="I2737">
            <v>55</v>
          </cell>
          <cell r="K2737"/>
          <cell r="L2737"/>
          <cell r="M2737">
            <v>59</v>
          </cell>
          <cell r="N2737">
            <v>10.030000000000001</v>
          </cell>
        </row>
        <row r="2738">
          <cell r="A2738">
            <v>43638</v>
          </cell>
          <cell r="B2738">
            <v>46</v>
          </cell>
          <cell r="C2738">
            <v>8</v>
          </cell>
          <cell r="D2738"/>
          <cell r="E2738">
            <v>54</v>
          </cell>
          <cell r="F2738">
            <v>6</v>
          </cell>
          <cell r="G2738"/>
          <cell r="H2738">
            <v>6</v>
          </cell>
          <cell r="I2738">
            <v>60</v>
          </cell>
          <cell r="K2738"/>
          <cell r="L2738"/>
          <cell r="M2738">
            <v>66</v>
          </cell>
          <cell r="N2738">
            <v>11.22</v>
          </cell>
        </row>
        <row r="2739">
          <cell r="A2739">
            <v>43639</v>
          </cell>
          <cell r="B2739">
            <v>46</v>
          </cell>
          <cell r="C2739">
            <v>8</v>
          </cell>
          <cell r="D2739"/>
          <cell r="E2739">
            <v>54</v>
          </cell>
          <cell r="F2739">
            <v>4</v>
          </cell>
          <cell r="G2739"/>
          <cell r="H2739">
            <v>4</v>
          </cell>
          <cell r="I2739">
            <v>58</v>
          </cell>
          <cell r="K2739"/>
          <cell r="L2739"/>
          <cell r="M2739">
            <v>62</v>
          </cell>
          <cell r="N2739">
            <v>10.540000000000001</v>
          </cell>
        </row>
        <row r="2740">
          <cell r="A2740">
            <v>43640</v>
          </cell>
          <cell r="B2740">
            <v>44</v>
          </cell>
          <cell r="C2740">
            <v>7</v>
          </cell>
          <cell r="D2740"/>
          <cell r="E2740">
            <v>51</v>
          </cell>
          <cell r="F2740">
            <v>2</v>
          </cell>
          <cell r="G2740"/>
          <cell r="H2740">
            <v>2</v>
          </cell>
          <cell r="I2740">
            <v>53</v>
          </cell>
          <cell r="K2740"/>
          <cell r="L2740"/>
          <cell r="M2740">
            <v>55</v>
          </cell>
          <cell r="N2740">
            <v>9.3500000000000014</v>
          </cell>
        </row>
        <row r="2741">
          <cell r="A2741">
            <v>43641</v>
          </cell>
          <cell r="B2741">
            <v>45</v>
          </cell>
          <cell r="C2741">
            <v>8</v>
          </cell>
          <cell r="D2741"/>
          <cell r="E2741">
            <v>53</v>
          </cell>
          <cell r="F2741">
            <v>3</v>
          </cell>
          <cell r="G2741">
            <v>1</v>
          </cell>
          <cell r="H2741">
            <v>4</v>
          </cell>
          <cell r="I2741">
            <v>57</v>
          </cell>
          <cell r="K2741"/>
          <cell r="L2741"/>
          <cell r="M2741">
            <v>61</v>
          </cell>
          <cell r="N2741">
            <v>10.370000000000001</v>
          </cell>
        </row>
        <row r="2742">
          <cell r="A2742">
            <v>43642</v>
          </cell>
          <cell r="B2742">
            <v>48</v>
          </cell>
          <cell r="C2742">
            <v>12</v>
          </cell>
          <cell r="D2742"/>
          <cell r="E2742">
            <v>60</v>
          </cell>
          <cell r="F2742">
            <v>5</v>
          </cell>
          <cell r="G2742"/>
          <cell r="H2742">
            <v>5</v>
          </cell>
          <cell r="I2742">
            <v>65</v>
          </cell>
          <cell r="K2742"/>
          <cell r="L2742"/>
          <cell r="M2742">
            <v>70</v>
          </cell>
          <cell r="N2742">
            <v>11.9</v>
          </cell>
        </row>
        <row r="2743">
          <cell r="A2743">
            <v>43643</v>
          </cell>
          <cell r="B2743">
            <v>52</v>
          </cell>
          <cell r="C2743">
            <v>8</v>
          </cell>
          <cell r="D2743"/>
          <cell r="E2743">
            <v>60</v>
          </cell>
          <cell r="F2743">
            <v>7</v>
          </cell>
          <cell r="G2743"/>
          <cell r="H2743">
            <v>7</v>
          </cell>
          <cell r="I2743">
            <v>67</v>
          </cell>
          <cell r="K2743"/>
          <cell r="L2743"/>
          <cell r="M2743">
            <v>74</v>
          </cell>
          <cell r="N2743">
            <v>12.58</v>
          </cell>
        </row>
        <row r="2744">
          <cell r="A2744">
            <v>43644</v>
          </cell>
          <cell r="B2744">
            <v>48</v>
          </cell>
          <cell r="C2744">
            <v>11</v>
          </cell>
          <cell r="D2744"/>
          <cell r="E2744">
            <v>59</v>
          </cell>
          <cell r="F2744">
            <v>7</v>
          </cell>
          <cell r="G2744"/>
          <cell r="H2744">
            <v>7</v>
          </cell>
          <cell r="I2744">
            <v>66</v>
          </cell>
          <cell r="K2744"/>
          <cell r="L2744"/>
          <cell r="M2744">
            <v>73</v>
          </cell>
          <cell r="N2744">
            <v>12.41</v>
          </cell>
        </row>
        <row r="2745">
          <cell r="A2745">
            <v>43645</v>
          </cell>
          <cell r="B2745">
            <v>45</v>
          </cell>
          <cell r="C2745">
            <v>9</v>
          </cell>
          <cell r="D2745"/>
          <cell r="E2745">
            <v>54</v>
          </cell>
          <cell r="F2745">
            <v>9</v>
          </cell>
          <cell r="G2745">
            <v>1</v>
          </cell>
          <cell r="H2745">
            <v>10</v>
          </cell>
          <cell r="I2745">
            <v>64</v>
          </cell>
          <cell r="K2745"/>
          <cell r="L2745"/>
          <cell r="M2745">
            <v>74</v>
          </cell>
          <cell r="N2745">
            <v>12.58</v>
          </cell>
        </row>
        <row r="2746">
          <cell r="A2746">
            <v>43646</v>
          </cell>
          <cell r="B2746">
            <v>48</v>
          </cell>
          <cell r="C2746">
            <v>8</v>
          </cell>
          <cell r="D2746"/>
          <cell r="E2746">
            <v>56</v>
          </cell>
          <cell r="F2746">
            <v>5</v>
          </cell>
          <cell r="G2746"/>
          <cell r="H2746">
            <v>5</v>
          </cell>
          <cell r="I2746">
            <v>61</v>
          </cell>
          <cell r="K2746"/>
          <cell r="L2746"/>
          <cell r="M2746">
            <v>66</v>
          </cell>
          <cell r="N2746">
            <v>11.22</v>
          </cell>
        </row>
        <row r="2747">
          <cell r="A2747">
            <v>43647</v>
          </cell>
          <cell r="B2747">
            <v>52</v>
          </cell>
          <cell r="C2747">
            <v>10</v>
          </cell>
          <cell r="D2747"/>
          <cell r="E2747">
            <v>62</v>
          </cell>
          <cell r="F2747">
            <v>7</v>
          </cell>
          <cell r="G2747"/>
          <cell r="H2747">
            <v>7</v>
          </cell>
          <cell r="I2747">
            <v>69</v>
          </cell>
          <cell r="K2747"/>
          <cell r="L2747"/>
          <cell r="M2747">
            <v>76</v>
          </cell>
          <cell r="N2747">
            <v>12.920000000000002</v>
          </cell>
        </row>
        <row r="2748">
          <cell r="A2748">
            <v>43648</v>
          </cell>
          <cell r="B2748">
            <v>57</v>
          </cell>
          <cell r="C2748">
            <v>10</v>
          </cell>
          <cell r="D2748"/>
          <cell r="E2748">
            <v>67</v>
          </cell>
          <cell r="F2748">
            <v>8</v>
          </cell>
          <cell r="G2748"/>
          <cell r="H2748">
            <v>8</v>
          </cell>
          <cell r="I2748">
            <v>75</v>
          </cell>
          <cell r="K2748"/>
          <cell r="L2748"/>
          <cell r="M2748">
            <v>83</v>
          </cell>
          <cell r="N2748">
            <v>14.110000000000001</v>
          </cell>
        </row>
        <row r="2749">
          <cell r="A2749">
            <v>43649</v>
          </cell>
          <cell r="B2749">
            <v>58</v>
          </cell>
          <cell r="C2749">
            <v>11</v>
          </cell>
          <cell r="D2749"/>
          <cell r="E2749">
            <v>69</v>
          </cell>
          <cell r="F2749">
            <v>5</v>
          </cell>
          <cell r="G2749"/>
          <cell r="H2749">
            <v>5</v>
          </cell>
          <cell r="I2749">
            <v>74</v>
          </cell>
          <cell r="K2749"/>
          <cell r="L2749"/>
          <cell r="M2749">
            <v>79</v>
          </cell>
          <cell r="N2749">
            <v>13.430000000000001</v>
          </cell>
        </row>
        <row r="2750">
          <cell r="A2750">
            <v>43650</v>
          </cell>
          <cell r="B2750">
            <v>55</v>
          </cell>
          <cell r="C2750">
            <v>8</v>
          </cell>
          <cell r="D2750"/>
          <cell r="E2750">
            <v>63</v>
          </cell>
          <cell r="F2750">
            <v>7</v>
          </cell>
          <cell r="G2750"/>
          <cell r="H2750">
            <v>7</v>
          </cell>
          <cell r="I2750">
            <v>70</v>
          </cell>
          <cell r="K2750"/>
          <cell r="L2750"/>
          <cell r="M2750">
            <v>77</v>
          </cell>
          <cell r="N2750">
            <v>13.090000000000002</v>
          </cell>
        </row>
        <row r="2751">
          <cell r="A2751">
            <v>43651</v>
          </cell>
          <cell r="B2751">
            <v>52</v>
          </cell>
          <cell r="C2751">
            <v>10</v>
          </cell>
          <cell r="D2751"/>
          <cell r="E2751">
            <v>62</v>
          </cell>
          <cell r="F2751">
            <v>9</v>
          </cell>
          <cell r="G2751">
            <v>2</v>
          </cell>
          <cell r="H2751">
            <v>11</v>
          </cell>
          <cell r="I2751">
            <v>73</v>
          </cell>
          <cell r="K2751"/>
          <cell r="L2751"/>
          <cell r="M2751">
            <v>84</v>
          </cell>
          <cell r="N2751">
            <v>14.280000000000001</v>
          </cell>
        </row>
        <row r="2752">
          <cell r="A2752">
            <v>43652</v>
          </cell>
          <cell r="B2752">
            <v>61</v>
          </cell>
          <cell r="C2752">
            <v>11</v>
          </cell>
          <cell r="D2752"/>
          <cell r="E2752">
            <v>72</v>
          </cell>
          <cell r="F2752">
            <v>6</v>
          </cell>
          <cell r="G2752">
            <v>3</v>
          </cell>
          <cell r="H2752">
            <v>9</v>
          </cell>
          <cell r="I2752">
            <v>81</v>
          </cell>
          <cell r="K2752"/>
          <cell r="L2752"/>
          <cell r="M2752">
            <v>90</v>
          </cell>
          <cell r="N2752">
            <v>15.3</v>
          </cell>
        </row>
        <row r="2753">
          <cell r="A2753">
            <v>43653</v>
          </cell>
          <cell r="B2753">
            <v>61</v>
          </cell>
          <cell r="C2753">
            <v>11</v>
          </cell>
          <cell r="D2753"/>
          <cell r="E2753">
            <v>72</v>
          </cell>
          <cell r="F2753">
            <v>7</v>
          </cell>
          <cell r="G2753">
            <v>1</v>
          </cell>
          <cell r="H2753">
            <v>8</v>
          </cell>
          <cell r="I2753">
            <v>80</v>
          </cell>
          <cell r="K2753"/>
          <cell r="L2753"/>
          <cell r="M2753">
            <v>88</v>
          </cell>
          <cell r="N2753">
            <v>14.96</v>
          </cell>
        </row>
        <row r="2754">
          <cell r="A2754">
            <v>43654</v>
          </cell>
          <cell r="B2754">
            <v>68</v>
          </cell>
          <cell r="C2754">
            <v>7</v>
          </cell>
          <cell r="D2754"/>
          <cell r="E2754">
            <v>75</v>
          </cell>
          <cell r="F2754">
            <v>10</v>
          </cell>
          <cell r="G2754"/>
          <cell r="H2754">
            <v>10</v>
          </cell>
          <cell r="I2754">
            <v>85</v>
          </cell>
          <cell r="K2754"/>
          <cell r="L2754"/>
          <cell r="M2754">
            <v>95</v>
          </cell>
          <cell r="N2754">
            <v>16.150000000000002</v>
          </cell>
        </row>
        <row r="2755">
          <cell r="A2755">
            <v>43655</v>
          </cell>
          <cell r="B2755">
            <v>58</v>
          </cell>
          <cell r="C2755">
            <v>8</v>
          </cell>
          <cell r="D2755"/>
          <cell r="E2755">
            <v>66</v>
          </cell>
          <cell r="F2755">
            <v>14</v>
          </cell>
          <cell r="G2755"/>
          <cell r="H2755">
            <v>14</v>
          </cell>
          <cell r="I2755">
            <v>80</v>
          </cell>
          <cell r="K2755"/>
          <cell r="L2755"/>
          <cell r="M2755">
            <v>94</v>
          </cell>
          <cell r="N2755">
            <v>15.98</v>
          </cell>
        </row>
        <row r="2756">
          <cell r="A2756">
            <v>43656</v>
          </cell>
          <cell r="B2756">
            <v>62</v>
          </cell>
          <cell r="C2756">
            <v>6</v>
          </cell>
          <cell r="D2756"/>
          <cell r="E2756">
            <v>68</v>
          </cell>
          <cell r="F2756">
            <v>14</v>
          </cell>
          <cell r="G2756"/>
          <cell r="H2756">
            <v>14</v>
          </cell>
          <cell r="I2756">
            <v>82</v>
          </cell>
          <cell r="K2756"/>
          <cell r="L2756"/>
          <cell r="M2756">
            <v>96</v>
          </cell>
          <cell r="N2756">
            <v>16.32</v>
          </cell>
        </row>
        <row r="2757">
          <cell r="A2757">
            <v>43657</v>
          </cell>
          <cell r="B2757">
            <v>56</v>
          </cell>
          <cell r="C2757">
            <v>10</v>
          </cell>
          <cell r="D2757"/>
          <cell r="E2757">
            <v>66</v>
          </cell>
          <cell r="F2757">
            <v>10</v>
          </cell>
          <cell r="G2757">
            <v>1</v>
          </cell>
          <cell r="H2757">
            <v>11</v>
          </cell>
          <cell r="I2757">
            <v>77</v>
          </cell>
          <cell r="K2757"/>
          <cell r="L2757"/>
          <cell r="M2757">
            <v>88</v>
          </cell>
          <cell r="N2757">
            <v>14.96</v>
          </cell>
        </row>
        <row r="2758">
          <cell r="A2758">
            <v>43658</v>
          </cell>
          <cell r="B2758">
            <v>58</v>
          </cell>
          <cell r="C2758">
            <v>9</v>
          </cell>
          <cell r="D2758"/>
          <cell r="E2758">
            <v>67</v>
          </cell>
          <cell r="F2758">
            <v>13</v>
          </cell>
          <cell r="G2758">
            <v>2</v>
          </cell>
          <cell r="H2758">
            <v>15</v>
          </cell>
          <cell r="I2758">
            <v>82</v>
          </cell>
          <cell r="K2758"/>
          <cell r="L2758"/>
          <cell r="M2758">
            <v>97</v>
          </cell>
          <cell r="N2758">
            <v>16.490000000000002</v>
          </cell>
        </row>
        <row r="2759">
          <cell r="A2759">
            <v>43659</v>
          </cell>
          <cell r="B2759">
            <v>57</v>
          </cell>
          <cell r="C2759">
            <v>6</v>
          </cell>
          <cell r="D2759"/>
          <cell r="E2759">
            <v>63</v>
          </cell>
          <cell r="F2759">
            <v>10</v>
          </cell>
          <cell r="G2759"/>
          <cell r="H2759">
            <v>10</v>
          </cell>
          <cell r="I2759">
            <v>73</v>
          </cell>
          <cell r="K2759"/>
          <cell r="L2759"/>
          <cell r="M2759">
            <v>83</v>
          </cell>
          <cell r="N2759">
            <v>14.110000000000001</v>
          </cell>
        </row>
        <row r="2760">
          <cell r="A2760">
            <v>43660</v>
          </cell>
          <cell r="B2760">
            <v>50</v>
          </cell>
          <cell r="C2760">
            <v>7</v>
          </cell>
          <cell r="D2760"/>
          <cell r="E2760">
            <v>57</v>
          </cell>
          <cell r="F2760">
            <v>8</v>
          </cell>
          <cell r="G2760"/>
          <cell r="H2760">
            <v>8</v>
          </cell>
          <cell r="I2760">
            <v>65</v>
          </cell>
          <cell r="K2760"/>
          <cell r="L2760"/>
          <cell r="M2760">
            <v>73</v>
          </cell>
          <cell r="N2760">
            <v>12.41</v>
          </cell>
        </row>
        <row r="2761">
          <cell r="A2761">
            <v>43661</v>
          </cell>
          <cell r="B2761">
            <v>63</v>
          </cell>
          <cell r="C2761">
            <v>6</v>
          </cell>
          <cell r="D2761"/>
          <cell r="E2761">
            <v>69</v>
          </cell>
          <cell r="F2761">
            <v>6</v>
          </cell>
          <cell r="G2761"/>
          <cell r="H2761">
            <v>6</v>
          </cell>
          <cell r="I2761">
            <v>75</v>
          </cell>
          <cell r="K2761"/>
          <cell r="L2761"/>
          <cell r="M2761">
            <v>81</v>
          </cell>
          <cell r="N2761">
            <v>13.770000000000001</v>
          </cell>
        </row>
        <row r="2762">
          <cell r="A2762">
            <v>43662</v>
          </cell>
          <cell r="B2762">
            <v>58</v>
          </cell>
          <cell r="C2762">
            <v>6</v>
          </cell>
          <cell r="D2762"/>
          <cell r="E2762">
            <v>64</v>
          </cell>
          <cell r="F2762">
            <v>10</v>
          </cell>
          <cell r="G2762">
            <v>1</v>
          </cell>
          <cell r="H2762">
            <v>11</v>
          </cell>
          <cell r="I2762">
            <v>75</v>
          </cell>
          <cell r="K2762"/>
          <cell r="L2762"/>
          <cell r="M2762">
            <v>86</v>
          </cell>
          <cell r="N2762">
            <v>14.620000000000001</v>
          </cell>
        </row>
        <row r="2763">
          <cell r="A2763">
            <v>43663</v>
          </cell>
          <cell r="B2763">
            <v>56</v>
          </cell>
          <cell r="C2763">
            <v>12</v>
          </cell>
          <cell r="D2763"/>
          <cell r="E2763">
            <v>68</v>
          </cell>
          <cell r="F2763">
            <v>11</v>
          </cell>
          <cell r="G2763">
            <v>1</v>
          </cell>
          <cell r="H2763">
            <v>12</v>
          </cell>
          <cell r="I2763">
            <v>80</v>
          </cell>
          <cell r="K2763"/>
          <cell r="L2763"/>
          <cell r="M2763">
            <v>92</v>
          </cell>
          <cell r="N2763">
            <v>15.64</v>
          </cell>
        </row>
        <row r="2764">
          <cell r="A2764">
            <v>43664</v>
          </cell>
          <cell r="B2764">
            <v>48</v>
          </cell>
          <cell r="C2764">
            <v>8</v>
          </cell>
          <cell r="D2764"/>
          <cell r="E2764">
            <v>56</v>
          </cell>
          <cell r="F2764">
            <v>11</v>
          </cell>
          <cell r="G2764">
            <v>1</v>
          </cell>
          <cell r="H2764">
            <v>12</v>
          </cell>
          <cell r="I2764">
            <v>68</v>
          </cell>
          <cell r="K2764"/>
          <cell r="L2764"/>
          <cell r="M2764">
            <v>80</v>
          </cell>
          <cell r="N2764">
            <v>13.600000000000001</v>
          </cell>
        </row>
        <row r="2765">
          <cell r="A2765">
            <v>43665</v>
          </cell>
          <cell r="B2765">
            <v>59</v>
          </cell>
          <cell r="C2765">
            <v>6</v>
          </cell>
          <cell r="D2765"/>
          <cell r="E2765">
            <v>65</v>
          </cell>
          <cell r="F2765">
            <v>10</v>
          </cell>
          <cell r="G2765">
            <v>1</v>
          </cell>
          <cell r="H2765">
            <v>11</v>
          </cell>
          <cell r="I2765">
            <v>76</v>
          </cell>
          <cell r="K2765"/>
          <cell r="L2765"/>
          <cell r="M2765">
            <v>87</v>
          </cell>
          <cell r="N2765">
            <v>14.790000000000001</v>
          </cell>
        </row>
        <row r="2766">
          <cell r="A2766">
            <v>43666</v>
          </cell>
          <cell r="B2766">
            <v>63</v>
          </cell>
          <cell r="C2766">
            <v>8</v>
          </cell>
          <cell r="D2766"/>
          <cell r="E2766">
            <v>71</v>
          </cell>
          <cell r="F2766">
            <v>13</v>
          </cell>
          <cell r="G2766">
            <v>1</v>
          </cell>
          <cell r="H2766">
            <v>14</v>
          </cell>
          <cell r="I2766">
            <v>85</v>
          </cell>
          <cell r="K2766"/>
          <cell r="L2766"/>
          <cell r="M2766">
            <v>99</v>
          </cell>
          <cell r="N2766">
            <v>16.830000000000002</v>
          </cell>
        </row>
        <row r="2767">
          <cell r="A2767">
            <v>43667</v>
          </cell>
          <cell r="B2767">
            <v>55</v>
          </cell>
          <cell r="C2767">
            <v>5</v>
          </cell>
          <cell r="D2767"/>
          <cell r="E2767">
            <v>60</v>
          </cell>
          <cell r="F2767">
            <v>11</v>
          </cell>
          <cell r="G2767">
            <v>1</v>
          </cell>
          <cell r="H2767">
            <v>12</v>
          </cell>
          <cell r="I2767">
            <v>72</v>
          </cell>
          <cell r="K2767"/>
          <cell r="L2767"/>
          <cell r="M2767">
            <v>84</v>
          </cell>
          <cell r="N2767">
            <v>14.280000000000001</v>
          </cell>
        </row>
        <row r="2768">
          <cell r="A2768">
            <v>43668</v>
          </cell>
          <cell r="B2768">
            <v>61</v>
          </cell>
          <cell r="C2768">
            <v>2</v>
          </cell>
          <cell r="D2768"/>
          <cell r="E2768">
            <v>63</v>
          </cell>
          <cell r="F2768">
            <v>12</v>
          </cell>
          <cell r="G2768">
            <v>1</v>
          </cell>
          <cell r="H2768">
            <v>13</v>
          </cell>
          <cell r="I2768">
            <v>76</v>
          </cell>
          <cell r="K2768"/>
          <cell r="L2768"/>
          <cell r="M2768">
            <v>89</v>
          </cell>
          <cell r="N2768">
            <v>15.13</v>
          </cell>
        </row>
        <row r="2769">
          <cell r="A2769">
            <v>43669</v>
          </cell>
          <cell r="B2769">
            <v>54</v>
          </cell>
          <cell r="C2769">
            <v>3</v>
          </cell>
          <cell r="D2769"/>
          <cell r="E2769">
            <v>57</v>
          </cell>
          <cell r="F2769">
            <v>17</v>
          </cell>
          <cell r="G2769"/>
          <cell r="H2769">
            <v>17</v>
          </cell>
          <cell r="I2769">
            <v>74</v>
          </cell>
          <cell r="K2769"/>
          <cell r="L2769"/>
          <cell r="M2769">
            <v>91</v>
          </cell>
          <cell r="N2769">
            <v>15.47</v>
          </cell>
        </row>
        <row r="2770">
          <cell r="A2770">
            <v>43670</v>
          </cell>
          <cell r="B2770">
            <v>57</v>
          </cell>
          <cell r="C2770">
            <v>4</v>
          </cell>
          <cell r="D2770"/>
          <cell r="E2770">
            <v>61</v>
          </cell>
          <cell r="F2770">
            <v>9</v>
          </cell>
          <cell r="G2770"/>
          <cell r="H2770">
            <v>9</v>
          </cell>
          <cell r="I2770">
            <v>70</v>
          </cell>
          <cell r="K2770"/>
          <cell r="L2770"/>
          <cell r="M2770">
            <v>79</v>
          </cell>
          <cell r="N2770">
            <v>13.430000000000001</v>
          </cell>
        </row>
        <row r="2771">
          <cell r="A2771">
            <v>43671</v>
          </cell>
          <cell r="B2771">
            <v>59</v>
          </cell>
          <cell r="C2771">
            <v>3</v>
          </cell>
          <cell r="D2771"/>
          <cell r="E2771">
            <v>62</v>
          </cell>
          <cell r="F2771">
            <v>11</v>
          </cell>
          <cell r="G2771">
            <v>2</v>
          </cell>
          <cell r="H2771">
            <v>13</v>
          </cell>
          <cell r="I2771">
            <v>75</v>
          </cell>
          <cell r="K2771"/>
          <cell r="L2771"/>
          <cell r="M2771">
            <v>88</v>
          </cell>
          <cell r="N2771">
            <v>14.96</v>
          </cell>
        </row>
        <row r="2772">
          <cell r="A2772">
            <v>43672</v>
          </cell>
          <cell r="B2772">
            <v>64</v>
          </cell>
          <cell r="C2772">
            <v>2</v>
          </cell>
          <cell r="D2772"/>
          <cell r="E2772">
            <v>66</v>
          </cell>
          <cell r="F2772">
            <v>7</v>
          </cell>
          <cell r="G2772">
            <v>3</v>
          </cell>
          <cell r="H2772">
            <v>10</v>
          </cell>
          <cell r="I2772">
            <v>76</v>
          </cell>
          <cell r="K2772"/>
          <cell r="L2772"/>
          <cell r="M2772">
            <v>86</v>
          </cell>
          <cell r="N2772">
            <v>14.620000000000001</v>
          </cell>
        </row>
        <row r="2773">
          <cell r="A2773">
            <v>43673</v>
          </cell>
          <cell r="B2773">
            <v>63</v>
          </cell>
          <cell r="C2773">
            <v>5</v>
          </cell>
          <cell r="D2773"/>
          <cell r="E2773">
            <v>68</v>
          </cell>
          <cell r="F2773">
            <v>9</v>
          </cell>
          <cell r="G2773">
            <v>4</v>
          </cell>
          <cell r="H2773">
            <v>13</v>
          </cell>
          <cell r="I2773">
            <v>81</v>
          </cell>
          <cell r="K2773"/>
          <cell r="L2773"/>
          <cell r="M2773">
            <v>94</v>
          </cell>
          <cell r="N2773">
            <v>15.98</v>
          </cell>
        </row>
        <row r="2774">
          <cell r="A2774">
            <v>43674</v>
          </cell>
          <cell r="B2774">
            <v>60</v>
          </cell>
          <cell r="C2774">
            <v>5</v>
          </cell>
          <cell r="D2774"/>
          <cell r="E2774">
            <v>65</v>
          </cell>
          <cell r="F2774">
            <v>6</v>
          </cell>
          <cell r="G2774">
            <v>3</v>
          </cell>
          <cell r="H2774">
            <v>9</v>
          </cell>
          <cell r="I2774">
            <v>74</v>
          </cell>
          <cell r="K2774"/>
          <cell r="L2774"/>
          <cell r="M2774">
            <v>83</v>
          </cell>
          <cell r="N2774">
            <v>14.110000000000001</v>
          </cell>
        </row>
        <row r="2775">
          <cell r="A2775">
            <v>43675</v>
          </cell>
          <cell r="B2775">
            <v>60</v>
          </cell>
          <cell r="C2775">
            <v>3</v>
          </cell>
          <cell r="D2775"/>
          <cell r="E2775">
            <v>63</v>
          </cell>
          <cell r="F2775">
            <v>11</v>
          </cell>
          <cell r="G2775">
            <v>1</v>
          </cell>
          <cell r="H2775">
            <v>12</v>
          </cell>
          <cell r="I2775">
            <v>75</v>
          </cell>
          <cell r="K2775"/>
          <cell r="L2775"/>
          <cell r="M2775">
            <v>87</v>
          </cell>
          <cell r="N2775">
            <v>14.790000000000001</v>
          </cell>
        </row>
        <row r="2776">
          <cell r="A2776">
            <v>43676</v>
          </cell>
          <cell r="B2776">
            <v>50</v>
          </cell>
          <cell r="C2776">
            <v>3</v>
          </cell>
          <cell r="D2776"/>
          <cell r="E2776">
            <v>53</v>
          </cell>
          <cell r="F2776">
            <v>10</v>
          </cell>
          <cell r="G2776">
            <v>1</v>
          </cell>
          <cell r="H2776">
            <v>11</v>
          </cell>
          <cell r="I2776">
            <v>64</v>
          </cell>
          <cell r="K2776"/>
          <cell r="L2776"/>
          <cell r="M2776">
            <v>75</v>
          </cell>
          <cell r="N2776">
            <v>12.750000000000002</v>
          </cell>
        </row>
        <row r="2777">
          <cell r="A2777">
            <v>43677</v>
          </cell>
          <cell r="B2777">
            <v>56</v>
          </cell>
          <cell r="C2777">
            <v>6</v>
          </cell>
          <cell r="D2777"/>
          <cell r="E2777">
            <v>62</v>
          </cell>
          <cell r="F2777">
            <v>12</v>
          </cell>
          <cell r="G2777">
            <v>1</v>
          </cell>
          <cell r="H2777">
            <v>13</v>
          </cell>
          <cell r="I2777">
            <v>75</v>
          </cell>
          <cell r="K2777"/>
          <cell r="L2777"/>
          <cell r="M2777">
            <v>88</v>
          </cell>
          <cell r="N2777">
            <v>14.96</v>
          </cell>
        </row>
        <row r="2778">
          <cell r="A2778">
            <v>43678</v>
          </cell>
          <cell r="B2778">
            <v>60</v>
          </cell>
          <cell r="C2778">
            <v>5</v>
          </cell>
          <cell r="D2778"/>
          <cell r="E2778">
            <v>65</v>
          </cell>
          <cell r="F2778">
            <v>10</v>
          </cell>
          <cell r="G2778"/>
          <cell r="H2778">
            <v>10</v>
          </cell>
          <cell r="I2778">
            <v>75</v>
          </cell>
          <cell r="K2778"/>
          <cell r="L2778"/>
          <cell r="M2778">
            <v>85</v>
          </cell>
          <cell r="N2778">
            <v>14.450000000000001</v>
          </cell>
        </row>
        <row r="2779">
          <cell r="A2779">
            <v>43679</v>
          </cell>
          <cell r="B2779">
            <v>61</v>
          </cell>
          <cell r="C2779">
            <v>4</v>
          </cell>
          <cell r="D2779"/>
          <cell r="E2779">
            <v>65</v>
          </cell>
          <cell r="F2779">
            <v>10</v>
          </cell>
          <cell r="G2779"/>
          <cell r="H2779">
            <v>10</v>
          </cell>
          <cell r="I2779">
            <v>75</v>
          </cell>
          <cell r="K2779"/>
          <cell r="L2779"/>
          <cell r="M2779">
            <v>85</v>
          </cell>
          <cell r="N2779">
            <v>14.450000000000001</v>
          </cell>
        </row>
        <row r="2780">
          <cell r="A2780">
            <v>43680</v>
          </cell>
          <cell r="B2780">
            <v>61</v>
          </cell>
          <cell r="C2780">
            <v>5</v>
          </cell>
          <cell r="D2780"/>
          <cell r="E2780">
            <v>66</v>
          </cell>
          <cell r="F2780">
            <v>12</v>
          </cell>
          <cell r="G2780">
            <v>1</v>
          </cell>
          <cell r="H2780">
            <v>13</v>
          </cell>
          <cell r="I2780">
            <v>79</v>
          </cell>
          <cell r="K2780"/>
          <cell r="L2780"/>
          <cell r="M2780">
            <v>92</v>
          </cell>
          <cell r="N2780">
            <v>15.64</v>
          </cell>
        </row>
        <row r="2781">
          <cell r="A2781">
            <v>43681</v>
          </cell>
          <cell r="B2781">
            <v>58</v>
          </cell>
          <cell r="C2781">
            <v>4</v>
          </cell>
          <cell r="D2781"/>
          <cell r="E2781">
            <v>62</v>
          </cell>
          <cell r="F2781">
            <v>9</v>
          </cell>
          <cell r="G2781"/>
          <cell r="H2781">
            <v>9</v>
          </cell>
          <cell r="I2781">
            <v>71</v>
          </cell>
          <cell r="K2781"/>
          <cell r="L2781"/>
          <cell r="M2781">
            <v>80</v>
          </cell>
          <cell r="N2781">
            <v>13.600000000000001</v>
          </cell>
        </row>
        <row r="2782">
          <cell r="A2782">
            <v>43682</v>
          </cell>
          <cell r="B2782">
            <v>61</v>
          </cell>
          <cell r="C2782">
            <v>4</v>
          </cell>
          <cell r="D2782"/>
          <cell r="E2782">
            <v>65</v>
          </cell>
          <cell r="F2782">
            <v>7</v>
          </cell>
          <cell r="G2782"/>
          <cell r="H2782">
            <v>7</v>
          </cell>
          <cell r="I2782">
            <v>72</v>
          </cell>
          <cell r="K2782"/>
          <cell r="L2782"/>
          <cell r="M2782">
            <v>79</v>
          </cell>
          <cell r="N2782">
            <v>13.430000000000001</v>
          </cell>
        </row>
        <row r="2783">
          <cell r="A2783">
            <v>43683</v>
          </cell>
          <cell r="B2783">
            <v>62</v>
          </cell>
          <cell r="C2783">
            <v>4</v>
          </cell>
          <cell r="D2783"/>
          <cell r="E2783">
            <v>66</v>
          </cell>
          <cell r="F2783">
            <v>8</v>
          </cell>
          <cell r="G2783"/>
          <cell r="H2783">
            <v>8</v>
          </cell>
          <cell r="I2783">
            <v>74</v>
          </cell>
          <cell r="K2783"/>
          <cell r="L2783"/>
          <cell r="M2783">
            <v>82</v>
          </cell>
          <cell r="N2783">
            <v>13.940000000000001</v>
          </cell>
        </row>
        <row r="2784">
          <cell r="A2784">
            <v>43684</v>
          </cell>
          <cell r="B2784">
            <v>58</v>
          </cell>
          <cell r="C2784">
            <v>3</v>
          </cell>
          <cell r="D2784"/>
          <cell r="E2784">
            <v>61</v>
          </cell>
          <cell r="F2784">
            <v>10</v>
          </cell>
          <cell r="G2784">
            <v>1</v>
          </cell>
          <cell r="H2784">
            <v>11</v>
          </cell>
          <cell r="I2784">
            <v>72</v>
          </cell>
          <cell r="K2784"/>
          <cell r="L2784"/>
          <cell r="M2784">
            <v>83</v>
          </cell>
          <cell r="N2784">
            <v>14.110000000000001</v>
          </cell>
        </row>
        <row r="2785">
          <cell r="A2785">
            <v>43685</v>
          </cell>
          <cell r="B2785">
            <v>56</v>
          </cell>
          <cell r="C2785">
            <v>5</v>
          </cell>
          <cell r="D2785"/>
          <cell r="E2785">
            <v>61</v>
          </cell>
          <cell r="F2785">
            <v>10</v>
          </cell>
          <cell r="G2785">
            <v>1</v>
          </cell>
          <cell r="H2785">
            <v>11</v>
          </cell>
          <cell r="I2785">
            <v>72</v>
          </cell>
          <cell r="K2785"/>
          <cell r="L2785"/>
          <cell r="M2785">
            <v>83</v>
          </cell>
          <cell r="N2785">
            <v>14.110000000000001</v>
          </cell>
        </row>
        <row r="2786">
          <cell r="A2786">
            <v>43686</v>
          </cell>
          <cell r="B2786">
            <v>52</v>
          </cell>
          <cell r="C2786">
            <v>9</v>
          </cell>
          <cell r="D2786"/>
          <cell r="E2786">
            <v>61</v>
          </cell>
          <cell r="F2786">
            <v>8</v>
          </cell>
          <cell r="G2786">
            <v>1</v>
          </cell>
          <cell r="H2786">
            <v>9</v>
          </cell>
          <cell r="I2786">
            <v>70</v>
          </cell>
          <cell r="K2786"/>
          <cell r="L2786"/>
          <cell r="M2786">
            <v>79</v>
          </cell>
          <cell r="N2786">
            <v>13.430000000000001</v>
          </cell>
        </row>
        <row r="2787">
          <cell r="A2787">
            <v>43687</v>
          </cell>
          <cell r="B2787">
            <v>60</v>
          </cell>
          <cell r="C2787">
            <v>9</v>
          </cell>
          <cell r="D2787"/>
          <cell r="E2787">
            <v>69</v>
          </cell>
          <cell r="F2787">
            <v>9</v>
          </cell>
          <cell r="G2787">
            <v>2</v>
          </cell>
          <cell r="H2787">
            <v>11</v>
          </cell>
          <cell r="I2787">
            <v>80</v>
          </cell>
          <cell r="K2787"/>
          <cell r="L2787"/>
          <cell r="M2787">
            <v>91</v>
          </cell>
          <cell r="N2787">
            <v>15.47</v>
          </cell>
        </row>
        <row r="2788">
          <cell r="A2788">
            <v>43688</v>
          </cell>
          <cell r="B2788">
            <v>64</v>
          </cell>
          <cell r="C2788">
            <v>10</v>
          </cell>
          <cell r="D2788"/>
          <cell r="E2788">
            <v>74</v>
          </cell>
          <cell r="F2788">
            <v>8</v>
          </cell>
          <cell r="G2788">
            <v>3</v>
          </cell>
          <cell r="H2788">
            <v>11</v>
          </cell>
          <cell r="I2788">
            <v>85</v>
          </cell>
          <cell r="K2788"/>
          <cell r="L2788"/>
          <cell r="M2788">
            <v>96</v>
          </cell>
          <cell r="N2788">
            <v>16.32</v>
          </cell>
        </row>
        <row r="2789">
          <cell r="A2789">
            <v>43689</v>
          </cell>
          <cell r="B2789">
            <v>67</v>
          </cell>
          <cell r="C2789">
            <v>10</v>
          </cell>
          <cell r="D2789"/>
          <cell r="E2789">
            <v>77</v>
          </cell>
          <cell r="F2789">
            <v>6</v>
          </cell>
          <cell r="G2789">
            <v>3</v>
          </cell>
          <cell r="H2789">
            <v>9</v>
          </cell>
          <cell r="I2789">
            <v>86</v>
          </cell>
          <cell r="K2789"/>
          <cell r="L2789"/>
          <cell r="M2789">
            <v>95</v>
          </cell>
          <cell r="N2789">
            <v>16.150000000000002</v>
          </cell>
        </row>
        <row r="2790">
          <cell r="A2790">
            <v>43690</v>
          </cell>
          <cell r="B2790">
            <v>69</v>
          </cell>
          <cell r="C2790">
            <v>10</v>
          </cell>
          <cell r="D2790"/>
          <cell r="E2790">
            <v>79</v>
          </cell>
          <cell r="F2790">
            <v>7</v>
          </cell>
          <cell r="G2790">
            <v>4</v>
          </cell>
          <cell r="H2790">
            <v>11</v>
          </cell>
          <cell r="I2790">
            <v>90</v>
          </cell>
          <cell r="K2790"/>
          <cell r="L2790"/>
          <cell r="M2790">
            <v>101</v>
          </cell>
          <cell r="N2790">
            <v>17.170000000000002</v>
          </cell>
        </row>
        <row r="2791">
          <cell r="A2791">
            <v>43691</v>
          </cell>
          <cell r="B2791">
            <v>72</v>
          </cell>
          <cell r="C2791">
            <v>8</v>
          </cell>
          <cell r="D2791"/>
          <cell r="E2791">
            <v>80</v>
          </cell>
          <cell r="F2791">
            <v>10</v>
          </cell>
          <cell r="G2791">
            <v>1</v>
          </cell>
          <cell r="H2791">
            <v>11</v>
          </cell>
          <cell r="I2791">
            <v>91</v>
          </cell>
          <cell r="K2791"/>
          <cell r="L2791"/>
          <cell r="M2791">
            <v>102</v>
          </cell>
          <cell r="N2791">
            <v>17.34</v>
          </cell>
        </row>
        <row r="2792">
          <cell r="A2792">
            <v>43692</v>
          </cell>
          <cell r="B2792">
            <v>78</v>
          </cell>
          <cell r="C2792">
            <v>10</v>
          </cell>
          <cell r="D2792"/>
          <cell r="E2792">
            <v>88</v>
          </cell>
          <cell r="F2792">
            <v>17</v>
          </cell>
          <cell r="G2792">
            <v>1</v>
          </cell>
          <cell r="H2792">
            <v>18</v>
          </cell>
          <cell r="I2792">
            <v>106</v>
          </cell>
          <cell r="K2792"/>
          <cell r="L2792"/>
          <cell r="M2792">
            <v>124</v>
          </cell>
          <cell r="N2792">
            <v>21.080000000000002</v>
          </cell>
        </row>
        <row r="2793">
          <cell r="A2793">
            <v>43693</v>
          </cell>
          <cell r="B2793">
            <v>78</v>
          </cell>
          <cell r="C2793">
            <v>11</v>
          </cell>
          <cell r="D2793"/>
          <cell r="E2793">
            <v>89</v>
          </cell>
          <cell r="F2793">
            <v>14</v>
          </cell>
          <cell r="G2793">
            <v>1</v>
          </cell>
          <cell r="H2793">
            <v>15</v>
          </cell>
          <cell r="I2793">
            <v>104</v>
          </cell>
          <cell r="K2793"/>
          <cell r="L2793"/>
          <cell r="M2793">
            <v>119</v>
          </cell>
          <cell r="N2793">
            <v>20.23</v>
          </cell>
        </row>
        <row r="2794">
          <cell r="A2794">
            <v>43694</v>
          </cell>
          <cell r="B2794">
            <v>81</v>
          </cell>
          <cell r="C2794">
            <v>12</v>
          </cell>
          <cell r="D2794"/>
          <cell r="E2794">
            <v>93</v>
          </cell>
          <cell r="F2794">
            <v>12</v>
          </cell>
          <cell r="G2794">
            <v>2</v>
          </cell>
          <cell r="H2794">
            <v>14</v>
          </cell>
          <cell r="I2794">
            <v>107</v>
          </cell>
          <cell r="K2794"/>
          <cell r="L2794"/>
          <cell r="M2794">
            <v>121</v>
          </cell>
          <cell r="N2794">
            <v>20.57</v>
          </cell>
        </row>
        <row r="2795">
          <cell r="A2795">
            <v>43695</v>
          </cell>
          <cell r="B2795">
            <v>72</v>
          </cell>
          <cell r="C2795">
            <v>9</v>
          </cell>
          <cell r="D2795"/>
          <cell r="E2795">
            <v>81</v>
          </cell>
          <cell r="F2795">
            <v>9</v>
          </cell>
          <cell r="G2795">
            <v>3</v>
          </cell>
          <cell r="H2795">
            <v>12</v>
          </cell>
          <cell r="I2795">
            <v>93</v>
          </cell>
          <cell r="K2795"/>
          <cell r="L2795"/>
          <cell r="M2795">
            <v>105</v>
          </cell>
          <cell r="N2795">
            <v>17.850000000000001</v>
          </cell>
        </row>
        <row r="2796">
          <cell r="A2796">
            <v>43696</v>
          </cell>
          <cell r="B2796">
            <v>81</v>
          </cell>
          <cell r="C2796">
            <v>7</v>
          </cell>
          <cell r="D2796"/>
          <cell r="E2796">
            <v>88</v>
          </cell>
          <cell r="F2796">
            <v>9</v>
          </cell>
          <cell r="G2796">
            <v>6</v>
          </cell>
          <cell r="H2796">
            <v>15</v>
          </cell>
          <cell r="I2796">
            <v>103</v>
          </cell>
          <cell r="K2796"/>
          <cell r="L2796"/>
          <cell r="M2796">
            <v>118</v>
          </cell>
          <cell r="N2796">
            <v>20.060000000000002</v>
          </cell>
        </row>
        <row r="2797">
          <cell r="A2797">
            <v>43697</v>
          </cell>
          <cell r="B2797">
            <v>85</v>
          </cell>
          <cell r="C2797">
            <v>5</v>
          </cell>
          <cell r="D2797"/>
          <cell r="E2797">
            <v>90</v>
          </cell>
          <cell r="F2797">
            <v>13</v>
          </cell>
          <cell r="G2797">
            <v>5</v>
          </cell>
          <cell r="H2797">
            <v>18</v>
          </cell>
          <cell r="I2797">
            <v>108</v>
          </cell>
          <cell r="K2797"/>
          <cell r="L2797"/>
          <cell r="M2797">
            <v>126</v>
          </cell>
          <cell r="N2797">
            <v>21.42</v>
          </cell>
        </row>
        <row r="2798">
          <cell r="A2798">
            <v>43698</v>
          </cell>
          <cell r="B2798">
            <v>92</v>
          </cell>
          <cell r="C2798">
            <v>8</v>
          </cell>
          <cell r="D2798"/>
          <cell r="E2798">
            <v>100</v>
          </cell>
          <cell r="F2798">
            <v>12</v>
          </cell>
          <cell r="G2798">
            <v>5</v>
          </cell>
          <cell r="H2798">
            <v>17</v>
          </cell>
          <cell r="I2798">
            <v>117</v>
          </cell>
          <cell r="K2798"/>
          <cell r="L2798"/>
          <cell r="M2798">
            <v>134</v>
          </cell>
          <cell r="N2798">
            <v>22.78</v>
          </cell>
        </row>
        <row r="2799">
          <cell r="A2799">
            <v>43699</v>
          </cell>
          <cell r="B2799">
            <v>86</v>
          </cell>
          <cell r="C2799">
            <v>11</v>
          </cell>
          <cell r="D2799"/>
          <cell r="E2799">
            <v>97</v>
          </cell>
          <cell r="F2799">
            <v>15</v>
          </cell>
          <cell r="G2799">
            <v>3</v>
          </cell>
          <cell r="H2799">
            <v>18</v>
          </cell>
          <cell r="I2799">
            <v>115</v>
          </cell>
          <cell r="K2799"/>
          <cell r="L2799"/>
          <cell r="M2799">
            <v>133</v>
          </cell>
          <cell r="N2799">
            <v>22.610000000000003</v>
          </cell>
        </row>
        <row r="2800">
          <cell r="A2800">
            <v>43700</v>
          </cell>
          <cell r="B2800">
            <v>85</v>
          </cell>
          <cell r="C2800">
            <v>10</v>
          </cell>
          <cell r="D2800"/>
          <cell r="E2800">
            <v>95</v>
          </cell>
          <cell r="F2800">
            <v>14</v>
          </cell>
          <cell r="G2800">
            <v>2</v>
          </cell>
          <cell r="H2800">
            <v>16</v>
          </cell>
          <cell r="I2800">
            <v>111</v>
          </cell>
          <cell r="K2800"/>
          <cell r="L2800"/>
          <cell r="M2800">
            <v>127</v>
          </cell>
          <cell r="N2800">
            <v>21.59</v>
          </cell>
        </row>
        <row r="2801">
          <cell r="A2801">
            <v>43701</v>
          </cell>
          <cell r="B2801">
            <v>86</v>
          </cell>
          <cell r="C2801">
            <v>7</v>
          </cell>
          <cell r="D2801"/>
          <cell r="E2801">
            <v>93</v>
          </cell>
          <cell r="F2801">
            <v>16</v>
          </cell>
          <cell r="G2801">
            <v>1</v>
          </cell>
          <cell r="H2801">
            <v>17</v>
          </cell>
          <cell r="I2801">
            <v>110</v>
          </cell>
          <cell r="K2801"/>
          <cell r="L2801"/>
          <cell r="M2801">
            <v>127</v>
          </cell>
          <cell r="N2801">
            <v>21.59</v>
          </cell>
        </row>
        <row r="2802">
          <cell r="A2802">
            <v>43702</v>
          </cell>
          <cell r="B2802">
            <v>89</v>
          </cell>
          <cell r="C2802">
            <v>6</v>
          </cell>
          <cell r="D2802"/>
          <cell r="E2802">
            <v>95</v>
          </cell>
          <cell r="F2802">
            <v>13</v>
          </cell>
          <cell r="G2802">
            <v>2</v>
          </cell>
          <cell r="H2802">
            <v>15</v>
          </cell>
          <cell r="I2802">
            <v>110</v>
          </cell>
          <cell r="K2802"/>
          <cell r="L2802"/>
          <cell r="M2802">
            <v>125</v>
          </cell>
          <cell r="N2802">
            <v>21.25</v>
          </cell>
        </row>
        <row r="2803">
          <cell r="A2803">
            <v>43703</v>
          </cell>
          <cell r="B2803">
            <v>81</v>
          </cell>
          <cell r="C2803">
            <v>7</v>
          </cell>
          <cell r="D2803"/>
          <cell r="E2803">
            <v>88</v>
          </cell>
          <cell r="F2803">
            <v>11</v>
          </cell>
          <cell r="G2803">
            <v>3</v>
          </cell>
          <cell r="H2803">
            <v>14</v>
          </cell>
          <cell r="I2803">
            <v>102</v>
          </cell>
          <cell r="K2803"/>
          <cell r="L2803"/>
          <cell r="M2803">
            <v>116</v>
          </cell>
          <cell r="N2803">
            <v>19.720000000000002</v>
          </cell>
        </row>
        <row r="2804">
          <cell r="A2804">
            <v>43704</v>
          </cell>
          <cell r="B2804">
            <v>71</v>
          </cell>
          <cell r="C2804">
            <v>11</v>
          </cell>
          <cell r="D2804"/>
          <cell r="E2804">
            <v>82</v>
          </cell>
          <cell r="F2804">
            <v>11</v>
          </cell>
          <cell r="G2804">
            <v>4</v>
          </cell>
          <cell r="H2804">
            <v>15</v>
          </cell>
          <cell r="I2804">
            <v>97</v>
          </cell>
          <cell r="K2804"/>
          <cell r="L2804"/>
          <cell r="M2804">
            <v>112</v>
          </cell>
          <cell r="N2804">
            <v>19.040000000000003</v>
          </cell>
        </row>
        <row r="2805">
          <cell r="A2805">
            <v>43705</v>
          </cell>
          <cell r="B2805">
            <v>70</v>
          </cell>
          <cell r="C2805">
            <v>11</v>
          </cell>
          <cell r="D2805"/>
          <cell r="E2805">
            <v>81</v>
          </cell>
          <cell r="F2805">
            <v>14</v>
          </cell>
          <cell r="G2805">
            <v>3</v>
          </cell>
          <cell r="H2805">
            <v>17</v>
          </cell>
          <cell r="I2805">
            <v>98</v>
          </cell>
          <cell r="K2805"/>
          <cell r="L2805"/>
          <cell r="M2805">
            <v>115</v>
          </cell>
          <cell r="N2805">
            <v>19.55</v>
          </cell>
        </row>
        <row r="2806">
          <cell r="A2806">
            <v>43706</v>
          </cell>
          <cell r="B2806">
            <v>69</v>
          </cell>
          <cell r="C2806">
            <v>8</v>
          </cell>
          <cell r="D2806"/>
          <cell r="E2806">
            <v>77</v>
          </cell>
          <cell r="F2806">
            <v>14</v>
          </cell>
          <cell r="G2806">
            <v>3</v>
          </cell>
          <cell r="H2806">
            <v>17</v>
          </cell>
          <cell r="I2806">
            <v>94</v>
          </cell>
          <cell r="K2806"/>
          <cell r="L2806"/>
          <cell r="M2806">
            <v>111</v>
          </cell>
          <cell r="N2806">
            <v>18.87</v>
          </cell>
        </row>
        <row r="2807">
          <cell r="A2807">
            <v>43707</v>
          </cell>
          <cell r="B2807">
            <v>68</v>
          </cell>
          <cell r="C2807">
            <v>8</v>
          </cell>
          <cell r="D2807"/>
          <cell r="E2807">
            <v>76</v>
          </cell>
          <cell r="F2807">
            <v>11</v>
          </cell>
          <cell r="G2807">
            <v>5</v>
          </cell>
          <cell r="H2807">
            <v>16</v>
          </cell>
          <cell r="I2807">
            <v>92</v>
          </cell>
          <cell r="K2807"/>
          <cell r="L2807"/>
          <cell r="M2807">
            <v>108</v>
          </cell>
          <cell r="N2807">
            <v>18.360000000000003</v>
          </cell>
        </row>
        <row r="2808">
          <cell r="A2808">
            <v>43708</v>
          </cell>
          <cell r="B2808">
            <v>70</v>
          </cell>
          <cell r="C2808">
            <v>7</v>
          </cell>
          <cell r="D2808"/>
          <cell r="E2808">
            <v>77</v>
          </cell>
          <cell r="F2808">
            <v>9</v>
          </cell>
          <cell r="G2808">
            <v>3</v>
          </cell>
          <cell r="H2808">
            <v>12</v>
          </cell>
          <cell r="I2808">
            <v>89</v>
          </cell>
          <cell r="K2808"/>
          <cell r="L2808"/>
          <cell r="M2808">
            <v>101</v>
          </cell>
          <cell r="N2808">
            <v>17.170000000000002</v>
          </cell>
        </row>
        <row r="2809">
          <cell r="A2809">
            <v>43709</v>
          </cell>
          <cell r="B2809">
            <v>74</v>
          </cell>
          <cell r="C2809">
            <v>8</v>
          </cell>
          <cell r="D2809"/>
          <cell r="E2809">
            <v>82</v>
          </cell>
          <cell r="F2809">
            <v>9</v>
          </cell>
          <cell r="G2809">
            <v>4</v>
          </cell>
          <cell r="H2809">
            <v>13</v>
          </cell>
          <cell r="I2809">
            <v>95</v>
          </cell>
          <cell r="K2809"/>
          <cell r="L2809"/>
          <cell r="M2809">
            <v>108</v>
          </cell>
          <cell r="N2809">
            <v>18.360000000000003</v>
          </cell>
        </row>
        <row r="2810">
          <cell r="A2810">
            <v>43710</v>
          </cell>
          <cell r="B2810">
            <v>71</v>
          </cell>
          <cell r="C2810">
            <v>8</v>
          </cell>
          <cell r="D2810"/>
          <cell r="E2810">
            <v>79</v>
          </cell>
          <cell r="F2810">
            <v>9</v>
          </cell>
          <cell r="G2810">
            <v>4</v>
          </cell>
          <cell r="H2810">
            <v>13</v>
          </cell>
          <cell r="I2810">
            <v>92</v>
          </cell>
          <cell r="K2810"/>
          <cell r="L2810"/>
          <cell r="M2810">
            <v>105</v>
          </cell>
          <cell r="N2810">
            <v>17.850000000000001</v>
          </cell>
        </row>
        <row r="2811">
          <cell r="A2811">
            <v>43711</v>
          </cell>
          <cell r="B2811">
            <v>68</v>
          </cell>
          <cell r="C2811">
            <v>12</v>
          </cell>
          <cell r="D2811"/>
          <cell r="E2811">
            <v>80</v>
          </cell>
          <cell r="F2811">
            <v>9</v>
          </cell>
          <cell r="G2811">
            <v>5</v>
          </cell>
          <cell r="H2811">
            <v>14</v>
          </cell>
          <cell r="I2811">
            <v>94</v>
          </cell>
          <cell r="K2811"/>
          <cell r="L2811"/>
          <cell r="M2811">
            <v>108</v>
          </cell>
          <cell r="N2811">
            <v>18.360000000000003</v>
          </cell>
        </row>
        <row r="2812">
          <cell r="A2812">
            <v>43712</v>
          </cell>
          <cell r="B2812">
            <v>61</v>
          </cell>
          <cell r="C2812">
            <v>16</v>
          </cell>
          <cell r="D2812"/>
          <cell r="E2812">
            <v>77</v>
          </cell>
          <cell r="F2812">
            <v>9</v>
          </cell>
          <cell r="G2812">
            <v>6</v>
          </cell>
          <cell r="H2812">
            <v>15</v>
          </cell>
          <cell r="I2812">
            <v>92</v>
          </cell>
          <cell r="K2812"/>
          <cell r="L2812"/>
          <cell r="M2812">
            <v>107</v>
          </cell>
          <cell r="N2812">
            <v>18.190000000000001</v>
          </cell>
        </row>
        <row r="2813">
          <cell r="A2813">
            <v>43713</v>
          </cell>
          <cell r="B2813">
            <v>67</v>
          </cell>
          <cell r="C2813">
            <v>13</v>
          </cell>
          <cell r="D2813"/>
          <cell r="E2813">
            <v>80</v>
          </cell>
          <cell r="F2813">
            <v>13</v>
          </cell>
          <cell r="G2813">
            <v>5</v>
          </cell>
          <cell r="H2813">
            <v>18</v>
          </cell>
          <cell r="I2813">
            <v>98</v>
          </cell>
          <cell r="K2813"/>
          <cell r="L2813"/>
          <cell r="M2813">
            <v>116</v>
          </cell>
          <cell r="N2813">
            <v>19.720000000000002</v>
          </cell>
        </row>
        <row r="2814">
          <cell r="A2814">
            <v>43714</v>
          </cell>
          <cell r="B2814">
            <v>65</v>
          </cell>
          <cell r="C2814">
            <v>16</v>
          </cell>
          <cell r="D2814"/>
          <cell r="E2814">
            <v>81</v>
          </cell>
          <cell r="F2814">
            <v>15</v>
          </cell>
          <cell r="G2814">
            <v>4</v>
          </cell>
          <cell r="H2814">
            <v>19</v>
          </cell>
          <cell r="I2814">
            <v>100</v>
          </cell>
          <cell r="K2814"/>
          <cell r="L2814"/>
          <cell r="M2814">
            <v>119</v>
          </cell>
          <cell r="N2814">
            <v>20.23</v>
          </cell>
        </row>
        <row r="2815">
          <cell r="A2815">
            <v>43715</v>
          </cell>
          <cell r="B2815">
            <v>67</v>
          </cell>
          <cell r="C2815">
            <v>13</v>
          </cell>
          <cell r="D2815"/>
          <cell r="E2815">
            <v>80</v>
          </cell>
          <cell r="F2815">
            <v>14</v>
          </cell>
          <cell r="G2815">
            <v>4</v>
          </cell>
          <cell r="H2815">
            <v>18</v>
          </cell>
          <cell r="I2815">
            <v>98</v>
          </cell>
          <cell r="J2815"/>
          <cell r="K2815"/>
          <cell r="L2815"/>
          <cell r="M2815">
            <v>116</v>
          </cell>
          <cell r="N2815">
            <v>19.720000000000002</v>
          </cell>
        </row>
        <row r="2816">
          <cell r="A2816">
            <v>43716</v>
          </cell>
          <cell r="B2816">
            <v>66</v>
          </cell>
          <cell r="C2816">
            <v>12</v>
          </cell>
          <cell r="D2816"/>
          <cell r="E2816">
            <v>78</v>
          </cell>
          <cell r="F2816">
            <v>14</v>
          </cell>
          <cell r="G2816">
            <v>4</v>
          </cell>
          <cell r="H2816">
            <v>18</v>
          </cell>
          <cell r="I2816">
            <v>96</v>
          </cell>
          <cell r="K2816"/>
          <cell r="L2816"/>
          <cell r="M2816">
            <v>114</v>
          </cell>
          <cell r="N2816">
            <v>19.380000000000003</v>
          </cell>
        </row>
        <row r="2817">
          <cell r="A2817">
            <v>43717</v>
          </cell>
          <cell r="B2817">
            <v>68</v>
          </cell>
          <cell r="C2817">
            <v>9</v>
          </cell>
          <cell r="D2817"/>
          <cell r="E2817">
            <v>77</v>
          </cell>
          <cell r="F2817">
            <v>12</v>
          </cell>
          <cell r="G2817">
            <v>3</v>
          </cell>
          <cell r="H2817">
            <v>15</v>
          </cell>
          <cell r="I2817">
            <v>92</v>
          </cell>
          <cell r="K2817"/>
          <cell r="L2817"/>
          <cell r="M2817">
            <v>107</v>
          </cell>
          <cell r="N2817">
            <v>18.190000000000001</v>
          </cell>
        </row>
        <row r="2818">
          <cell r="A2818">
            <v>43718</v>
          </cell>
          <cell r="B2818">
            <v>79</v>
          </cell>
          <cell r="C2818">
            <v>11</v>
          </cell>
          <cell r="D2818"/>
          <cell r="E2818">
            <v>90</v>
          </cell>
          <cell r="F2818">
            <v>9</v>
          </cell>
          <cell r="G2818">
            <v>3</v>
          </cell>
          <cell r="H2818">
            <v>12</v>
          </cell>
          <cell r="I2818">
            <v>102</v>
          </cell>
          <cell r="K2818"/>
          <cell r="L2818"/>
          <cell r="M2818">
            <v>114</v>
          </cell>
          <cell r="N2818">
            <v>19.380000000000003</v>
          </cell>
        </row>
        <row r="2819">
          <cell r="A2819">
            <v>43719</v>
          </cell>
          <cell r="B2819">
            <v>77</v>
          </cell>
          <cell r="C2819">
            <v>12</v>
          </cell>
          <cell r="D2819"/>
          <cell r="E2819">
            <v>89</v>
          </cell>
          <cell r="F2819">
            <v>11</v>
          </cell>
          <cell r="G2819">
            <v>3</v>
          </cell>
          <cell r="H2819">
            <v>14</v>
          </cell>
          <cell r="I2819">
            <v>103</v>
          </cell>
          <cell r="K2819"/>
          <cell r="L2819"/>
          <cell r="M2819">
            <v>117</v>
          </cell>
          <cell r="N2819">
            <v>19.89</v>
          </cell>
        </row>
        <row r="2820">
          <cell r="A2820">
            <v>43720</v>
          </cell>
          <cell r="B2820">
            <v>82</v>
          </cell>
          <cell r="C2820">
            <v>9</v>
          </cell>
          <cell r="D2820"/>
          <cell r="E2820">
            <v>91</v>
          </cell>
          <cell r="F2820">
            <v>12</v>
          </cell>
          <cell r="G2820">
            <v>4</v>
          </cell>
          <cell r="H2820">
            <v>16</v>
          </cell>
          <cell r="I2820">
            <v>107</v>
          </cell>
          <cell r="K2820"/>
          <cell r="L2820"/>
          <cell r="M2820">
            <v>123</v>
          </cell>
          <cell r="N2820">
            <v>20.91</v>
          </cell>
        </row>
        <row r="2821">
          <cell r="A2821">
            <v>43721</v>
          </cell>
          <cell r="B2821">
            <v>83</v>
          </cell>
          <cell r="C2821">
            <v>9</v>
          </cell>
          <cell r="D2821"/>
          <cell r="E2821">
            <v>92</v>
          </cell>
          <cell r="F2821">
            <v>11</v>
          </cell>
          <cell r="G2821">
            <v>2</v>
          </cell>
          <cell r="H2821">
            <v>13</v>
          </cell>
          <cell r="I2821">
            <v>105</v>
          </cell>
          <cell r="J2821"/>
          <cell r="K2821"/>
          <cell r="L2821"/>
          <cell r="M2821">
            <v>118</v>
          </cell>
          <cell r="N2821">
            <v>20.060000000000002</v>
          </cell>
        </row>
        <row r="2822">
          <cell r="A2822">
            <v>43722</v>
          </cell>
          <cell r="B2822">
            <v>84</v>
          </cell>
          <cell r="C2822">
            <v>7</v>
          </cell>
          <cell r="D2822"/>
          <cell r="E2822">
            <v>91</v>
          </cell>
          <cell r="F2822">
            <v>10</v>
          </cell>
          <cell r="G2822">
            <v>1</v>
          </cell>
          <cell r="H2822">
            <v>11</v>
          </cell>
          <cell r="I2822">
            <v>102</v>
          </cell>
          <cell r="K2822"/>
          <cell r="L2822"/>
          <cell r="M2822">
            <v>113</v>
          </cell>
          <cell r="N2822">
            <v>19.21</v>
          </cell>
        </row>
        <row r="2823">
          <cell r="A2823">
            <v>43723</v>
          </cell>
          <cell r="B2823">
            <v>92</v>
          </cell>
          <cell r="C2823">
            <v>3</v>
          </cell>
          <cell r="D2823"/>
          <cell r="E2823">
            <v>95</v>
          </cell>
          <cell r="F2823">
            <v>7</v>
          </cell>
          <cell r="G2823">
            <v>2</v>
          </cell>
          <cell r="H2823">
            <v>9</v>
          </cell>
          <cell r="I2823">
            <v>104</v>
          </cell>
          <cell r="K2823"/>
          <cell r="L2823"/>
          <cell r="M2823">
            <v>113</v>
          </cell>
          <cell r="N2823">
            <v>19.21</v>
          </cell>
        </row>
        <row r="2824">
          <cell r="A2824">
            <v>43724</v>
          </cell>
          <cell r="B2824">
            <v>86</v>
          </cell>
          <cell r="C2824">
            <v>5</v>
          </cell>
          <cell r="D2824"/>
          <cell r="E2824">
            <v>91</v>
          </cell>
          <cell r="F2824">
            <v>8</v>
          </cell>
          <cell r="G2824">
            <v>2</v>
          </cell>
          <cell r="H2824">
            <v>10</v>
          </cell>
          <cell r="I2824">
            <v>101</v>
          </cell>
          <cell r="K2824"/>
          <cell r="L2824"/>
          <cell r="M2824">
            <v>111</v>
          </cell>
          <cell r="N2824">
            <v>18.87</v>
          </cell>
        </row>
        <row r="2825">
          <cell r="A2825">
            <v>43725</v>
          </cell>
          <cell r="B2825">
            <v>70</v>
          </cell>
          <cell r="C2825">
            <v>5</v>
          </cell>
          <cell r="D2825"/>
          <cell r="E2825">
            <v>75</v>
          </cell>
          <cell r="F2825">
            <v>6</v>
          </cell>
          <cell r="G2825">
            <v>3</v>
          </cell>
          <cell r="H2825">
            <v>9</v>
          </cell>
          <cell r="I2825">
            <v>84</v>
          </cell>
          <cell r="K2825"/>
          <cell r="L2825"/>
          <cell r="M2825">
            <v>93</v>
          </cell>
          <cell r="N2825">
            <v>15.81</v>
          </cell>
        </row>
        <row r="2826">
          <cell r="A2826">
            <v>43726</v>
          </cell>
          <cell r="B2826">
            <v>77</v>
          </cell>
          <cell r="C2826">
            <v>7</v>
          </cell>
          <cell r="D2826"/>
          <cell r="E2826">
            <v>84</v>
          </cell>
          <cell r="F2826">
            <v>8</v>
          </cell>
          <cell r="G2826">
            <v>5</v>
          </cell>
          <cell r="H2826">
            <v>13</v>
          </cell>
          <cell r="I2826">
            <v>97</v>
          </cell>
          <cell r="K2826"/>
          <cell r="L2826"/>
          <cell r="M2826">
            <v>110</v>
          </cell>
          <cell r="N2826">
            <v>18.700000000000003</v>
          </cell>
        </row>
        <row r="2827">
          <cell r="A2827">
            <v>43727</v>
          </cell>
          <cell r="B2827">
            <v>74</v>
          </cell>
          <cell r="C2827">
            <v>9</v>
          </cell>
          <cell r="D2827"/>
          <cell r="E2827">
            <v>83</v>
          </cell>
          <cell r="F2827">
            <v>8</v>
          </cell>
          <cell r="G2827">
            <v>5</v>
          </cell>
          <cell r="H2827">
            <v>13</v>
          </cell>
          <cell r="I2827">
            <v>96</v>
          </cell>
          <cell r="K2827"/>
          <cell r="L2827"/>
          <cell r="M2827">
            <v>109</v>
          </cell>
          <cell r="N2827">
            <v>18.53</v>
          </cell>
        </row>
        <row r="2828">
          <cell r="A2828">
            <v>43728</v>
          </cell>
          <cell r="B2828">
            <v>81</v>
          </cell>
          <cell r="C2828">
            <v>7</v>
          </cell>
          <cell r="D2828"/>
          <cell r="E2828">
            <v>88</v>
          </cell>
          <cell r="F2828">
            <v>8</v>
          </cell>
          <cell r="G2828">
            <v>5</v>
          </cell>
          <cell r="H2828">
            <v>13</v>
          </cell>
          <cell r="I2828">
            <v>101</v>
          </cell>
          <cell r="K2828"/>
          <cell r="L2828"/>
          <cell r="M2828">
            <v>114</v>
          </cell>
          <cell r="N2828">
            <v>19.380000000000003</v>
          </cell>
        </row>
        <row r="2829">
          <cell r="A2829">
            <v>43729</v>
          </cell>
          <cell r="B2829">
            <v>74</v>
          </cell>
          <cell r="C2829">
            <v>8</v>
          </cell>
          <cell r="D2829"/>
          <cell r="E2829">
            <v>82</v>
          </cell>
          <cell r="F2829">
            <v>9</v>
          </cell>
          <cell r="G2829">
            <v>4</v>
          </cell>
          <cell r="H2829">
            <v>13</v>
          </cell>
          <cell r="I2829">
            <v>95</v>
          </cell>
          <cell r="K2829"/>
          <cell r="L2829"/>
          <cell r="M2829">
            <v>108</v>
          </cell>
          <cell r="N2829">
            <v>18.360000000000003</v>
          </cell>
        </row>
        <row r="2830">
          <cell r="A2830">
            <v>43730</v>
          </cell>
          <cell r="B2830">
            <v>79</v>
          </cell>
          <cell r="C2830">
            <v>8</v>
          </cell>
          <cell r="D2830"/>
          <cell r="E2830">
            <v>87</v>
          </cell>
          <cell r="F2830">
            <v>7</v>
          </cell>
          <cell r="G2830">
            <v>5</v>
          </cell>
          <cell r="H2830">
            <v>12</v>
          </cell>
          <cell r="I2830">
            <v>99</v>
          </cell>
          <cell r="K2830"/>
          <cell r="L2830"/>
          <cell r="M2830">
            <v>111</v>
          </cell>
          <cell r="N2830">
            <v>18.87</v>
          </cell>
        </row>
        <row r="2831">
          <cell r="A2831">
            <v>43731</v>
          </cell>
          <cell r="B2831">
            <v>78</v>
          </cell>
          <cell r="C2831">
            <v>10</v>
          </cell>
          <cell r="D2831"/>
          <cell r="E2831">
            <v>88</v>
          </cell>
          <cell r="F2831">
            <v>4</v>
          </cell>
          <cell r="G2831">
            <v>4</v>
          </cell>
          <cell r="H2831">
            <v>8</v>
          </cell>
          <cell r="I2831">
            <v>96</v>
          </cell>
          <cell r="K2831"/>
          <cell r="L2831"/>
          <cell r="M2831">
            <v>104</v>
          </cell>
          <cell r="N2831">
            <v>17.68</v>
          </cell>
        </row>
        <row r="2832">
          <cell r="A2832">
            <v>43732</v>
          </cell>
          <cell r="B2832">
            <v>66</v>
          </cell>
          <cell r="C2832">
            <v>16</v>
          </cell>
          <cell r="D2832"/>
          <cell r="E2832">
            <v>82</v>
          </cell>
          <cell r="F2832">
            <v>6</v>
          </cell>
          <cell r="G2832">
            <v>5</v>
          </cell>
          <cell r="H2832">
            <v>11</v>
          </cell>
          <cell r="I2832">
            <v>93</v>
          </cell>
          <cell r="K2832"/>
          <cell r="L2832"/>
          <cell r="M2832">
            <v>104</v>
          </cell>
          <cell r="N2832">
            <v>17.68</v>
          </cell>
        </row>
        <row r="2833">
          <cell r="A2833">
            <v>43733</v>
          </cell>
          <cell r="B2833">
            <v>79</v>
          </cell>
          <cell r="C2833">
            <v>12</v>
          </cell>
          <cell r="D2833"/>
          <cell r="E2833">
            <v>91</v>
          </cell>
          <cell r="F2833">
            <v>6</v>
          </cell>
          <cell r="G2833">
            <v>6</v>
          </cell>
          <cell r="H2833">
            <v>12</v>
          </cell>
          <cell r="I2833">
            <v>103</v>
          </cell>
          <cell r="K2833"/>
          <cell r="L2833"/>
          <cell r="M2833">
            <v>115</v>
          </cell>
          <cell r="N2833">
            <v>19.55</v>
          </cell>
        </row>
        <row r="2834">
          <cell r="A2834">
            <v>43734</v>
          </cell>
          <cell r="B2834">
            <v>86</v>
          </cell>
          <cell r="C2834">
            <v>9</v>
          </cell>
          <cell r="D2834"/>
          <cell r="E2834">
            <v>95</v>
          </cell>
          <cell r="F2834">
            <v>8</v>
          </cell>
          <cell r="G2834">
            <v>6</v>
          </cell>
          <cell r="H2834">
            <v>14</v>
          </cell>
          <cell r="I2834">
            <v>109</v>
          </cell>
          <cell r="K2834"/>
          <cell r="L2834"/>
          <cell r="M2834">
            <v>123</v>
          </cell>
          <cell r="N2834">
            <v>20.91</v>
          </cell>
        </row>
        <row r="2835">
          <cell r="A2835">
            <v>43735</v>
          </cell>
          <cell r="B2835">
            <v>88</v>
          </cell>
          <cell r="C2835">
            <v>6</v>
          </cell>
          <cell r="D2835"/>
          <cell r="E2835">
            <v>94</v>
          </cell>
          <cell r="F2835">
            <v>8</v>
          </cell>
          <cell r="G2835">
            <v>6</v>
          </cell>
          <cell r="H2835">
            <v>14</v>
          </cell>
          <cell r="I2835">
            <v>108</v>
          </cell>
          <cell r="K2835"/>
          <cell r="L2835"/>
          <cell r="M2835">
            <v>122</v>
          </cell>
          <cell r="N2835">
            <v>20.740000000000002</v>
          </cell>
        </row>
        <row r="2836">
          <cell r="A2836">
            <v>43736</v>
          </cell>
          <cell r="B2836">
            <v>82</v>
          </cell>
          <cell r="C2836">
            <v>11</v>
          </cell>
          <cell r="D2836"/>
          <cell r="E2836">
            <v>93</v>
          </cell>
          <cell r="F2836">
            <v>8</v>
          </cell>
          <cell r="G2836">
            <v>6</v>
          </cell>
          <cell r="H2836">
            <v>14</v>
          </cell>
          <cell r="I2836">
            <v>107</v>
          </cell>
          <cell r="K2836"/>
          <cell r="L2836"/>
          <cell r="M2836">
            <v>121</v>
          </cell>
          <cell r="N2836">
            <v>20.57</v>
          </cell>
        </row>
        <row r="2837">
          <cell r="A2837">
            <v>43737</v>
          </cell>
          <cell r="B2837">
            <v>80</v>
          </cell>
          <cell r="C2837">
            <v>9</v>
          </cell>
          <cell r="D2837"/>
          <cell r="E2837">
            <v>89</v>
          </cell>
          <cell r="F2837">
            <v>3</v>
          </cell>
          <cell r="G2837">
            <v>5</v>
          </cell>
          <cell r="H2837">
            <v>8</v>
          </cell>
          <cell r="I2837">
            <v>97</v>
          </cell>
          <cell r="K2837"/>
          <cell r="L2837"/>
          <cell r="M2837">
            <v>105</v>
          </cell>
          <cell r="N2837">
            <v>17.850000000000001</v>
          </cell>
        </row>
        <row r="2838">
          <cell r="A2838">
            <v>43738</v>
          </cell>
          <cell r="B2838">
            <v>76</v>
          </cell>
          <cell r="C2838">
            <v>10</v>
          </cell>
          <cell r="D2838"/>
          <cell r="E2838">
            <v>86</v>
          </cell>
          <cell r="F2838">
            <v>9</v>
          </cell>
          <cell r="G2838">
            <v>6</v>
          </cell>
          <cell r="H2838">
            <v>15</v>
          </cell>
          <cell r="I2838">
            <v>101</v>
          </cell>
          <cell r="K2838"/>
          <cell r="L2838"/>
          <cell r="M2838">
            <v>116</v>
          </cell>
          <cell r="N2838">
            <v>19.720000000000002</v>
          </cell>
        </row>
        <row r="2839">
          <cell r="A2839">
            <v>43739</v>
          </cell>
          <cell r="B2839">
            <v>85</v>
          </cell>
          <cell r="C2839">
            <v>13</v>
          </cell>
          <cell r="D2839"/>
          <cell r="E2839">
            <v>98</v>
          </cell>
          <cell r="F2839">
            <v>9</v>
          </cell>
          <cell r="G2839">
            <v>6</v>
          </cell>
          <cell r="H2839">
            <v>15</v>
          </cell>
          <cell r="I2839">
            <v>113</v>
          </cell>
          <cell r="K2839"/>
          <cell r="L2839"/>
          <cell r="M2839">
            <v>128</v>
          </cell>
          <cell r="N2839">
            <v>21.76</v>
          </cell>
        </row>
        <row r="2840">
          <cell r="A2840">
            <v>43740</v>
          </cell>
          <cell r="B2840">
            <v>77</v>
          </cell>
          <cell r="C2840">
            <v>17</v>
          </cell>
          <cell r="D2840"/>
          <cell r="E2840">
            <v>94</v>
          </cell>
          <cell r="F2840">
            <v>8</v>
          </cell>
          <cell r="G2840">
            <v>6</v>
          </cell>
          <cell r="H2840">
            <v>14</v>
          </cell>
          <cell r="I2840">
            <v>108</v>
          </cell>
          <cell r="K2840"/>
          <cell r="L2840"/>
          <cell r="M2840">
            <v>122</v>
          </cell>
          <cell r="N2840">
            <v>20.740000000000002</v>
          </cell>
        </row>
        <row r="2841">
          <cell r="A2841">
            <v>43741</v>
          </cell>
          <cell r="B2841">
            <v>75</v>
          </cell>
          <cell r="C2841">
            <v>12</v>
          </cell>
          <cell r="D2841"/>
          <cell r="E2841">
            <v>87</v>
          </cell>
          <cell r="F2841">
            <v>8</v>
          </cell>
          <cell r="G2841">
            <v>4</v>
          </cell>
          <cell r="H2841">
            <v>12</v>
          </cell>
          <cell r="I2841">
            <v>99</v>
          </cell>
          <cell r="K2841"/>
          <cell r="L2841"/>
          <cell r="M2841">
            <v>111</v>
          </cell>
          <cell r="N2841">
            <v>18.87</v>
          </cell>
        </row>
        <row r="2842">
          <cell r="A2842">
            <v>43742</v>
          </cell>
          <cell r="B2842">
            <v>77</v>
          </cell>
          <cell r="C2842">
            <v>9</v>
          </cell>
          <cell r="D2842"/>
          <cell r="E2842">
            <v>86</v>
          </cell>
          <cell r="F2842">
            <v>8</v>
          </cell>
          <cell r="G2842">
            <v>2</v>
          </cell>
          <cell r="H2842">
            <v>10</v>
          </cell>
          <cell r="I2842">
            <v>96</v>
          </cell>
          <cell r="K2842"/>
          <cell r="L2842"/>
          <cell r="M2842">
            <v>106</v>
          </cell>
          <cell r="N2842">
            <v>18.02</v>
          </cell>
        </row>
        <row r="2843">
          <cell r="A2843">
            <v>43743</v>
          </cell>
          <cell r="B2843">
            <v>77</v>
          </cell>
          <cell r="C2843">
            <v>12</v>
          </cell>
          <cell r="D2843"/>
          <cell r="E2843">
            <v>89</v>
          </cell>
          <cell r="F2843">
            <v>13</v>
          </cell>
          <cell r="G2843">
            <v>1</v>
          </cell>
          <cell r="H2843">
            <v>14</v>
          </cell>
          <cell r="I2843">
            <v>103</v>
          </cell>
          <cell r="K2843"/>
          <cell r="L2843"/>
          <cell r="M2843">
            <v>117</v>
          </cell>
          <cell r="N2843">
            <v>19.89</v>
          </cell>
        </row>
        <row r="2844">
          <cell r="A2844">
            <v>43744</v>
          </cell>
          <cell r="B2844">
            <v>83</v>
          </cell>
          <cell r="C2844">
            <v>12</v>
          </cell>
          <cell r="D2844"/>
          <cell r="E2844">
            <v>95</v>
          </cell>
          <cell r="F2844">
            <v>12</v>
          </cell>
          <cell r="G2844">
            <v>4</v>
          </cell>
          <cell r="H2844">
            <v>16</v>
          </cell>
          <cell r="I2844">
            <v>111</v>
          </cell>
          <cell r="K2844"/>
          <cell r="L2844"/>
          <cell r="M2844">
            <v>127</v>
          </cell>
          <cell r="N2844">
            <v>21.59</v>
          </cell>
        </row>
        <row r="2845">
          <cell r="A2845">
            <v>43745</v>
          </cell>
          <cell r="B2845">
            <v>82</v>
          </cell>
          <cell r="C2845">
            <v>14</v>
          </cell>
          <cell r="D2845"/>
          <cell r="E2845">
            <v>96</v>
          </cell>
          <cell r="F2845">
            <v>10</v>
          </cell>
          <cell r="G2845">
            <v>3</v>
          </cell>
          <cell r="H2845">
            <v>13</v>
          </cell>
          <cell r="I2845">
            <v>109</v>
          </cell>
          <cell r="K2845"/>
          <cell r="L2845"/>
          <cell r="M2845">
            <v>122</v>
          </cell>
          <cell r="N2845">
            <v>20.740000000000002</v>
          </cell>
        </row>
        <row r="2846">
          <cell r="A2846">
            <v>43746</v>
          </cell>
          <cell r="B2846">
            <v>80</v>
          </cell>
          <cell r="C2846">
            <v>15</v>
          </cell>
          <cell r="D2846"/>
          <cell r="E2846">
            <v>95</v>
          </cell>
          <cell r="F2846">
            <v>7</v>
          </cell>
          <cell r="G2846">
            <v>1</v>
          </cell>
          <cell r="H2846">
            <v>8</v>
          </cell>
          <cell r="I2846">
            <v>103</v>
          </cell>
          <cell r="K2846"/>
          <cell r="L2846"/>
          <cell r="M2846">
            <v>111</v>
          </cell>
          <cell r="N2846">
            <v>18.87</v>
          </cell>
        </row>
        <row r="2847">
          <cell r="A2847">
            <v>43747</v>
          </cell>
          <cell r="B2847">
            <v>82</v>
          </cell>
          <cell r="C2847">
            <v>16</v>
          </cell>
          <cell r="D2847"/>
          <cell r="E2847">
            <v>98</v>
          </cell>
          <cell r="F2847">
            <v>8</v>
          </cell>
          <cell r="G2847">
            <v>2</v>
          </cell>
          <cell r="H2847">
            <v>10</v>
          </cell>
          <cell r="I2847">
            <v>108</v>
          </cell>
          <cell r="K2847"/>
          <cell r="L2847"/>
          <cell r="M2847">
            <v>118</v>
          </cell>
          <cell r="N2847">
            <v>20.060000000000002</v>
          </cell>
        </row>
        <row r="2848">
          <cell r="A2848">
            <v>43748</v>
          </cell>
          <cell r="B2848">
            <v>72</v>
          </cell>
          <cell r="C2848">
            <v>16</v>
          </cell>
          <cell r="D2848"/>
          <cell r="E2848">
            <v>88</v>
          </cell>
          <cell r="F2848">
            <v>8</v>
          </cell>
          <cell r="G2848">
            <v>5</v>
          </cell>
          <cell r="H2848">
            <v>13</v>
          </cell>
          <cell r="I2848">
            <v>101</v>
          </cell>
          <cell r="K2848"/>
          <cell r="L2848"/>
          <cell r="M2848">
            <v>114</v>
          </cell>
          <cell r="N2848">
            <v>19.380000000000003</v>
          </cell>
        </row>
        <row r="2849">
          <cell r="A2849">
            <v>43749</v>
          </cell>
          <cell r="B2849">
            <v>80</v>
          </cell>
          <cell r="C2849">
            <v>16</v>
          </cell>
          <cell r="D2849"/>
          <cell r="E2849">
            <v>96</v>
          </cell>
          <cell r="F2849">
            <v>8</v>
          </cell>
          <cell r="G2849">
            <v>2</v>
          </cell>
          <cell r="H2849">
            <v>10</v>
          </cell>
          <cell r="I2849">
            <v>106</v>
          </cell>
          <cell r="K2849"/>
          <cell r="L2849"/>
          <cell r="M2849">
            <v>116</v>
          </cell>
          <cell r="N2849">
            <v>19.720000000000002</v>
          </cell>
        </row>
        <row r="2850">
          <cell r="A2850">
            <v>43750</v>
          </cell>
          <cell r="B2850">
            <v>81</v>
          </cell>
          <cell r="C2850">
            <v>15</v>
          </cell>
          <cell r="D2850"/>
          <cell r="E2850">
            <v>96</v>
          </cell>
          <cell r="F2850">
            <v>10</v>
          </cell>
          <cell r="G2850">
            <v>3</v>
          </cell>
          <cell r="H2850">
            <v>13</v>
          </cell>
          <cell r="I2850">
            <v>109</v>
          </cell>
          <cell r="K2850"/>
          <cell r="L2850"/>
          <cell r="M2850">
            <v>122</v>
          </cell>
          <cell r="N2850">
            <v>20.740000000000002</v>
          </cell>
        </row>
        <row r="2851">
          <cell r="A2851">
            <v>43751</v>
          </cell>
          <cell r="B2851">
            <v>87</v>
          </cell>
          <cell r="C2851">
            <v>14</v>
          </cell>
          <cell r="D2851"/>
          <cell r="E2851">
            <v>101</v>
          </cell>
          <cell r="F2851">
            <v>7</v>
          </cell>
          <cell r="G2851">
            <v>3</v>
          </cell>
          <cell r="H2851">
            <v>10</v>
          </cell>
          <cell r="I2851">
            <v>111</v>
          </cell>
          <cell r="K2851"/>
          <cell r="L2851"/>
          <cell r="M2851">
            <v>121</v>
          </cell>
          <cell r="N2851">
            <v>20.57</v>
          </cell>
        </row>
        <row r="2852">
          <cell r="A2852">
            <v>43752</v>
          </cell>
          <cell r="B2852">
            <v>84</v>
          </cell>
          <cell r="C2852">
            <v>13</v>
          </cell>
          <cell r="D2852"/>
          <cell r="E2852">
            <v>97</v>
          </cell>
          <cell r="F2852">
            <v>8</v>
          </cell>
          <cell r="G2852">
            <v>2</v>
          </cell>
          <cell r="H2852">
            <v>10</v>
          </cell>
          <cell r="I2852">
            <v>107</v>
          </cell>
          <cell r="K2852"/>
          <cell r="L2852"/>
          <cell r="M2852">
            <v>117</v>
          </cell>
          <cell r="N2852">
            <v>19.89</v>
          </cell>
        </row>
        <row r="2853">
          <cell r="A2853">
            <v>43753</v>
          </cell>
          <cell r="B2853">
            <v>83</v>
          </cell>
          <cell r="C2853">
            <v>15</v>
          </cell>
          <cell r="D2853"/>
          <cell r="E2853">
            <v>98</v>
          </cell>
          <cell r="F2853">
            <v>6</v>
          </cell>
          <cell r="G2853">
            <v>2</v>
          </cell>
          <cell r="H2853">
            <v>8</v>
          </cell>
          <cell r="I2853">
            <v>106</v>
          </cell>
          <cell r="K2853"/>
          <cell r="L2853"/>
          <cell r="M2853">
            <v>114</v>
          </cell>
          <cell r="N2853">
            <v>19.380000000000003</v>
          </cell>
        </row>
        <row r="2854">
          <cell r="A2854">
            <v>43754</v>
          </cell>
          <cell r="B2854">
            <v>77</v>
          </cell>
          <cell r="C2854">
            <v>13</v>
          </cell>
          <cell r="D2854"/>
          <cell r="E2854">
            <v>90</v>
          </cell>
          <cell r="F2854">
            <v>9</v>
          </cell>
          <cell r="G2854">
            <v>3</v>
          </cell>
          <cell r="H2854">
            <v>12</v>
          </cell>
          <cell r="I2854">
            <v>102</v>
          </cell>
          <cell r="K2854"/>
          <cell r="L2854"/>
          <cell r="M2854">
            <v>114</v>
          </cell>
          <cell r="N2854">
            <v>19.380000000000003</v>
          </cell>
        </row>
        <row r="2855">
          <cell r="A2855">
            <v>43755</v>
          </cell>
          <cell r="B2855">
            <v>74</v>
          </cell>
          <cell r="C2855">
            <v>9</v>
          </cell>
          <cell r="D2855"/>
          <cell r="E2855">
            <v>83</v>
          </cell>
          <cell r="F2855">
            <v>10</v>
          </cell>
          <cell r="G2855">
            <v>3</v>
          </cell>
          <cell r="H2855">
            <v>13</v>
          </cell>
          <cell r="I2855">
            <v>96</v>
          </cell>
          <cell r="K2855"/>
          <cell r="L2855"/>
          <cell r="M2855">
            <v>109</v>
          </cell>
          <cell r="N2855">
            <v>18.53</v>
          </cell>
        </row>
        <row r="2856">
          <cell r="A2856">
            <v>43756</v>
          </cell>
          <cell r="B2856">
            <v>70</v>
          </cell>
          <cell r="C2856">
            <v>8</v>
          </cell>
          <cell r="D2856"/>
          <cell r="E2856">
            <v>78</v>
          </cell>
          <cell r="F2856">
            <v>10</v>
          </cell>
          <cell r="G2856">
            <v>2</v>
          </cell>
          <cell r="H2856">
            <v>12</v>
          </cell>
          <cell r="I2856">
            <v>90</v>
          </cell>
          <cell r="K2856"/>
          <cell r="L2856"/>
          <cell r="M2856">
            <v>102</v>
          </cell>
          <cell r="N2856">
            <v>17.34</v>
          </cell>
        </row>
        <row r="2857">
          <cell r="A2857">
            <v>43757</v>
          </cell>
          <cell r="B2857">
            <v>64</v>
          </cell>
          <cell r="C2857">
            <v>8</v>
          </cell>
          <cell r="D2857"/>
          <cell r="E2857">
            <v>72</v>
          </cell>
          <cell r="F2857">
            <v>8</v>
          </cell>
          <cell r="G2857">
            <v>2</v>
          </cell>
          <cell r="H2857">
            <v>10</v>
          </cell>
          <cell r="I2857">
            <v>82</v>
          </cell>
          <cell r="K2857"/>
          <cell r="L2857"/>
          <cell r="M2857">
            <v>92</v>
          </cell>
          <cell r="N2857">
            <v>15.64</v>
          </cell>
        </row>
        <row r="2858">
          <cell r="A2858">
            <v>43758</v>
          </cell>
          <cell r="B2858">
            <v>60</v>
          </cell>
          <cell r="C2858">
            <v>9</v>
          </cell>
          <cell r="D2858"/>
          <cell r="E2858">
            <v>69</v>
          </cell>
          <cell r="F2858">
            <v>7</v>
          </cell>
          <cell r="G2858">
            <v>2</v>
          </cell>
          <cell r="H2858">
            <v>9</v>
          </cell>
          <cell r="I2858">
            <v>78</v>
          </cell>
          <cell r="K2858"/>
          <cell r="L2858"/>
          <cell r="M2858">
            <v>87</v>
          </cell>
          <cell r="N2858">
            <v>14.790000000000001</v>
          </cell>
        </row>
        <row r="2859">
          <cell r="A2859">
            <v>43759</v>
          </cell>
          <cell r="B2859">
            <v>60</v>
          </cell>
          <cell r="C2859">
            <v>8</v>
          </cell>
          <cell r="D2859"/>
          <cell r="E2859">
            <v>68</v>
          </cell>
          <cell r="F2859">
            <v>8</v>
          </cell>
          <cell r="G2859">
            <v>3</v>
          </cell>
          <cell r="H2859">
            <v>11</v>
          </cell>
          <cell r="I2859">
            <v>79</v>
          </cell>
          <cell r="K2859"/>
          <cell r="L2859"/>
          <cell r="M2859">
            <v>90</v>
          </cell>
          <cell r="N2859">
            <v>15.3</v>
          </cell>
        </row>
        <row r="2860">
          <cell r="A2860">
            <v>43760</v>
          </cell>
          <cell r="B2860">
            <v>62</v>
          </cell>
          <cell r="C2860">
            <v>9</v>
          </cell>
          <cell r="D2860"/>
          <cell r="E2860">
            <v>71</v>
          </cell>
          <cell r="F2860">
            <v>9</v>
          </cell>
          <cell r="G2860">
            <v>3</v>
          </cell>
          <cell r="H2860">
            <v>12</v>
          </cell>
          <cell r="I2860">
            <v>83</v>
          </cell>
          <cell r="K2860"/>
          <cell r="L2860"/>
          <cell r="M2860">
            <v>95</v>
          </cell>
          <cell r="N2860">
            <v>16.150000000000002</v>
          </cell>
        </row>
        <row r="2861">
          <cell r="A2861">
            <v>43761</v>
          </cell>
          <cell r="B2861">
            <v>63</v>
          </cell>
          <cell r="C2861">
            <v>8</v>
          </cell>
          <cell r="D2861"/>
          <cell r="E2861">
            <v>71</v>
          </cell>
          <cell r="F2861">
            <v>7</v>
          </cell>
          <cell r="G2861">
            <v>4</v>
          </cell>
          <cell r="H2861">
            <v>11</v>
          </cell>
          <cell r="I2861">
            <v>82</v>
          </cell>
          <cell r="K2861"/>
          <cell r="L2861"/>
          <cell r="M2861">
            <v>93</v>
          </cell>
          <cell r="N2861">
            <v>15.81</v>
          </cell>
        </row>
        <row r="2862">
          <cell r="A2862">
            <v>43762</v>
          </cell>
          <cell r="B2862">
            <v>66</v>
          </cell>
          <cell r="C2862">
            <v>9</v>
          </cell>
          <cell r="D2862"/>
          <cell r="E2862">
            <v>75</v>
          </cell>
          <cell r="F2862">
            <v>7</v>
          </cell>
          <cell r="G2862">
            <v>5</v>
          </cell>
          <cell r="H2862">
            <v>12</v>
          </cell>
          <cell r="I2862">
            <v>87</v>
          </cell>
          <cell r="K2862"/>
          <cell r="L2862"/>
          <cell r="M2862">
            <v>99</v>
          </cell>
          <cell r="N2862">
            <v>16.830000000000002</v>
          </cell>
        </row>
        <row r="2863">
          <cell r="A2863">
            <v>43763</v>
          </cell>
          <cell r="B2863">
            <v>67</v>
          </cell>
          <cell r="C2863">
            <v>13</v>
          </cell>
          <cell r="D2863"/>
          <cell r="E2863">
            <v>80</v>
          </cell>
          <cell r="F2863">
            <v>6</v>
          </cell>
          <cell r="G2863">
            <v>5</v>
          </cell>
          <cell r="H2863">
            <v>11</v>
          </cell>
          <cell r="I2863">
            <v>91</v>
          </cell>
          <cell r="K2863"/>
          <cell r="L2863"/>
          <cell r="M2863">
            <v>102</v>
          </cell>
          <cell r="N2863">
            <v>17.34</v>
          </cell>
        </row>
        <row r="2864">
          <cell r="A2864">
            <v>43764</v>
          </cell>
          <cell r="B2864">
            <v>68</v>
          </cell>
          <cell r="C2864">
            <v>12</v>
          </cell>
          <cell r="D2864"/>
          <cell r="E2864">
            <v>80</v>
          </cell>
          <cell r="F2864">
            <v>6</v>
          </cell>
          <cell r="G2864">
            <v>5</v>
          </cell>
          <cell r="H2864">
            <v>11</v>
          </cell>
          <cell r="I2864">
            <v>91</v>
          </cell>
          <cell r="K2864"/>
          <cell r="L2864"/>
          <cell r="M2864">
            <v>102</v>
          </cell>
          <cell r="N2864">
            <v>17.34</v>
          </cell>
        </row>
        <row r="2865">
          <cell r="A2865">
            <v>43765</v>
          </cell>
          <cell r="B2865">
            <v>65</v>
          </cell>
          <cell r="C2865">
            <v>12</v>
          </cell>
          <cell r="D2865"/>
          <cell r="E2865">
            <v>77</v>
          </cell>
          <cell r="F2865">
            <v>9</v>
          </cell>
          <cell r="G2865">
            <v>5</v>
          </cell>
          <cell r="H2865">
            <v>14</v>
          </cell>
          <cell r="I2865">
            <v>91</v>
          </cell>
          <cell r="K2865"/>
          <cell r="L2865"/>
          <cell r="M2865">
            <v>105</v>
          </cell>
          <cell r="N2865">
            <v>17.850000000000001</v>
          </cell>
        </row>
        <row r="2866">
          <cell r="A2866">
            <v>43766</v>
          </cell>
          <cell r="B2866">
            <v>69</v>
          </cell>
          <cell r="C2866">
            <v>13</v>
          </cell>
          <cell r="D2866"/>
          <cell r="E2866">
            <v>82</v>
          </cell>
          <cell r="F2866">
            <v>8</v>
          </cell>
          <cell r="G2866">
            <v>6</v>
          </cell>
          <cell r="H2866">
            <v>14</v>
          </cell>
          <cell r="I2866">
            <v>96</v>
          </cell>
          <cell r="K2866"/>
          <cell r="L2866"/>
          <cell r="M2866">
            <v>110</v>
          </cell>
          <cell r="N2866">
            <v>18.700000000000003</v>
          </cell>
        </row>
        <row r="2867">
          <cell r="A2867">
            <v>43767</v>
          </cell>
          <cell r="B2867">
            <v>70</v>
          </cell>
          <cell r="C2867">
            <v>12</v>
          </cell>
          <cell r="D2867"/>
          <cell r="E2867">
            <v>82</v>
          </cell>
          <cell r="F2867">
            <v>8</v>
          </cell>
          <cell r="G2867">
            <v>4</v>
          </cell>
          <cell r="H2867">
            <v>12</v>
          </cell>
          <cell r="I2867">
            <v>94</v>
          </cell>
          <cell r="K2867"/>
          <cell r="L2867"/>
          <cell r="M2867">
            <v>106</v>
          </cell>
          <cell r="N2867">
            <v>18.02</v>
          </cell>
        </row>
        <row r="2868">
          <cell r="A2868">
            <v>43768</v>
          </cell>
          <cell r="B2868">
            <v>72</v>
          </cell>
          <cell r="C2868">
            <v>12</v>
          </cell>
          <cell r="D2868"/>
          <cell r="E2868">
            <v>84</v>
          </cell>
          <cell r="F2868">
            <v>11</v>
          </cell>
          <cell r="G2868">
            <v>4</v>
          </cell>
          <cell r="H2868">
            <v>15</v>
          </cell>
          <cell r="I2868">
            <v>99</v>
          </cell>
          <cell r="K2868"/>
          <cell r="L2868"/>
          <cell r="M2868">
            <v>114</v>
          </cell>
          <cell r="N2868">
            <v>19.380000000000003</v>
          </cell>
        </row>
        <row r="2869">
          <cell r="A2869">
            <v>43769</v>
          </cell>
          <cell r="B2869">
            <v>78</v>
          </cell>
          <cell r="C2869">
            <v>11</v>
          </cell>
          <cell r="D2869"/>
          <cell r="E2869">
            <v>89</v>
          </cell>
          <cell r="F2869">
            <v>8</v>
          </cell>
          <cell r="G2869">
            <v>1</v>
          </cell>
          <cell r="H2869">
            <v>9</v>
          </cell>
          <cell r="I2869">
            <v>98</v>
          </cell>
          <cell r="K2869"/>
          <cell r="L2869"/>
          <cell r="M2869">
            <v>107</v>
          </cell>
          <cell r="N2869">
            <v>18.190000000000001</v>
          </cell>
        </row>
        <row r="2870">
          <cell r="A2870">
            <v>43770</v>
          </cell>
          <cell r="B2870">
            <v>67</v>
          </cell>
          <cell r="C2870">
            <v>10</v>
          </cell>
          <cell r="D2870"/>
          <cell r="E2870">
            <v>77</v>
          </cell>
          <cell r="F2870">
            <v>9</v>
          </cell>
          <cell r="G2870">
            <v>2</v>
          </cell>
          <cell r="H2870">
            <v>11</v>
          </cell>
          <cell r="I2870">
            <v>88</v>
          </cell>
          <cell r="K2870"/>
          <cell r="L2870"/>
          <cell r="M2870">
            <v>99</v>
          </cell>
          <cell r="N2870">
            <v>16.830000000000002</v>
          </cell>
        </row>
        <row r="2871">
          <cell r="A2871">
            <v>43771</v>
          </cell>
          <cell r="B2871">
            <v>73</v>
          </cell>
          <cell r="C2871">
            <v>10</v>
          </cell>
          <cell r="D2871"/>
          <cell r="E2871">
            <v>83</v>
          </cell>
          <cell r="F2871">
            <v>9</v>
          </cell>
          <cell r="G2871">
            <v>4</v>
          </cell>
          <cell r="H2871">
            <v>13</v>
          </cell>
          <cell r="I2871">
            <v>96</v>
          </cell>
          <cell r="K2871"/>
          <cell r="L2871"/>
          <cell r="M2871">
            <v>109</v>
          </cell>
          <cell r="N2871">
            <v>18.53</v>
          </cell>
        </row>
        <row r="2872">
          <cell r="A2872">
            <v>43772</v>
          </cell>
          <cell r="B2872">
            <v>68</v>
          </cell>
          <cell r="C2872">
            <v>9</v>
          </cell>
          <cell r="D2872"/>
          <cell r="E2872">
            <v>77</v>
          </cell>
          <cell r="F2872">
            <v>11</v>
          </cell>
          <cell r="G2872">
            <v>4</v>
          </cell>
          <cell r="H2872">
            <v>15</v>
          </cell>
          <cell r="I2872">
            <v>92</v>
          </cell>
          <cell r="K2872"/>
          <cell r="L2872"/>
          <cell r="M2872">
            <v>107</v>
          </cell>
          <cell r="N2872">
            <v>18.190000000000001</v>
          </cell>
        </row>
        <row r="2873">
          <cell r="A2873">
            <v>43773</v>
          </cell>
          <cell r="B2873">
            <v>73</v>
          </cell>
          <cell r="C2873">
            <v>9</v>
          </cell>
          <cell r="D2873"/>
          <cell r="E2873">
            <v>82</v>
          </cell>
          <cell r="F2873">
            <v>13</v>
          </cell>
          <cell r="G2873">
            <v>4</v>
          </cell>
          <cell r="H2873">
            <v>17</v>
          </cell>
          <cell r="I2873">
            <v>99</v>
          </cell>
          <cell r="K2873"/>
          <cell r="L2873"/>
          <cell r="M2873">
            <v>116</v>
          </cell>
          <cell r="N2873">
            <v>19.720000000000002</v>
          </cell>
        </row>
        <row r="2874">
          <cell r="A2874">
            <v>43774</v>
          </cell>
          <cell r="B2874">
            <v>67</v>
          </cell>
          <cell r="C2874">
            <v>10</v>
          </cell>
          <cell r="D2874"/>
          <cell r="E2874">
            <v>77</v>
          </cell>
          <cell r="F2874">
            <v>12</v>
          </cell>
          <cell r="G2874">
            <v>4</v>
          </cell>
          <cell r="H2874">
            <v>16</v>
          </cell>
          <cell r="I2874">
            <v>93</v>
          </cell>
          <cell r="K2874"/>
          <cell r="L2874"/>
          <cell r="M2874">
            <v>109</v>
          </cell>
          <cell r="N2874">
            <v>18.53</v>
          </cell>
        </row>
        <row r="2875">
          <cell r="A2875">
            <v>43775</v>
          </cell>
          <cell r="B2875">
            <v>67</v>
          </cell>
          <cell r="C2875">
            <v>7</v>
          </cell>
          <cell r="D2875"/>
          <cell r="E2875">
            <v>74</v>
          </cell>
          <cell r="F2875">
            <v>14</v>
          </cell>
          <cell r="G2875">
            <v>5</v>
          </cell>
          <cell r="H2875">
            <v>19</v>
          </cell>
          <cell r="I2875">
            <v>93</v>
          </cell>
          <cell r="K2875"/>
          <cell r="L2875"/>
          <cell r="M2875">
            <v>112</v>
          </cell>
          <cell r="N2875">
            <v>19.040000000000003</v>
          </cell>
        </row>
        <row r="2876">
          <cell r="A2876">
            <v>43776</v>
          </cell>
          <cell r="B2876">
            <v>63</v>
          </cell>
          <cell r="C2876">
            <v>8</v>
          </cell>
          <cell r="D2876"/>
          <cell r="E2876">
            <v>71</v>
          </cell>
          <cell r="F2876">
            <v>11</v>
          </cell>
          <cell r="G2876">
            <v>4</v>
          </cell>
          <cell r="H2876">
            <v>15</v>
          </cell>
          <cell r="I2876">
            <v>86</v>
          </cell>
          <cell r="K2876"/>
          <cell r="L2876"/>
          <cell r="M2876">
            <v>101</v>
          </cell>
          <cell r="N2876">
            <v>17.170000000000002</v>
          </cell>
        </row>
        <row r="2877">
          <cell r="A2877">
            <v>43777</v>
          </cell>
          <cell r="B2877">
            <v>62</v>
          </cell>
          <cell r="C2877">
            <v>15</v>
          </cell>
          <cell r="D2877"/>
          <cell r="E2877">
            <v>77</v>
          </cell>
          <cell r="F2877">
            <v>13</v>
          </cell>
          <cell r="G2877">
            <v>3</v>
          </cell>
          <cell r="H2877">
            <v>16</v>
          </cell>
          <cell r="I2877">
            <v>93</v>
          </cell>
          <cell r="K2877"/>
          <cell r="L2877"/>
          <cell r="M2877">
            <v>109</v>
          </cell>
          <cell r="N2877">
            <v>18.53</v>
          </cell>
        </row>
        <row r="2878">
          <cell r="A2878">
            <v>43778</v>
          </cell>
          <cell r="B2878">
            <v>54</v>
          </cell>
          <cell r="C2878">
            <v>18</v>
          </cell>
          <cell r="D2878"/>
          <cell r="E2878">
            <v>72</v>
          </cell>
          <cell r="F2878">
            <v>14</v>
          </cell>
          <cell r="G2878">
            <v>4</v>
          </cell>
          <cell r="H2878">
            <v>18</v>
          </cell>
          <cell r="I2878">
            <v>90</v>
          </cell>
          <cell r="K2878"/>
          <cell r="L2878"/>
          <cell r="M2878">
            <v>108</v>
          </cell>
          <cell r="N2878">
            <v>18.360000000000003</v>
          </cell>
        </row>
        <row r="2879">
          <cell r="A2879">
            <v>43779</v>
          </cell>
          <cell r="B2879">
            <v>65</v>
          </cell>
          <cell r="C2879">
            <v>11</v>
          </cell>
          <cell r="D2879"/>
          <cell r="E2879">
            <v>76</v>
          </cell>
          <cell r="F2879">
            <v>16</v>
          </cell>
          <cell r="G2879">
            <v>5</v>
          </cell>
          <cell r="H2879">
            <v>21</v>
          </cell>
          <cell r="I2879">
            <v>97</v>
          </cell>
          <cell r="K2879"/>
          <cell r="L2879"/>
          <cell r="M2879">
            <v>118</v>
          </cell>
          <cell r="N2879">
            <v>20.060000000000002</v>
          </cell>
        </row>
        <row r="2880">
          <cell r="A2880">
            <v>43780</v>
          </cell>
          <cell r="B2880">
            <v>67</v>
          </cell>
          <cell r="C2880">
            <v>7</v>
          </cell>
          <cell r="D2880"/>
          <cell r="E2880">
            <v>74</v>
          </cell>
          <cell r="F2880">
            <v>14</v>
          </cell>
          <cell r="G2880">
            <v>2</v>
          </cell>
          <cell r="H2880">
            <v>16</v>
          </cell>
          <cell r="I2880">
            <v>90</v>
          </cell>
          <cell r="K2880"/>
          <cell r="L2880"/>
          <cell r="M2880">
            <v>106</v>
          </cell>
          <cell r="N2880">
            <v>18.02</v>
          </cell>
        </row>
        <row r="2881">
          <cell r="A2881">
            <v>43781</v>
          </cell>
          <cell r="B2881">
            <v>59</v>
          </cell>
          <cell r="C2881">
            <v>9</v>
          </cell>
          <cell r="D2881"/>
          <cell r="E2881">
            <v>68</v>
          </cell>
          <cell r="F2881">
            <v>14</v>
          </cell>
          <cell r="G2881">
            <v>2</v>
          </cell>
          <cell r="H2881">
            <v>16</v>
          </cell>
          <cell r="I2881">
            <v>84</v>
          </cell>
          <cell r="K2881"/>
          <cell r="L2881"/>
          <cell r="M2881">
            <v>100</v>
          </cell>
          <cell r="N2881">
            <v>17</v>
          </cell>
        </row>
        <row r="2882">
          <cell r="A2882">
            <v>43782</v>
          </cell>
          <cell r="B2882">
            <v>75</v>
          </cell>
          <cell r="C2882">
            <v>9</v>
          </cell>
          <cell r="D2882"/>
          <cell r="E2882">
            <v>84</v>
          </cell>
          <cell r="F2882">
            <v>12</v>
          </cell>
          <cell r="G2882">
            <v>1</v>
          </cell>
          <cell r="H2882">
            <v>13</v>
          </cell>
          <cell r="I2882">
            <v>97</v>
          </cell>
          <cell r="K2882"/>
          <cell r="L2882"/>
          <cell r="M2882">
            <v>110</v>
          </cell>
          <cell r="N2882">
            <v>18.700000000000003</v>
          </cell>
        </row>
        <row r="2883">
          <cell r="A2883">
            <v>43783</v>
          </cell>
          <cell r="B2883">
            <v>82</v>
          </cell>
          <cell r="C2883">
            <v>7</v>
          </cell>
          <cell r="D2883"/>
          <cell r="E2883">
            <v>89</v>
          </cell>
          <cell r="F2883">
            <v>13</v>
          </cell>
          <cell r="G2883">
            <v>1</v>
          </cell>
          <cell r="H2883">
            <v>14</v>
          </cell>
          <cell r="I2883">
            <v>103</v>
          </cell>
          <cell r="K2883"/>
          <cell r="L2883"/>
          <cell r="M2883">
            <v>117</v>
          </cell>
          <cell r="N2883">
            <v>19.89</v>
          </cell>
        </row>
        <row r="2884">
          <cell r="A2884">
            <v>43784</v>
          </cell>
          <cell r="B2884">
            <v>76</v>
          </cell>
          <cell r="C2884">
            <v>6</v>
          </cell>
          <cell r="D2884"/>
          <cell r="E2884">
            <v>82</v>
          </cell>
          <cell r="F2884">
            <v>11</v>
          </cell>
          <cell r="G2884">
            <v>5</v>
          </cell>
          <cell r="H2884">
            <v>16</v>
          </cell>
          <cell r="I2884">
            <v>98</v>
          </cell>
          <cell r="K2884"/>
          <cell r="L2884"/>
          <cell r="M2884">
            <v>114</v>
          </cell>
          <cell r="N2884">
            <v>19.380000000000003</v>
          </cell>
        </row>
        <row r="2885">
          <cell r="A2885">
            <v>43785</v>
          </cell>
          <cell r="B2885">
            <v>87</v>
          </cell>
          <cell r="C2885">
            <v>8</v>
          </cell>
          <cell r="D2885"/>
          <cell r="E2885">
            <v>95</v>
          </cell>
          <cell r="F2885">
            <v>14</v>
          </cell>
          <cell r="G2885">
            <v>5</v>
          </cell>
          <cell r="H2885">
            <v>19</v>
          </cell>
          <cell r="I2885">
            <v>114</v>
          </cell>
          <cell r="K2885"/>
          <cell r="L2885"/>
          <cell r="M2885">
            <v>133</v>
          </cell>
          <cell r="N2885">
            <v>22.610000000000003</v>
          </cell>
        </row>
        <row r="2886">
          <cell r="A2886">
            <v>43786</v>
          </cell>
          <cell r="B2886">
            <v>72</v>
          </cell>
          <cell r="C2886">
            <v>11</v>
          </cell>
          <cell r="D2886"/>
          <cell r="E2886">
            <v>83</v>
          </cell>
          <cell r="F2886">
            <v>14</v>
          </cell>
          <cell r="G2886">
            <v>4</v>
          </cell>
          <cell r="H2886">
            <v>18</v>
          </cell>
          <cell r="I2886">
            <v>101</v>
          </cell>
          <cell r="K2886"/>
          <cell r="L2886"/>
          <cell r="M2886">
            <v>119</v>
          </cell>
          <cell r="N2886">
            <v>20.23</v>
          </cell>
        </row>
        <row r="2887">
          <cell r="A2887">
            <v>43787</v>
          </cell>
          <cell r="B2887">
            <v>72</v>
          </cell>
          <cell r="C2887">
            <v>12</v>
          </cell>
          <cell r="D2887"/>
          <cell r="E2887">
            <v>84</v>
          </cell>
          <cell r="F2887">
            <v>13</v>
          </cell>
          <cell r="G2887">
            <v>6</v>
          </cell>
          <cell r="H2887">
            <v>19</v>
          </cell>
          <cell r="I2887">
            <v>103</v>
          </cell>
          <cell r="K2887"/>
          <cell r="L2887"/>
          <cell r="M2887">
            <v>122</v>
          </cell>
          <cell r="N2887">
            <v>20.740000000000002</v>
          </cell>
        </row>
        <row r="2888">
          <cell r="A2888">
            <v>43788</v>
          </cell>
          <cell r="B2888">
            <v>73</v>
          </cell>
          <cell r="C2888">
            <v>11</v>
          </cell>
          <cell r="D2888"/>
          <cell r="E2888">
            <v>84</v>
          </cell>
          <cell r="F2888">
            <v>11</v>
          </cell>
          <cell r="G2888">
            <v>6</v>
          </cell>
          <cell r="H2888">
            <v>17</v>
          </cell>
          <cell r="I2888">
            <v>101</v>
          </cell>
          <cell r="K2888"/>
          <cell r="L2888"/>
          <cell r="M2888">
            <v>118</v>
          </cell>
          <cell r="N2888">
            <v>20.060000000000002</v>
          </cell>
        </row>
        <row r="2889">
          <cell r="A2889">
            <v>43789</v>
          </cell>
          <cell r="B2889">
            <v>62</v>
          </cell>
          <cell r="C2889">
            <v>10</v>
          </cell>
          <cell r="D2889"/>
          <cell r="E2889">
            <v>72</v>
          </cell>
          <cell r="F2889">
            <v>9</v>
          </cell>
          <cell r="G2889">
            <v>4</v>
          </cell>
          <cell r="H2889">
            <v>13</v>
          </cell>
          <cell r="I2889">
            <v>85</v>
          </cell>
          <cell r="K2889"/>
          <cell r="L2889"/>
          <cell r="M2889">
            <v>98</v>
          </cell>
          <cell r="N2889">
            <v>16.66</v>
          </cell>
        </row>
        <row r="2890">
          <cell r="A2890">
            <v>43790</v>
          </cell>
          <cell r="B2890">
            <v>61</v>
          </cell>
          <cell r="C2890">
            <v>11</v>
          </cell>
          <cell r="D2890"/>
          <cell r="E2890">
            <v>72</v>
          </cell>
          <cell r="F2890">
            <v>7</v>
          </cell>
          <cell r="G2890">
            <v>5</v>
          </cell>
          <cell r="H2890">
            <v>12</v>
          </cell>
          <cell r="I2890">
            <v>84</v>
          </cell>
          <cell r="K2890"/>
          <cell r="L2890"/>
          <cell r="M2890">
            <v>96</v>
          </cell>
          <cell r="N2890">
            <v>16.32</v>
          </cell>
        </row>
        <row r="2891">
          <cell r="A2891">
            <v>43791</v>
          </cell>
          <cell r="B2891">
            <v>64</v>
          </cell>
          <cell r="C2891">
            <v>13</v>
          </cell>
          <cell r="D2891"/>
          <cell r="E2891">
            <v>77</v>
          </cell>
          <cell r="F2891">
            <v>8</v>
          </cell>
          <cell r="G2891">
            <v>3</v>
          </cell>
          <cell r="H2891">
            <v>11</v>
          </cell>
          <cell r="I2891">
            <v>88</v>
          </cell>
          <cell r="K2891"/>
          <cell r="L2891"/>
          <cell r="M2891">
            <v>99</v>
          </cell>
          <cell r="N2891">
            <v>16.830000000000002</v>
          </cell>
        </row>
        <row r="2892">
          <cell r="A2892">
            <v>43792</v>
          </cell>
          <cell r="B2892">
            <v>69</v>
          </cell>
          <cell r="C2892">
            <v>12</v>
          </cell>
          <cell r="D2892"/>
          <cell r="E2892">
            <v>81</v>
          </cell>
          <cell r="F2892">
            <v>8</v>
          </cell>
          <cell r="G2892">
            <v>4</v>
          </cell>
          <cell r="H2892">
            <v>12</v>
          </cell>
          <cell r="I2892">
            <v>93</v>
          </cell>
          <cell r="K2892"/>
          <cell r="L2892"/>
          <cell r="M2892">
            <v>105</v>
          </cell>
          <cell r="N2892">
            <v>17.850000000000001</v>
          </cell>
        </row>
        <row r="2893">
          <cell r="A2893">
            <v>43793</v>
          </cell>
          <cell r="B2893">
            <v>78</v>
          </cell>
          <cell r="C2893">
            <v>14</v>
          </cell>
          <cell r="D2893"/>
          <cell r="E2893">
            <v>92</v>
          </cell>
          <cell r="F2893">
            <v>9</v>
          </cell>
          <cell r="G2893">
            <v>3</v>
          </cell>
          <cell r="H2893">
            <v>12</v>
          </cell>
          <cell r="I2893">
            <v>104</v>
          </cell>
          <cell r="K2893"/>
          <cell r="L2893"/>
          <cell r="M2893">
            <v>116</v>
          </cell>
          <cell r="N2893">
            <v>19.720000000000002</v>
          </cell>
        </row>
        <row r="2894">
          <cell r="A2894">
            <v>43794</v>
          </cell>
          <cell r="B2894">
            <v>80</v>
          </cell>
          <cell r="C2894">
            <v>17</v>
          </cell>
          <cell r="D2894"/>
          <cell r="E2894">
            <v>97</v>
          </cell>
          <cell r="F2894">
            <v>7</v>
          </cell>
          <cell r="G2894">
            <v>4</v>
          </cell>
          <cell r="H2894">
            <v>11</v>
          </cell>
          <cell r="I2894">
            <v>108</v>
          </cell>
          <cell r="K2894"/>
          <cell r="L2894"/>
          <cell r="M2894">
            <v>119</v>
          </cell>
          <cell r="N2894">
            <v>20.23</v>
          </cell>
        </row>
        <row r="2895">
          <cell r="A2895">
            <v>43795</v>
          </cell>
          <cell r="B2895">
            <v>74</v>
          </cell>
          <cell r="C2895">
            <v>16</v>
          </cell>
          <cell r="D2895"/>
          <cell r="E2895">
            <v>90</v>
          </cell>
          <cell r="F2895">
            <v>7</v>
          </cell>
          <cell r="G2895">
            <v>5</v>
          </cell>
          <cell r="H2895">
            <v>12</v>
          </cell>
          <cell r="I2895">
            <v>102</v>
          </cell>
          <cell r="K2895"/>
          <cell r="L2895"/>
          <cell r="M2895">
            <v>114</v>
          </cell>
          <cell r="N2895">
            <v>19.380000000000003</v>
          </cell>
        </row>
        <row r="2896">
          <cell r="A2896">
            <v>43796</v>
          </cell>
          <cell r="B2896">
            <v>73</v>
          </cell>
          <cell r="C2896">
            <v>14</v>
          </cell>
          <cell r="D2896"/>
          <cell r="E2896">
            <v>87</v>
          </cell>
          <cell r="F2896">
            <v>6</v>
          </cell>
          <cell r="G2896">
            <v>6</v>
          </cell>
          <cell r="H2896">
            <v>12</v>
          </cell>
          <cell r="I2896">
            <v>99</v>
          </cell>
          <cell r="K2896"/>
          <cell r="L2896"/>
          <cell r="M2896">
            <v>111</v>
          </cell>
          <cell r="N2896">
            <v>18.87</v>
          </cell>
        </row>
        <row r="2897">
          <cell r="A2897">
            <v>43797</v>
          </cell>
          <cell r="B2897">
            <v>89</v>
          </cell>
          <cell r="C2897">
            <v>17</v>
          </cell>
          <cell r="D2897"/>
          <cell r="E2897">
            <v>106</v>
          </cell>
          <cell r="F2897">
            <v>9</v>
          </cell>
          <cell r="G2897">
            <v>5</v>
          </cell>
          <cell r="H2897">
            <v>14</v>
          </cell>
          <cell r="I2897">
            <v>120</v>
          </cell>
          <cell r="K2897"/>
          <cell r="L2897"/>
          <cell r="M2897">
            <v>134</v>
          </cell>
          <cell r="N2897">
            <v>22.78</v>
          </cell>
        </row>
        <row r="2898">
          <cell r="A2898">
            <v>43798</v>
          </cell>
          <cell r="B2898">
            <v>92</v>
          </cell>
          <cell r="C2898">
            <v>15</v>
          </cell>
          <cell r="D2898"/>
          <cell r="E2898">
            <v>107</v>
          </cell>
          <cell r="F2898">
            <v>9</v>
          </cell>
          <cell r="G2898">
            <v>5</v>
          </cell>
          <cell r="H2898">
            <v>14</v>
          </cell>
          <cell r="I2898">
            <v>121</v>
          </cell>
          <cell r="K2898"/>
          <cell r="L2898"/>
          <cell r="M2898">
            <v>135</v>
          </cell>
          <cell r="N2898">
            <v>22.950000000000003</v>
          </cell>
        </row>
        <row r="2899">
          <cell r="A2899">
            <v>43799</v>
          </cell>
          <cell r="B2899">
            <v>93</v>
          </cell>
          <cell r="C2899">
            <v>13</v>
          </cell>
          <cell r="D2899"/>
          <cell r="E2899">
            <v>106</v>
          </cell>
          <cell r="F2899">
            <v>3</v>
          </cell>
          <cell r="G2899">
            <v>5</v>
          </cell>
          <cell r="H2899">
            <v>8</v>
          </cell>
          <cell r="I2899">
            <v>114</v>
          </cell>
          <cell r="K2899"/>
          <cell r="L2899"/>
          <cell r="M2899">
            <v>122</v>
          </cell>
          <cell r="N2899">
            <v>20.740000000000002</v>
          </cell>
        </row>
        <row r="2900">
          <cell r="A2900">
            <v>43800</v>
          </cell>
          <cell r="B2900">
            <v>95</v>
          </cell>
          <cell r="C2900">
            <v>16</v>
          </cell>
          <cell r="D2900"/>
          <cell r="E2900">
            <v>111</v>
          </cell>
          <cell r="F2900">
            <v>2</v>
          </cell>
          <cell r="G2900">
            <v>6</v>
          </cell>
          <cell r="H2900">
            <v>8</v>
          </cell>
          <cell r="I2900">
            <v>119</v>
          </cell>
          <cell r="K2900"/>
          <cell r="L2900"/>
          <cell r="M2900">
            <v>127</v>
          </cell>
          <cell r="N2900">
            <v>21.59</v>
          </cell>
        </row>
        <row r="2901">
          <cell r="A2901">
            <v>43801</v>
          </cell>
          <cell r="B2901">
            <v>89</v>
          </cell>
          <cell r="C2901">
            <v>18</v>
          </cell>
          <cell r="D2901"/>
          <cell r="E2901">
            <v>107</v>
          </cell>
          <cell r="F2901">
            <v>5</v>
          </cell>
          <cell r="G2901">
            <v>6</v>
          </cell>
          <cell r="H2901">
            <v>11</v>
          </cell>
          <cell r="I2901">
            <v>118</v>
          </cell>
          <cell r="K2901"/>
          <cell r="L2901"/>
          <cell r="M2901">
            <v>129</v>
          </cell>
          <cell r="N2901">
            <v>21.930000000000003</v>
          </cell>
        </row>
        <row r="2902">
          <cell r="A2902">
            <v>43802</v>
          </cell>
          <cell r="B2902">
            <v>90</v>
          </cell>
          <cell r="C2902">
            <v>19</v>
          </cell>
          <cell r="D2902"/>
          <cell r="E2902">
            <v>109</v>
          </cell>
          <cell r="F2902">
            <v>8</v>
          </cell>
          <cell r="G2902">
            <v>4</v>
          </cell>
          <cell r="H2902">
            <v>12</v>
          </cell>
          <cell r="I2902">
            <v>121</v>
          </cell>
          <cell r="K2902"/>
          <cell r="L2902"/>
          <cell r="M2902">
            <v>133</v>
          </cell>
          <cell r="N2902">
            <v>22.610000000000003</v>
          </cell>
        </row>
        <row r="2903">
          <cell r="A2903">
            <v>43803</v>
          </cell>
          <cell r="B2903">
            <v>80</v>
          </cell>
          <cell r="C2903">
            <v>20</v>
          </cell>
          <cell r="D2903"/>
          <cell r="E2903">
            <v>100</v>
          </cell>
          <cell r="F2903">
            <v>5</v>
          </cell>
          <cell r="G2903">
            <v>2</v>
          </cell>
          <cell r="H2903">
            <v>7</v>
          </cell>
          <cell r="I2903">
            <v>107</v>
          </cell>
          <cell r="K2903"/>
          <cell r="L2903"/>
          <cell r="M2903">
            <v>114</v>
          </cell>
          <cell r="N2903">
            <v>19.380000000000003</v>
          </cell>
        </row>
        <row r="2904">
          <cell r="A2904">
            <v>43804</v>
          </cell>
          <cell r="B2904">
            <v>79</v>
          </cell>
          <cell r="C2904">
            <v>20</v>
          </cell>
          <cell r="D2904"/>
          <cell r="E2904">
            <v>99</v>
          </cell>
          <cell r="F2904">
            <v>5</v>
          </cell>
          <cell r="G2904">
            <v>4</v>
          </cell>
          <cell r="H2904">
            <v>9</v>
          </cell>
          <cell r="I2904">
            <v>108</v>
          </cell>
          <cell r="K2904"/>
          <cell r="L2904"/>
          <cell r="M2904">
            <v>117</v>
          </cell>
          <cell r="N2904">
            <v>19.89</v>
          </cell>
        </row>
        <row r="2905">
          <cell r="A2905">
            <v>43805</v>
          </cell>
          <cell r="B2905">
            <v>84</v>
          </cell>
          <cell r="C2905">
            <v>20</v>
          </cell>
          <cell r="D2905"/>
          <cell r="E2905">
            <v>104</v>
          </cell>
          <cell r="F2905">
            <v>3</v>
          </cell>
          <cell r="G2905">
            <v>1</v>
          </cell>
          <cell r="H2905">
            <v>4</v>
          </cell>
          <cell r="I2905">
            <v>108</v>
          </cell>
          <cell r="K2905"/>
          <cell r="L2905"/>
          <cell r="M2905">
            <v>112</v>
          </cell>
          <cell r="N2905">
            <v>19.040000000000003</v>
          </cell>
        </row>
        <row r="2906">
          <cell r="A2906">
            <v>43806</v>
          </cell>
          <cell r="B2906">
            <v>74</v>
          </cell>
          <cell r="C2906">
            <v>20</v>
          </cell>
          <cell r="D2906"/>
          <cell r="E2906">
            <v>94</v>
          </cell>
          <cell r="F2906">
            <v>6</v>
          </cell>
          <cell r="G2906">
            <v>1</v>
          </cell>
          <cell r="H2906">
            <v>7</v>
          </cell>
          <cell r="I2906">
            <v>101</v>
          </cell>
          <cell r="K2906"/>
          <cell r="L2906"/>
          <cell r="M2906">
            <v>108</v>
          </cell>
          <cell r="N2906">
            <v>18.360000000000003</v>
          </cell>
        </row>
        <row r="2907">
          <cell r="A2907">
            <v>43807</v>
          </cell>
          <cell r="B2907">
            <v>73</v>
          </cell>
          <cell r="C2907">
            <v>17</v>
          </cell>
          <cell r="D2907"/>
          <cell r="E2907">
            <v>90</v>
          </cell>
          <cell r="F2907">
            <v>9</v>
          </cell>
          <cell r="G2907">
            <v>2</v>
          </cell>
          <cell r="H2907">
            <v>11</v>
          </cell>
          <cell r="I2907">
            <v>101</v>
          </cell>
          <cell r="K2907"/>
          <cell r="L2907"/>
          <cell r="M2907">
            <v>112</v>
          </cell>
          <cell r="N2907">
            <v>19.040000000000003</v>
          </cell>
        </row>
        <row r="2908">
          <cell r="A2908">
            <v>43808</v>
          </cell>
          <cell r="B2908">
            <v>85</v>
          </cell>
          <cell r="C2908">
            <v>19</v>
          </cell>
          <cell r="D2908"/>
          <cell r="E2908">
            <v>104</v>
          </cell>
          <cell r="F2908">
            <v>10</v>
          </cell>
          <cell r="G2908">
            <v>1</v>
          </cell>
          <cell r="H2908">
            <v>11</v>
          </cell>
          <cell r="I2908">
            <v>115</v>
          </cell>
          <cell r="K2908"/>
          <cell r="L2908"/>
          <cell r="M2908">
            <v>126</v>
          </cell>
          <cell r="N2908">
            <v>21.42</v>
          </cell>
        </row>
        <row r="2909">
          <cell r="A2909">
            <v>43809</v>
          </cell>
          <cell r="B2909">
            <v>75</v>
          </cell>
          <cell r="C2909">
            <v>18</v>
          </cell>
          <cell r="D2909"/>
          <cell r="E2909">
            <v>93</v>
          </cell>
          <cell r="F2909">
            <v>7</v>
          </cell>
          <cell r="G2909">
            <v>2</v>
          </cell>
          <cell r="H2909">
            <v>9</v>
          </cell>
          <cell r="I2909">
            <v>102</v>
          </cell>
          <cell r="K2909"/>
          <cell r="L2909"/>
          <cell r="M2909">
            <v>111</v>
          </cell>
          <cell r="N2909">
            <v>18.87</v>
          </cell>
        </row>
        <row r="2910">
          <cell r="A2910">
            <v>43810</v>
          </cell>
          <cell r="B2910">
            <v>81</v>
          </cell>
          <cell r="C2910">
            <v>18</v>
          </cell>
          <cell r="D2910"/>
          <cell r="E2910">
            <v>99</v>
          </cell>
          <cell r="F2910">
            <v>9</v>
          </cell>
          <cell r="G2910">
            <v>2</v>
          </cell>
          <cell r="H2910">
            <v>11</v>
          </cell>
          <cell r="I2910">
            <v>110</v>
          </cell>
          <cell r="K2910"/>
          <cell r="L2910"/>
          <cell r="M2910">
            <v>121</v>
          </cell>
          <cell r="N2910">
            <v>20.57</v>
          </cell>
        </row>
        <row r="2911">
          <cell r="A2911">
            <v>43811</v>
          </cell>
          <cell r="B2911">
            <v>71</v>
          </cell>
          <cell r="C2911">
            <v>21</v>
          </cell>
          <cell r="D2911"/>
          <cell r="E2911">
            <v>92</v>
          </cell>
          <cell r="F2911">
            <v>7</v>
          </cell>
          <cell r="G2911">
            <v>3</v>
          </cell>
          <cell r="H2911">
            <v>10</v>
          </cell>
          <cell r="I2911">
            <v>102</v>
          </cell>
          <cell r="K2911"/>
          <cell r="L2911"/>
          <cell r="M2911">
            <v>112</v>
          </cell>
          <cell r="N2911">
            <v>19.040000000000003</v>
          </cell>
        </row>
        <row r="2912">
          <cell r="A2912">
            <v>43812</v>
          </cell>
          <cell r="B2912">
            <v>66</v>
          </cell>
          <cell r="C2912">
            <v>19</v>
          </cell>
          <cell r="D2912"/>
          <cell r="E2912">
            <v>85</v>
          </cell>
          <cell r="F2912">
            <v>5</v>
          </cell>
          <cell r="G2912">
            <v>3</v>
          </cell>
          <cell r="H2912">
            <v>8</v>
          </cell>
          <cell r="I2912">
            <v>93</v>
          </cell>
          <cell r="K2912"/>
          <cell r="L2912"/>
          <cell r="M2912">
            <v>101</v>
          </cell>
          <cell r="N2912">
            <v>17.170000000000002</v>
          </cell>
        </row>
        <row r="2913">
          <cell r="A2913">
            <v>43813</v>
          </cell>
          <cell r="B2913">
            <v>61</v>
          </cell>
          <cell r="C2913">
            <v>14</v>
          </cell>
          <cell r="D2913"/>
          <cell r="E2913">
            <v>75</v>
          </cell>
          <cell r="F2913">
            <v>7</v>
          </cell>
          <cell r="G2913">
            <v>3</v>
          </cell>
          <cell r="H2913">
            <v>10</v>
          </cell>
          <cell r="I2913">
            <v>85</v>
          </cell>
          <cell r="K2913"/>
          <cell r="L2913"/>
          <cell r="M2913">
            <v>95</v>
          </cell>
          <cell r="N2913">
            <v>16.150000000000002</v>
          </cell>
        </row>
        <row r="2914">
          <cell r="A2914">
            <v>43814</v>
          </cell>
          <cell r="B2914">
            <v>77</v>
          </cell>
          <cell r="C2914">
            <v>16</v>
          </cell>
          <cell r="D2914"/>
          <cell r="E2914">
            <v>93</v>
          </cell>
          <cell r="F2914">
            <v>10</v>
          </cell>
          <cell r="G2914">
            <v>3</v>
          </cell>
          <cell r="H2914">
            <v>13</v>
          </cell>
          <cell r="I2914">
            <v>106</v>
          </cell>
          <cell r="K2914"/>
          <cell r="L2914"/>
          <cell r="M2914">
            <v>119</v>
          </cell>
          <cell r="N2914">
            <v>20.23</v>
          </cell>
        </row>
        <row r="2915">
          <cell r="A2915">
            <v>43815</v>
          </cell>
          <cell r="B2915">
            <v>63</v>
          </cell>
          <cell r="C2915">
            <v>14</v>
          </cell>
          <cell r="D2915"/>
          <cell r="E2915">
            <v>77</v>
          </cell>
          <cell r="F2915">
            <v>12</v>
          </cell>
          <cell r="G2915">
            <v>4</v>
          </cell>
          <cell r="H2915">
            <v>16</v>
          </cell>
          <cell r="I2915">
            <v>93</v>
          </cell>
          <cell r="K2915"/>
          <cell r="L2915"/>
          <cell r="M2915">
            <v>109</v>
          </cell>
          <cell r="N2915">
            <v>18.53</v>
          </cell>
        </row>
        <row r="2916">
          <cell r="A2916">
            <v>43816</v>
          </cell>
          <cell r="B2916">
            <v>66</v>
          </cell>
          <cell r="C2916">
            <v>19</v>
          </cell>
          <cell r="D2916"/>
          <cell r="E2916">
            <v>85</v>
          </cell>
          <cell r="F2916">
            <v>13</v>
          </cell>
          <cell r="G2916">
            <v>6</v>
          </cell>
          <cell r="H2916">
            <v>19</v>
          </cell>
          <cell r="I2916">
            <v>104</v>
          </cell>
          <cell r="K2916"/>
          <cell r="L2916"/>
          <cell r="M2916">
            <v>123</v>
          </cell>
          <cell r="N2916">
            <v>20.91</v>
          </cell>
        </row>
        <row r="2917">
          <cell r="A2917">
            <v>43817</v>
          </cell>
          <cell r="B2917">
            <v>76</v>
          </cell>
          <cell r="C2917">
            <v>18</v>
          </cell>
          <cell r="D2917"/>
          <cell r="E2917">
            <v>94</v>
          </cell>
          <cell r="F2917">
            <v>11</v>
          </cell>
          <cell r="G2917">
            <v>6</v>
          </cell>
          <cell r="H2917">
            <v>17</v>
          </cell>
          <cell r="I2917">
            <v>111</v>
          </cell>
          <cell r="K2917"/>
          <cell r="L2917"/>
          <cell r="M2917">
            <v>128</v>
          </cell>
          <cell r="N2917">
            <v>21.76</v>
          </cell>
        </row>
        <row r="2918">
          <cell r="A2918">
            <v>43818</v>
          </cell>
          <cell r="B2918">
            <v>80</v>
          </cell>
          <cell r="C2918">
            <v>16</v>
          </cell>
          <cell r="D2918"/>
          <cell r="E2918">
            <v>96</v>
          </cell>
          <cell r="F2918">
            <v>8</v>
          </cell>
          <cell r="G2918">
            <v>5</v>
          </cell>
          <cell r="H2918">
            <v>13</v>
          </cell>
          <cell r="I2918">
            <v>109</v>
          </cell>
          <cell r="K2918"/>
          <cell r="L2918"/>
          <cell r="M2918">
            <v>122</v>
          </cell>
          <cell r="N2918">
            <v>20.740000000000002</v>
          </cell>
        </row>
        <row r="2919">
          <cell r="A2919">
            <v>43819</v>
          </cell>
          <cell r="B2919">
            <v>67</v>
          </cell>
          <cell r="C2919">
            <v>11</v>
          </cell>
          <cell r="D2919"/>
          <cell r="E2919">
            <v>78</v>
          </cell>
          <cell r="F2919">
            <v>10</v>
          </cell>
          <cell r="G2919">
            <v>7</v>
          </cell>
          <cell r="H2919">
            <v>17</v>
          </cell>
          <cell r="I2919">
            <v>95</v>
          </cell>
          <cell r="K2919"/>
          <cell r="L2919"/>
          <cell r="M2919">
            <v>112</v>
          </cell>
          <cell r="N2919">
            <v>19.040000000000003</v>
          </cell>
        </row>
        <row r="2920">
          <cell r="A2920">
            <v>43820</v>
          </cell>
          <cell r="B2920">
            <v>62</v>
          </cell>
          <cell r="C2920">
            <v>10</v>
          </cell>
          <cell r="D2920"/>
          <cell r="E2920">
            <v>72</v>
          </cell>
          <cell r="F2920">
            <v>10</v>
          </cell>
          <cell r="G2920">
            <v>5</v>
          </cell>
          <cell r="H2920">
            <v>15</v>
          </cell>
          <cell r="I2920">
            <v>87</v>
          </cell>
          <cell r="K2920"/>
          <cell r="L2920"/>
          <cell r="M2920">
            <v>102</v>
          </cell>
          <cell r="N2920">
            <v>17.34</v>
          </cell>
        </row>
        <row r="2921">
          <cell r="A2921">
            <v>43821</v>
          </cell>
          <cell r="B2921">
            <v>68</v>
          </cell>
          <cell r="C2921">
            <v>14</v>
          </cell>
          <cell r="D2921"/>
          <cell r="E2921">
            <v>82</v>
          </cell>
          <cell r="F2921">
            <v>13</v>
          </cell>
          <cell r="G2921">
            <v>7</v>
          </cell>
          <cell r="H2921">
            <v>20</v>
          </cell>
          <cell r="I2921">
            <v>102</v>
          </cell>
          <cell r="K2921"/>
          <cell r="L2921"/>
          <cell r="M2921">
            <v>122</v>
          </cell>
          <cell r="N2921">
            <v>20.740000000000002</v>
          </cell>
        </row>
        <row r="2922">
          <cell r="A2922">
            <v>43822</v>
          </cell>
          <cell r="B2922">
            <v>62</v>
          </cell>
          <cell r="C2922">
            <v>15</v>
          </cell>
          <cell r="D2922"/>
          <cell r="E2922">
            <v>77</v>
          </cell>
          <cell r="F2922">
            <v>10</v>
          </cell>
          <cell r="G2922">
            <v>4</v>
          </cell>
          <cell r="H2922">
            <v>14</v>
          </cell>
          <cell r="I2922">
            <v>91</v>
          </cell>
          <cell r="K2922"/>
          <cell r="L2922"/>
          <cell r="M2922">
            <v>105</v>
          </cell>
          <cell r="N2922">
            <v>17.850000000000001</v>
          </cell>
        </row>
        <row r="2923">
          <cell r="A2923">
            <v>43823</v>
          </cell>
          <cell r="B2923">
            <v>59</v>
          </cell>
          <cell r="C2923">
            <v>14</v>
          </cell>
          <cell r="D2923"/>
          <cell r="E2923">
            <v>73</v>
          </cell>
          <cell r="F2923">
            <v>13</v>
          </cell>
          <cell r="G2923">
            <v>3</v>
          </cell>
          <cell r="H2923">
            <v>16</v>
          </cell>
          <cell r="I2923">
            <v>89</v>
          </cell>
          <cell r="K2923"/>
          <cell r="L2923"/>
          <cell r="M2923">
            <v>105</v>
          </cell>
          <cell r="N2923">
            <v>17.850000000000001</v>
          </cell>
        </row>
        <row r="2924">
          <cell r="A2924">
            <v>43824</v>
          </cell>
          <cell r="B2924">
            <v>57</v>
          </cell>
          <cell r="C2924">
            <v>16</v>
          </cell>
          <cell r="D2924"/>
          <cell r="E2924">
            <v>73</v>
          </cell>
          <cell r="F2924">
            <v>21</v>
          </cell>
          <cell r="G2924">
            <v>5</v>
          </cell>
          <cell r="H2924">
            <v>26</v>
          </cell>
          <cell r="I2924">
            <v>99</v>
          </cell>
          <cell r="K2924"/>
          <cell r="L2924"/>
          <cell r="M2924">
            <v>125</v>
          </cell>
          <cell r="N2924">
            <v>21.25</v>
          </cell>
        </row>
        <row r="2925">
          <cell r="A2925">
            <v>43825</v>
          </cell>
          <cell r="B2925">
            <v>62</v>
          </cell>
          <cell r="C2925">
            <v>25</v>
          </cell>
          <cell r="D2925"/>
          <cell r="E2925">
            <v>87</v>
          </cell>
          <cell r="F2925">
            <v>18</v>
          </cell>
          <cell r="G2925">
            <v>5</v>
          </cell>
          <cell r="H2925">
            <v>23</v>
          </cell>
          <cell r="I2925">
            <v>110</v>
          </cell>
          <cell r="K2925"/>
          <cell r="L2925"/>
          <cell r="M2925">
            <v>133</v>
          </cell>
          <cell r="N2925">
            <v>22.610000000000003</v>
          </cell>
        </row>
        <row r="2926">
          <cell r="A2926">
            <v>43826</v>
          </cell>
          <cell r="B2926">
            <v>72</v>
          </cell>
          <cell r="C2926">
            <v>25</v>
          </cell>
          <cell r="D2926"/>
          <cell r="E2926">
            <v>97</v>
          </cell>
          <cell r="F2926">
            <v>19</v>
          </cell>
          <cell r="G2926">
            <v>7</v>
          </cell>
          <cell r="H2926">
            <v>26</v>
          </cell>
          <cell r="I2926">
            <v>123</v>
          </cell>
          <cell r="K2926"/>
          <cell r="L2926"/>
          <cell r="M2926">
            <v>149</v>
          </cell>
          <cell r="N2926">
            <v>25.330000000000002</v>
          </cell>
        </row>
        <row r="2927">
          <cell r="A2927">
            <v>43827</v>
          </cell>
          <cell r="B2927">
            <v>78</v>
          </cell>
          <cell r="C2927">
            <v>22</v>
          </cell>
          <cell r="D2927"/>
          <cell r="E2927">
            <v>100</v>
          </cell>
          <cell r="F2927">
            <v>12</v>
          </cell>
          <cell r="G2927">
            <v>6</v>
          </cell>
          <cell r="H2927">
            <v>18</v>
          </cell>
          <cell r="I2927">
            <v>118</v>
          </cell>
          <cell r="K2927"/>
          <cell r="L2927"/>
          <cell r="M2927">
            <v>136</v>
          </cell>
          <cell r="N2927">
            <v>23.12</v>
          </cell>
        </row>
        <row r="2928">
          <cell r="A2928">
            <v>43828</v>
          </cell>
          <cell r="B2928">
            <v>73</v>
          </cell>
          <cell r="C2928">
            <v>19</v>
          </cell>
          <cell r="D2928"/>
          <cell r="E2928">
            <v>92</v>
          </cell>
          <cell r="F2928">
            <v>10</v>
          </cell>
          <cell r="G2928">
            <v>7</v>
          </cell>
          <cell r="H2928">
            <v>17</v>
          </cell>
          <cell r="I2928">
            <v>109</v>
          </cell>
          <cell r="K2928"/>
          <cell r="L2928"/>
          <cell r="M2928">
            <v>126</v>
          </cell>
          <cell r="N2928">
            <v>21.42</v>
          </cell>
        </row>
        <row r="2929">
          <cell r="A2929">
            <v>43829</v>
          </cell>
          <cell r="B2929">
            <v>77</v>
          </cell>
          <cell r="C2929">
            <v>17</v>
          </cell>
          <cell r="D2929"/>
          <cell r="E2929">
            <v>94</v>
          </cell>
          <cell r="F2929">
            <v>12</v>
          </cell>
          <cell r="G2929">
            <v>6</v>
          </cell>
          <cell r="H2929">
            <v>18</v>
          </cell>
          <cell r="I2929">
            <v>112</v>
          </cell>
          <cell r="K2929"/>
          <cell r="L2929"/>
          <cell r="M2929">
            <v>130</v>
          </cell>
          <cell r="N2929">
            <v>22.1</v>
          </cell>
        </row>
        <row r="2930">
          <cell r="A2930">
            <v>43830</v>
          </cell>
          <cell r="B2930">
            <v>75</v>
          </cell>
          <cell r="C2930">
            <v>18</v>
          </cell>
          <cell r="D2930"/>
          <cell r="E2930">
            <v>93</v>
          </cell>
          <cell r="F2930">
            <v>15</v>
          </cell>
          <cell r="G2930">
            <v>8</v>
          </cell>
          <cell r="H2930">
            <v>23</v>
          </cell>
          <cell r="I2930">
            <v>116</v>
          </cell>
          <cell r="K2930"/>
          <cell r="L2930"/>
          <cell r="M2930">
            <v>139</v>
          </cell>
          <cell r="N2930">
            <v>23.630000000000003</v>
          </cell>
        </row>
        <row r="2931">
          <cell r="A2931">
            <v>43831</v>
          </cell>
          <cell r="B2931">
            <v>75</v>
          </cell>
          <cell r="C2931">
            <v>15</v>
          </cell>
          <cell r="D2931"/>
          <cell r="E2931">
            <v>90</v>
          </cell>
          <cell r="F2931">
            <v>12</v>
          </cell>
          <cell r="G2931">
            <v>6</v>
          </cell>
          <cell r="H2931">
            <v>18</v>
          </cell>
          <cell r="I2931">
            <v>108</v>
          </cell>
          <cell r="K2931"/>
          <cell r="L2931"/>
          <cell r="M2931">
            <v>126</v>
          </cell>
          <cell r="N2931">
            <v>21.42</v>
          </cell>
        </row>
        <row r="2932">
          <cell r="A2932">
            <v>43832</v>
          </cell>
          <cell r="B2932">
            <v>78</v>
          </cell>
          <cell r="C2932">
            <v>16</v>
          </cell>
          <cell r="D2932"/>
          <cell r="E2932">
            <v>94</v>
          </cell>
          <cell r="F2932">
            <v>11</v>
          </cell>
          <cell r="G2932">
            <v>4</v>
          </cell>
          <cell r="H2932">
            <v>15</v>
          </cell>
          <cell r="I2932">
            <v>109</v>
          </cell>
          <cell r="K2932"/>
          <cell r="L2932"/>
          <cell r="M2932">
            <v>124</v>
          </cell>
          <cell r="N2932">
            <v>21.080000000000002</v>
          </cell>
        </row>
        <row r="2933">
          <cell r="A2933">
            <v>43833</v>
          </cell>
          <cell r="B2933">
            <v>76</v>
          </cell>
          <cell r="C2933">
            <v>16</v>
          </cell>
          <cell r="D2933"/>
          <cell r="E2933">
            <v>92</v>
          </cell>
          <cell r="F2933">
            <v>7</v>
          </cell>
          <cell r="G2933">
            <v>4</v>
          </cell>
          <cell r="H2933">
            <v>11</v>
          </cell>
          <cell r="I2933">
            <v>103</v>
          </cell>
          <cell r="K2933"/>
          <cell r="L2933"/>
          <cell r="M2933">
            <v>114</v>
          </cell>
          <cell r="N2933">
            <v>19.380000000000003</v>
          </cell>
        </row>
        <row r="2934">
          <cell r="A2934">
            <v>43834</v>
          </cell>
          <cell r="B2934">
            <v>85</v>
          </cell>
          <cell r="C2934">
            <v>11</v>
          </cell>
          <cell r="D2934"/>
          <cell r="E2934">
            <v>96</v>
          </cell>
          <cell r="F2934">
            <v>10</v>
          </cell>
          <cell r="G2934">
            <v>4</v>
          </cell>
          <cell r="H2934">
            <v>14</v>
          </cell>
          <cell r="I2934">
            <v>110</v>
          </cell>
          <cell r="K2934"/>
          <cell r="L2934"/>
          <cell r="M2934">
            <v>124</v>
          </cell>
          <cell r="N2934">
            <v>21.080000000000002</v>
          </cell>
        </row>
        <row r="2935">
          <cell r="A2935">
            <v>43835</v>
          </cell>
          <cell r="B2935">
            <v>83</v>
          </cell>
          <cell r="C2935">
            <v>10</v>
          </cell>
          <cell r="D2935"/>
          <cell r="E2935">
            <v>93</v>
          </cell>
          <cell r="F2935">
            <v>16</v>
          </cell>
          <cell r="G2935">
            <v>4</v>
          </cell>
          <cell r="H2935">
            <v>20</v>
          </cell>
          <cell r="I2935">
            <v>113</v>
          </cell>
          <cell r="K2935"/>
          <cell r="L2935"/>
          <cell r="M2935">
            <v>133</v>
          </cell>
          <cell r="N2935">
            <v>22.610000000000003</v>
          </cell>
        </row>
        <row r="2936">
          <cell r="A2936">
            <v>43836</v>
          </cell>
          <cell r="B2936">
            <v>84</v>
          </cell>
          <cell r="C2936">
            <v>10</v>
          </cell>
          <cell r="D2936"/>
          <cell r="E2936">
            <v>94</v>
          </cell>
          <cell r="F2936">
            <v>13</v>
          </cell>
          <cell r="G2936">
            <v>2</v>
          </cell>
          <cell r="H2936">
            <v>15</v>
          </cell>
          <cell r="I2936">
            <v>109</v>
          </cell>
          <cell r="K2936"/>
          <cell r="L2936"/>
          <cell r="M2936">
            <v>124</v>
          </cell>
          <cell r="N2936">
            <v>21.080000000000002</v>
          </cell>
        </row>
        <row r="2937">
          <cell r="A2937">
            <v>43837</v>
          </cell>
          <cell r="B2937">
            <v>98</v>
          </cell>
          <cell r="C2937">
            <v>10</v>
          </cell>
          <cell r="D2937"/>
          <cell r="E2937">
            <v>108</v>
          </cell>
          <cell r="F2937">
            <v>14</v>
          </cell>
          <cell r="G2937">
            <v>2</v>
          </cell>
          <cell r="H2937">
            <v>16</v>
          </cell>
          <cell r="I2937">
            <v>124</v>
          </cell>
          <cell r="K2937"/>
          <cell r="L2937"/>
          <cell r="M2937">
            <v>140</v>
          </cell>
          <cell r="N2937">
            <v>23.8</v>
          </cell>
        </row>
        <row r="2938">
          <cell r="A2938">
            <v>43838</v>
          </cell>
          <cell r="B2938">
            <v>100</v>
          </cell>
          <cell r="C2938">
            <v>12</v>
          </cell>
          <cell r="D2938"/>
          <cell r="E2938">
            <v>112</v>
          </cell>
          <cell r="F2938">
            <v>16</v>
          </cell>
          <cell r="G2938">
            <v>2</v>
          </cell>
          <cell r="H2938">
            <v>18</v>
          </cell>
          <cell r="I2938">
            <v>130</v>
          </cell>
          <cell r="K2938"/>
          <cell r="L2938"/>
          <cell r="M2938">
            <v>148</v>
          </cell>
          <cell r="N2938">
            <v>25.16</v>
          </cell>
        </row>
        <row r="2939">
          <cell r="A2939">
            <v>43839</v>
          </cell>
          <cell r="B2939">
            <v>89</v>
          </cell>
          <cell r="C2939">
            <v>13</v>
          </cell>
          <cell r="D2939"/>
          <cell r="E2939">
            <v>102</v>
          </cell>
          <cell r="F2939">
            <v>14</v>
          </cell>
          <cell r="G2939">
            <v>4</v>
          </cell>
          <cell r="H2939">
            <v>18</v>
          </cell>
          <cell r="I2939">
            <v>120</v>
          </cell>
          <cell r="K2939"/>
          <cell r="L2939"/>
          <cell r="M2939">
            <v>138</v>
          </cell>
          <cell r="N2939">
            <v>23.46</v>
          </cell>
        </row>
        <row r="2940">
          <cell r="A2940">
            <v>43840</v>
          </cell>
          <cell r="B2940">
            <v>90</v>
          </cell>
          <cell r="C2940">
            <v>13</v>
          </cell>
          <cell r="D2940"/>
          <cell r="E2940">
            <v>103</v>
          </cell>
          <cell r="F2940">
            <v>12</v>
          </cell>
          <cell r="G2940">
            <v>4</v>
          </cell>
          <cell r="H2940">
            <v>16</v>
          </cell>
          <cell r="I2940">
            <v>119</v>
          </cell>
          <cell r="K2940"/>
          <cell r="L2940"/>
          <cell r="M2940">
            <v>135</v>
          </cell>
          <cell r="N2940">
            <v>22.950000000000003</v>
          </cell>
        </row>
        <row r="2941">
          <cell r="A2941">
            <v>43841</v>
          </cell>
          <cell r="B2941">
            <v>98</v>
          </cell>
          <cell r="C2941">
            <v>9</v>
          </cell>
          <cell r="D2941"/>
          <cell r="E2941">
            <v>107</v>
          </cell>
          <cell r="F2941">
            <v>8</v>
          </cell>
          <cell r="G2941">
            <v>2</v>
          </cell>
          <cell r="H2941">
            <v>10</v>
          </cell>
          <cell r="I2941">
            <v>117</v>
          </cell>
          <cell r="K2941"/>
          <cell r="L2941"/>
          <cell r="M2941">
            <v>127</v>
          </cell>
          <cell r="N2941">
            <v>21.59</v>
          </cell>
        </row>
        <row r="2942">
          <cell r="A2942">
            <v>43842</v>
          </cell>
          <cell r="B2942">
            <v>100</v>
          </cell>
          <cell r="C2942">
            <v>9</v>
          </cell>
          <cell r="D2942"/>
          <cell r="E2942">
            <v>109</v>
          </cell>
          <cell r="F2942">
            <v>12</v>
          </cell>
          <cell r="G2942">
            <v>2</v>
          </cell>
          <cell r="H2942">
            <v>14</v>
          </cell>
          <cell r="I2942">
            <v>123</v>
          </cell>
          <cell r="K2942"/>
          <cell r="L2942"/>
          <cell r="M2942">
            <v>137</v>
          </cell>
          <cell r="N2942">
            <v>23.290000000000003</v>
          </cell>
        </row>
        <row r="2943">
          <cell r="A2943">
            <v>43843</v>
          </cell>
          <cell r="B2943">
            <v>97</v>
          </cell>
          <cell r="C2943">
            <v>8</v>
          </cell>
          <cell r="D2943"/>
          <cell r="E2943">
            <v>105</v>
          </cell>
          <cell r="F2943">
            <v>16</v>
          </cell>
          <cell r="G2943">
            <v>2</v>
          </cell>
          <cell r="H2943">
            <v>18</v>
          </cell>
          <cell r="I2943">
            <v>123</v>
          </cell>
          <cell r="K2943"/>
          <cell r="L2943"/>
          <cell r="M2943">
            <v>141</v>
          </cell>
          <cell r="N2943">
            <v>23.970000000000002</v>
          </cell>
        </row>
        <row r="2944">
          <cell r="A2944">
            <v>43844</v>
          </cell>
          <cell r="B2944">
            <v>95</v>
          </cell>
          <cell r="C2944">
            <v>10</v>
          </cell>
          <cell r="D2944"/>
          <cell r="E2944">
            <v>105</v>
          </cell>
          <cell r="F2944">
            <v>14</v>
          </cell>
          <cell r="G2944">
            <v>2</v>
          </cell>
          <cell r="H2944">
            <v>16</v>
          </cell>
          <cell r="I2944">
            <v>121</v>
          </cell>
          <cell r="K2944"/>
          <cell r="L2944"/>
          <cell r="M2944">
            <v>137</v>
          </cell>
          <cell r="N2944">
            <v>23.290000000000003</v>
          </cell>
        </row>
        <row r="2945">
          <cell r="A2945">
            <v>43845</v>
          </cell>
          <cell r="B2945">
            <v>88</v>
          </cell>
          <cell r="C2945">
            <v>9</v>
          </cell>
          <cell r="D2945"/>
          <cell r="E2945">
            <v>97</v>
          </cell>
          <cell r="F2945">
            <v>13</v>
          </cell>
          <cell r="G2945"/>
          <cell r="H2945">
            <v>13</v>
          </cell>
          <cell r="I2945">
            <v>110</v>
          </cell>
          <cell r="K2945"/>
          <cell r="L2945"/>
          <cell r="M2945">
            <v>123</v>
          </cell>
          <cell r="N2945">
            <v>20.91</v>
          </cell>
        </row>
        <row r="2946">
          <cell r="A2946">
            <v>43846</v>
          </cell>
          <cell r="B2946">
            <v>82</v>
          </cell>
          <cell r="C2946">
            <v>11</v>
          </cell>
          <cell r="D2946"/>
          <cell r="E2946">
            <v>93</v>
          </cell>
          <cell r="F2946">
            <v>10</v>
          </cell>
          <cell r="G2946"/>
          <cell r="H2946">
            <v>10</v>
          </cell>
          <cell r="I2946">
            <v>103</v>
          </cell>
          <cell r="K2946"/>
          <cell r="L2946"/>
          <cell r="M2946">
            <v>113</v>
          </cell>
          <cell r="N2946">
            <v>19.21</v>
          </cell>
        </row>
        <row r="2947">
          <cell r="A2947">
            <v>43847</v>
          </cell>
          <cell r="B2947">
            <v>84</v>
          </cell>
          <cell r="C2947">
            <v>13</v>
          </cell>
          <cell r="D2947"/>
          <cell r="E2947">
            <v>97</v>
          </cell>
          <cell r="F2947">
            <v>9</v>
          </cell>
          <cell r="G2947">
            <v>1</v>
          </cell>
          <cell r="H2947">
            <v>10</v>
          </cell>
          <cell r="I2947">
            <v>107</v>
          </cell>
          <cell r="K2947"/>
          <cell r="L2947"/>
          <cell r="M2947">
            <v>117</v>
          </cell>
          <cell r="N2947">
            <v>19.89</v>
          </cell>
        </row>
        <row r="2948">
          <cell r="A2948">
            <v>43848</v>
          </cell>
          <cell r="B2948">
            <v>77</v>
          </cell>
          <cell r="C2948">
            <v>11</v>
          </cell>
          <cell r="D2948"/>
          <cell r="E2948">
            <v>88</v>
          </cell>
          <cell r="F2948">
            <v>9</v>
          </cell>
          <cell r="G2948"/>
          <cell r="H2948">
            <v>9</v>
          </cell>
          <cell r="I2948">
            <v>97</v>
          </cell>
          <cell r="K2948"/>
          <cell r="L2948"/>
          <cell r="M2948">
            <v>106</v>
          </cell>
          <cell r="N2948">
            <v>18.02</v>
          </cell>
        </row>
        <row r="2949">
          <cell r="A2949">
            <v>43849</v>
          </cell>
          <cell r="B2949">
            <v>74</v>
          </cell>
          <cell r="C2949">
            <v>10</v>
          </cell>
          <cell r="D2949"/>
          <cell r="E2949">
            <v>84</v>
          </cell>
          <cell r="F2949">
            <v>7</v>
          </cell>
          <cell r="G2949">
            <v>2</v>
          </cell>
          <cell r="H2949">
            <v>9</v>
          </cell>
          <cell r="I2949">
            <v>93</v>
          </cell>
          <cell r="K2949"/>
          <cell r="L2949"/>
          <cell r="M2949">
            <v>102</v>
          </cell>
          <cell r="N2949">
            <v>17.34</v>
          </cell>
        </row>
        <row r="2950">
          <cell r="A2950">
            <v>43850</v>
          </cell>
          <cell r="B2950">
            <v>78</v>
          </cell>
          <cell r="C2950">
            <v>10</v>
          </cell>
          <cell r="D2950"/>
          <cell r="E2950">
            <v>88</v>
          </cell>
          <cell r="F2950">
            <v>9</v>
          </cell>
          <cell r="G2950">
            <v>1</v>
          </cell>
          <cell r="H2950">
            <v>10</v>
          </cell>
          <cell r="I2950">
            <v>98</v>
          </cell>
          <cell r="K2950"/>
          <cell r="L2950"/>
          <cell r="M2950">
            <v>108</v>
          </cell>
          <cell r="N2950">
            <v>18.360000000000003</v>
          </cell>
        </row>
        <row r="2951">
          <cell r="A2951">
            <v>43851</v>
          </cell>
          <cell r="B2951">
            <v>80</v>
          </cell>
          <cell r="C2951">
            <v>13</v>
          </cell>
          <cell r="D2951"/>
          <cell r="E2951">
            <v>93</v>
          </cell>
          <cell r="F2951">
            <v>10</v>
          </cell>
          <cell r="G2951">
            <v>1</v>
          </cell>
          <cell r="H2951">
            <v>11</v>
          </cell>
          <cell r="I2951">
            <v>104</v>
          </cell>
          <cell r="K2951"/>
          <cell r="L2951"/>
          <cell r="M2951">
            <v>115</v>
          </cell>
          <cell r="N2951">
            <v>19.55</v>
          </cell>
        </row>
        <row r="2952">
          <cell r="A2952">
            <v>43852</v>
          </cell>
          <cell r="B2952">
            <v>82</v>
          </cell>
          <cell r="C2952">
            <v>16</v>
          </cell>
          <cell r="D2952"/>
          <cell r="E2952">
            <v>98</v>
          </cell>
          <cell r="F2952">
            <v>11</v>
          </cell>
          <cell r="G2952">
            <v>2</v>
          </cell>
          <cell r="H2952">
            <v>13</v>
          </cell>
          <cell r="I2952">
            <v>111</v>
          </cell>
          <cell r="K2952"/>
          <cell r="L2952"/>
          <cell r="M2952">
            <v>124</v>
          </cell>
          <cell r="N2952">
            <v>21.080000000000002</v>
          </cell>
        </row>
        <row r="2953">
          <cell r="A2953">
            <v>43853</v>
          </cell>
          <cell r="B2953">
            <v>79</v>
          </cell>
          <cell r="C2953">
            <v>12</v>
          </cell>
          <cell r="D2953"/>
          <cell r="E2953">
            <v>91</v>
          </cell>
          <cell r="F2953">
            <v>8</v>
          </cell>
          <cell r="G2953">
            <v>1</v>
          </cell>
          <cell r="H2953">
            <v>9</v>
          </cell>
          <cell r="I2953">
            <v>100</v>
          </cell>
          <cell r="K2953"/>
          <cell r="L2953"/>
          <cell r="M2953">
            <v>109</v>
          </cell>
          <cell r="N2953">
            <v>18.53</v>
          </cell>
        </row>
        <row r="2954">
          <cell r="A2954">
            <v>43854</v>
          </cell>
          <cell r="B2954">
            <v>89</v>
          </cell>
          <cell r="C2954">
            <v>14</v>
          </cell>
          <cell r="D2954"/>
          <cell r="E2954">
            <v>103</v>
          </cell>
          <cell r="F2954">
            <v>11</v>
          </cell>
          <cell r="G2954">
            <v>1</v>
          </cell>
          <cell r="H2954">
            <v>12</v>
          </cell>
          <cell r="I2954">
            <v>115</v>
          </cell>
          <cell r="K2954"/>
          <cell r="L2954"/>
          <cell r="M2954">
            <v>127</v>
          </cell>
          <cell r="N2954">
            <v>21.59</v>
          </cell>
        </row>
        <row r="2955">
          <cell r="A2955">
            <v>43855</v>
          </cell>
          <cell r="B2955">
            <v>79</v>
          </cell>
          <cell r="C2955">
            <v>13</v>
          </cell>
          <cell r="D2955"/>
          <cell r="E2955">
            <v>92</v>
          </cell>
          <cell r="F2955">
            <v>11</v>
          </cell>
          <cell r="G2955">
            <v>1</v>
          </cell>
          <cell r="H2955">
            <v>12</v>
          </cell>
          <cell r="I2955">
            <v>104</v>
          </cell>
          <cell r="K2955"/>
          <cell r="L2955"/>
          <cell r="M2955">
            <v>116</v>
          </cell>
          <cell r="N2955">
            <v>19.720000000000002</v>
          </cell>
        </row>
        <row r="2956">
          <cell r="A2956">
            <v>43856</v>
          </cell>
          <cell r="B2956">
            <v>84</v>
          </cell>
          <cell r="C2956">
            <v>13</v>
          </cell>
          <cell r="D2956"/>
          <cell r="E2956">
            <v>97</v>
          </cell>
          <cell r="F2956">
            <v>11</v>
          </cell>
          <cell r="G2956">
            <v>1</v>
          </cell>
          <cell r="H2956">
            <v>12</v>
          </cell>
          <cell r="I2956">
            <v>109</v>
          </cell>
          <cell r="K2956"/>
          <cell r="L2956"/>
          <cell r="M2956">
            <v>121</v>
          </cell>
          <cell r="N2956">
            <v>20.57</v>
          </cell>
        </row>
        <row r="2957">
          <cell r="A2957">
            <v>43857</v>
          </cell>
          <cell r="B2957">
            <v>90</v>
          </cell>
          <cell r="C2957">
            <v>13</v>
          </cell>
          <cell r="D2957"/>
          <cell r="E2957">
            <v>103</v>
          </cell>
          <cell r="F2957">
            <v>15</v>
          </cell>
          <cell r="G2957">
            <v>1</v>
          </cell>
          <cell r="H2957">
            <v>16</v>
          </cell>
          <cell r="I2957">
            <v>119</v>
          </cell>
          <cell r="K2957"/>
          <cell r="L2957"/>
          <cell r="M2957">
            <v>135</v>
          </cell>
          <cell r="N2957">
            <v>22.950000000000003</v>
          </cell>
        </row>
        <row r="2958">
          <cell r="A2958">
            <v>43858</v>
          </cell>
          <cell r="B2958">
            <v>93</v>
          </cell>
          <cell r="C2958">
            <v>16</v>
          </cell>
          <cell r="D2958"/>
          <cell r="E2958">
            <v>109</v>
          </cell>
          <cell r="F2958">
            <v>11</v>
          </cell>
          <cell r="G2958">
            <v>1</v>
          </cell>
          <cell r="H2958">
            <v>12</v>
          </cell>
          <cell r="I2958">
            <v>121</v>
          </cell>
          <cell r="K2958"/>
          <cell r="L2958"/>
          <cell r="M2958">
            <v>133</v>
          </cell>
          <cell r="N2958">
            <v>22.610000000000003</v>
          </cell>
        </row>
        <row r="2959">
          <cell r="A2959">
            <v>43859</v>
          </cell>
          <cell r="B2959">
            <v>91</v>
          </cell>
          <cell r="C2959">
            <v>16</v>
          </cell>
          <cell r="D2959"/>
          <cell r="E2959">
            <v>107</v>
          </cell>
          <cell r="F2959">
            <v>11</v>
          </cell>
          <cell r="G2959"/>
          <cell r="H2959">
            <v>11</v>
          </cell>
          <cell r="I2959">
            <v>118</v>
          </cell>
          <cell r="K2959"/>
          <cell r="L2959"/>
          <cell r="M2959">
            <v>129</v>
          </cell>
          <cell r="N2959">
            <v>21.930000000000003</v>
          </cell>
        </row>
        <row r="2960">
          <cell r="A2960">
            <v>43860</v>
          </cell>
          <cell r="B2960">
            <v>96</v>
          </cell>
          <cell r="C2960">
            <v>14</v>
          </cell>
          <cell r="D2960"/>
          <cell r="E2960">
            <v>110</v>
          </cell>
          <cell r="F2960">
            <v>10</v>
          </cell>
          <cell r="G2960"/>
          <cell r="H2960">
            <v>10</v>
          </cell>
          <cell r="I2960">
            <v>120</v>
          </cell>
          <cell r="K2960"/>
          <cell r="L2960"/>
          <cell r="M2960">
            <v>130</v>
          </cell>
          <cell r="N2960">
            <v>22.1</v>
          </cell>
        </row>
        <row r="2961">
          <cell r="A2961">
            <v>43861</v>
          </cell>
          <cell r="B2961">
            <v>88</v>
          </cell>
          <cell r="C2961">
            <v>11</v>
          </cell>
          <cell r="D2961"/>
          <cell r="E2961">
            <v>99</v>
          </cell>
          <cell r="F2961">
            <v>10</v>
          </cell>
          <cell r="G2961"/>
          <cell r="H2961">
            <v>10</v>
          </cell>
          <cell r="I2961">
            <v>109</v>
          </cell>
          <cell r="K2961"/>
          <cell r="L2961"/>
          <cell r="M2961">
            <v>119</v>
          </cell>
          <cell r="N2961">
            <v>20.23</v>
          </cell>
        </row>
        <row r="2962">
          <cell r="A2962">
            <v>43862</v>
          </cell>
          <cell r="B2962">
            <v>90</v>
          </cell>
          <cell r="C2962">
            <v>11</v>
          </cell>
          <cell r="D2962"/>
          <cell r="E2962">
            <v>101</v>
          </cell>
          <cell r="F2962">
            <v>11</v>
          </cell>
          <cell r="G2962">
            <v>1</v>
          </cell>
          <cell r="H2962">
            <v>12</v>
          </cell>
          <cell r="I2962">
            <v>113</v>
          </cell>
          <cell r="K2962"/>
          <cell r="L2962"/>
          <cell r="M2962">
            <v>125</v>
          </cell>
          <cell r="N2962">
            <v>21.25</v>
          </cell>
        </row>
        <row r="2963">
          <cell r="A2963">
            <v>43863</v>
          </cell>
          <cell r="B2963">
            <v>84</v>
          </cell>
          <cell r="C2963">
            <v>12</v>
          </cell>
          <cell r="D2963"/>
          <cell r="E2963">
            <v>96</v>
          </cell>
          <cell r="F2963">
            <v>13</v>
          </cell>
          <cell r="G2963">
            <v>1</v>
          </cell>
          <cell r="H2963">
            <v>14</v>
          </cell>
          <cell r="I2963">
            <v>110</v>
          </cell>
          <cell r="K2963"/>
          <cell r="L2963"/>
          <cell r="M2963">
            <v>124</v>
          </cell>
          <cell r="N2963">
            <v>21.080000000000002</v>
          </cell>
        </row>
        <row r="2964">
          <cell r="A2964">
            <v>43864</v>
          </cell>
          <cell r="B2964">
            <v>79</v>
          </cell>
          <cell r="C2964">
            <v>14</v>
          </cell>
          <cell r="D2964"/>
          <cell r="E2964">
            <v>93</v>
          </cell>
          <cell r="F2964">
            <v>13</v>
          </cell>
          <cell r="G2964">
            <v>1</v>
          </cell>
          <cell r="H2964">
            <v>14</v>
          </cell>
          <cell r="I2964">
            <v>107</v>
          </cell>
          <cell r="K2964"/>
          <cell r="L2964"/>
          <cell r="M2964">
            <v>121</v>
          </cell>
          <cell r="N2964">
            <v>20.57</v>
          </cell>
        </row>
        <row r="2965">
          <cell r="A2965">
            <v>43865</v>
          </cell>
          <cell r="B2965">
            <v>93</v>
          </cell>
          <cell r="C2965">
            <v>17</v>
          </cell>
          <cell r="D2965"/>
          <cell r="E2965">
            <v>110</v>
          </cell>
          <cell r="F2965">
            <v>12</v>
          </cell>
          <cell r="G2965">
            <v>2</v>
          </cell>
          <cell r="H2965">
            <v>14</v>
          </cell>
          <cell r="I2965">
            <v>124</v>
          </cell>
          <cell r="K2965"/>
          <cell r="L2965"/>
          <cell r="M2965">
            <v>138</v>
          </cell>
          <cell r="N2965">
            <v>23.46</v>
          </cell>
        </row>
        <row r="2966">
          <cell r="A2966">
            <v>43866</v>
          </cell>
          <cell r="B2966">
            <v>79</v>
          </cell>
          <cell r="C2966">
            <v>17</v>
          </cell>
          <cell r="D2966"/>
          <cell r="E2966">
            <v>96</v>
          </cell>
          <cell r="F2966">
            <v>9</v>
          </cell>
          <cell r="G2966">
            <v>2</v>
          </cell>
          <cell r="H2966">
            <v>11</v>
          </cell>
          <cell r="I2966">
            <v>107</v>
          </cell>
          <cell r="K2966"/>
          <cell r="L2966"/>
          <cell r="M2966">
            <v>118</v>
          </cell>
          <cell r="N2966">
            <v>20.060000000000002</v>
          </cell>
        </row>
        <row r="2967">
          <cell r="A2967">
            <v>43867</v>
          </cell>
          <cell r="B2967">
            <v>83</v>
          </cell>
          <cell r="C2967">
            <v>15</v>
          </cell>
          <cell r="D2967"/>
          <cell r="E2967">
            <v>98</v>
          </cell>
          <cell r="F2967">
            <v>9</v>
          </cell>
          <cell r="G2967"/>
          <cell r="H2967">
            <v>9</v>
          </cell>
          <cell r="I2967">
            <v>107</v>
          </cell>
          <cell r="K2967"/>
          <cell r="L2967"/>
          <cell r="M2967">
            <v>116</v>
          </cell>
          <cell r="N2967">
            <v>19.720000000000002</v>
          </cell>
        </row>
        <row r="2968">
          <cell r="A2968">
            <v>43868</v>
          </cell>
          <cell r="B2968">
            <v>78</v>
          </cell>
          <cell r="C2968">
            <v>15</v>
          </cell>
          <cell r="D2968"/>
          <cell r="E2968">
            <v>93</v>
          </cell>
          <cell r="F2968">
            <v>10</v>
          </cell>
          <cell r="G2968">
            <v>1</v>
          </cell>
          <cell r="H2968">
            <v>11</v>
          </cell>
          <cell r="I2968">
            <v>104</v>
          </cell>
          <cell r="K2968"/>
          <cell r="L2968"/>
          <cell r="M2968">
            <v>115</v>
          </cell>
          <cell r="N2968">
            <v>19.55</v>
          </cell>
        </row>
        <row r="2969">
          <cell r="A2969">
            <v>43869</v>
          </cell>
          <cell r="B2969">
            <v>80</v>
          </cell>
          <cell r="C2969">
            <v>12</v>
          </cell>
          <cell r="D2969"/>
          <cell r="E2969">
            <v>92</v>
          </cell>
          <cell r="F2969">
            <v>10</v>
          </cell>
          <cell r="G2969">
            <v>1</v>
          </cell>
          <cell r="H2969">
            <v>11</v>
          </cell>
          <cell r="I2969">
            <v>103</v>
          </cell>
          <cell r="K2969"/>
          <cell r="L2969"/>
          <cell r="M2969">
            <v>114</v>
          </cell>
          <cell r="N2969">
            <v>19.380000000000003</v>
          </cell>
        </row>
        <row r="2970">
          <cell r="A2970">
            <v>43870</v>
          </cell>
          <cell r="B2970">
            <v>84</v>
          </cell>
          <cell r="C2970">
            <v>13</v>
          </cell>
          <cell r="D2970"/>
          <cell r="E2970">
            <v>97</v>
          </cell>
          <cell r="F2970">
            <v>9</v>
          </cell>
          <cell r="G2970">
            <v>2</v>
          </cell>
          <cell r="H2970">
            <v>11</v>
          </cell>
          <cell r="I2970">
            <v>108</v>
          </cell>
          <cell r="K2970"/>
          <cell r="L2970"/>
          <cell r="M2970">
            <v>119</v>
          </cell>
          <cell r="N2970">
            <v>20.23</v>
          </cell>
        </row>
        <row r="2971">
          <cell r="A2971">
            <v>43871</v>
          </cell>
          <cell r="B2971">
            <v>86</v>
          </cell>
          <cell r="C2971">
            <v>13</v>
          </cell>
          <cell r="D2971"/>
          <cell r="E2971">
            <v>99</v>
          </cell>
          <cell r="F2971">
            <v>12</v>
          </cell>
          <cell r="G2971">
            <v>1</v>
          </cell>
          <cell r="H2971">
            <v>13</v>
          </cell>
          <cell r="I2971">
            <v>112</v>
          </cell>
          <cell r="K2971"/>
          <cell r="L2971"/>
          <cell r="M2971">
            <v>125</v>
          </cell>
          <cell r="N2971">
            <v>21.25</v>
          </cell>
        </row>
        <row r="2972">
          <cell r="A2972">
            <v>43872</v>
          </cell>
          <cell r="B2972">
            <v>88</v>
          </cell>
          <cell r="C2972">
            <v>13</v>
          </cell>
          <cell r="D2972"/>
          <cell r="E2972">
            <v>101</v>
          </cell>
          <cell r="F2972">
            <v>11</v>
          </cell>
          <cell r="G2972">
            <v>2</v>
          </cell>
          <cell r="H2972">
            <v>13</v>
          </cell>
          <cell r="I2972">
            <v>114</v>
          </cell>
          <cell r="K2972"/>
          <cell r="L2972"/>
          <cell r="M2972">
            <v>127</v>
          </cell>
          <cell r="N2972">
            <v>21.59</v>
          </cell>
        </row>
        <row r="2973">
          <cell r="A2973">
            <v>43873</v>
          </cell>
          <cell r="B2973">
            <v>95</v>
          </cell>
          <cell r="C2973">
            <v>13</v>
          </cell>
          <cell r="D2973"/>
          <cell r="E2973">
            <v>108</v>
          </cell>
          <cell r="F2973">
            <v>10</v>
          </cell>
          <cell r="G2973">
            <v>2</v>
          </cell>
          <cell r="H2973">
            <v>12</v>
          </cell>
          <cell r="I2973">
            <v>120</v>
          </cell>
          <cell r="K2973"/>
          <cell r="L2973"/>
          <cell r="M2973">
            <v>132</v>
          </cell>
          <cell r="N2973">
            <v>22.44</v>
          </cell>
        </row>
        <row r="2974">
          <cell r="A2974">
            <v>43874</v>
          </cell>
          <cell r="B2974">
            <v>96</v>
          </cell>
          <cell r="C2974">
            <v>12</v>
          </cell>
          <cell r="D2974"/>
          <cell r="E2974">
            <v>108</v>
          </cell>
          <cell r="F2974">
            <v>9</v>
          </cell>
          <cell r="G2974">
            <v>2</v>
          </cell>
          <cell r="H2974">
            <v>11</v>
          </cell>
          <cell r="I2974">
            <v>119</v>
          </cell>
          <cell r="K2974"/>
          <cell r="L2974"/>
          <cell r="M2974">
            <v>130</v>
          </cell>
          <cell r="N2974">
            <v>22.1</v>
          </cell>
        </row>
        <row r="2975">
          <cell r="A2975">
            <v>43875</v>
          </cell>
          <cell r="B2975">
            <v>101</v>
          </cell>
          <cell r="C2975">
            <v>15</v>
          </cell>
          <cell r="D2975"/>
          <cell r="E2975">
            <v>116</v>
          </cell>
          <cell r="F2975">
            <v>8</v>
          </cell>
          <cell r="G2975">
            <v>1</v>
          </cell>
          <cell r="H2975">
            <v>9</v>
          </cell>
          <cell r="I2975">
            <v>125</v>
          </cell>
          <cell r="K2975"/>
          <cell r="L2975"/>
          <cell r="M2975">
            <v>134</v>
          </cell>
          <cell r="N2975">
            <v>22.78</v>
          </cell>
        </row>
        <row r="2976">
          <cell r="A2976">
            <v>43876</v>
          </cell>
          <cell r="B2976">
            <v>97</v>
          </cell>
          <cell r="C2976">
            <v>16</v>
          </cell>
          <cell r="D2976"/>
          <cell r="E2976">
            <v>113</v>
          </cell>
          <cell r="F2976">
            <v>5</v>
          </cell>
          <cell r="G2976">
            <v>1</v>
          </cell>
          <cell r="H2976">
            <v>6</v>
          </cell>
          <cell r="I2976">
            <v>119</v>
          </cell>
          <cell r="K2976"/>
          <cell r="L2976"/>
          <cell r="M2976">
            <v>125</v>
          </cell>
          <cell r="N2976">
            <v>21.25</v>
          </cell>
        </row>
        <row r="2977">
          <cell r="A2977">
            <v>43877</v>
          </cell>
          <cell r="B2977">
            <v>98</v>
          </cell>
          <cell r="C2977">
            <v>14</v>
          </cell>
          <cell r="D2977"/>
          <cell r="E2977">
            <v>112</v>
          </cell>
          <cell r="F2977">
            <v>9</v>
          </cell>
          <cell r="G2977"/>
          <cell r="H2977">
            <v>9</v>
          </cell>
          <cell r="I2977">
            <v>121</v>
          </cell>
          <cell r="K2977"/>
          <cell r="L2977"/>
          <cell r="M2977">
            <v>130</v>
          </cell>
          <cell r="N2977">
            <v>22.1</v>
          </cell>
        </row>
        <row r="2978">
          <cell r="A2978">
            <v>43878</v>
          </cell>
          <cell r="B2978">
            <v>88</v>
          </cell>
          <cell r="C2978">
            <v>14</v>
          </cell>
          <cell r="D2978"/>
          <cell r="E2978">
            <v>102</v>
          </cell>
          <cell r="F2978">
            <v>11</v>
          </cell>
          <cell r="G2978">
            <v>1</v>
          </cell>
          <cell r="H2978">
            <v>12</v>
          </cell>
          <cell r="I2978">
            <v>114</v>
          </cell>
          <cell r="K2978"/>
          <cell r="L2978"/>
          <cell r="M2978">
            <v>126</v>
          </cell>
          <cell r="N2978">
            <v>21.42</v>
          </cell>
        </row>
        <row r="2979">
          <cell r="A2979">
            <v>43879</v>
          </cell>
          <cell r="B2979">
            <v>98</v>
          </cell>
          <cell r="C2979">
            <v>14</v>
          </cell>
          <cell r="D2979"/>
          <cell r="E2979">
            <v>112</v>
          </cell>
          <cell r="F2979">
            <v>9</v>
          </cell>
          <cell r="G2979">
            <v>1</v>
          </cell>
          <cell r="H2979">
            <v>10</v>
          </cell>
          <cell r="I2979">
            <v>122</v>
          </cell>
          <cell r="K2979"/>
          <cell r="L2979"/>
          <cell r="M2979">
            <v>132</v>
          </cell>
          <cell r="N2979">
            <v>22.44</v>
          </cell>
        </row>
        <row r="2980">
          <cell r="A2980">
            <v>43880</v>
          </cell>
          <cell r="B2980">
            <v>90</v>
          </cell>
          <cell r="C2980">
            <v>9</v>
          </cell>
          <cell r="D2980"/>
          <cell r="E2980">
            <v>99</v>
          </cell>
          <cell r="F2980">
            <v>12</v>
          </cell>
          <cell r="G2980">
            <v>2</v>
          </cell>
          <cell r="H2980">
            <v>14</v>
          </cell>
          <cell r="I2980">
            <v>113</v>
          </cell>
          <cell r="K2980"/>
          <cell r="L2980"/>
          <cell r="M2980">
            <v>127</v>
          </cell>
          <cell r="N2980">
            <v>21.59</v>
          </cell>
        </row>
        <row r="2981">
          <cell r="A2981">
            <v>43881</v>
          </cell>
          <cell r="B2981">
            <v>87</v>
          </cell>
          <cell r="C2981">
            <v>9</v>
          </cell>
          <cell r="D2981"/>
          <cell r="E2981">
            <v>96</v>
          </cell>
          <cell r="F2981">
            <v>11</v>
          </cell>
          <cell r="G2981">
            <v>2</v>
          </cell>
          <cell r="H2981">
            <v>13</v>
          </cell>
          <cell r="I2981">
            <v>109</v>
          </cell>
          <cell r="K2981"/>
          <cell r="L2981"/>
          <cell r="M2981">
            <v>122</v>
          </cell>
          <cell r="N2981">
            <v>20.740000000000002</v>
          </cell>
        </row>
        <row r="2982">
          <cell r="A2982">
            <v>43882</v>
          </cell>
          <cell r="B2982">
            <v>83</v>
          </cell>
          <cell r="C2982">
            <v>8</v>
          </cell>
          <cell r="D2982"/>
          <cell r="E2982">
            <v>91</v>
          </cell>
          <cell r="F2982">
            <v>13</v>
          </cell>
          <cell r="G2982">
            <v>1</v>
          </cell>
          <cell r="H2982">
            <v>14</v>
          </cell>
          <cell r="I2982">
            <v>105</v>
          </cell>
          <cell r="K2982"/>
          <cell r="L2982"/>
          <cell r="M2982">
            <v>119</v>
          </cell>
          <cell r="N2982">
            <v>20.23</v>
          </cell>
        </row>
        <row r="2983">
          <cell r="A2983">
            <v>43883</v>
          </cell>
          <cell r="B2983">
            <v>75</v>
          </cell>
          <cell r="C2983">
            <v>8</v>
          </cell>
          <cell r="D2983"/>
          <cell r="E2983">
            <v>83</v>
          </cell>
          <cell r="F2983">
            <v>14</v>
          </cell>
          <cell r="G2983">
            <v>2</v>
          </cell>
          <cell r="H2983">
            <v>16</v>
          </cell>
          <cell r="I2983">
            <v>99</v>
          </cell>
          <cell r="K2983"/>
          <cell r="L2983"/>
          <cell r="M2983">
            <v>115</v>
          </cell>
          <cell r="N2983">
            <v>19.55</v>
          </cell>
        </row>
        <row r="2984">
          <cell r="A2984">
            <v>43884</v>
          </cell>
          <cell r="B2984">
            <v>71</v>
          </cell>
          <cell r="C2984">
            <v>8</v>
          </cell>
          <cell r="D2984"/>
          <cell r="E2984">
            <v>79</v>
          </cell>
          <cell r="F2984">
            <v>12</v>
          </cell>
          <cell r="G2984">
            <v>3</v>
          </cell>
          <cell r="H2984">
            <v>15</v>
          </cell>
          <cell r="I2984">
            <v>94</v>
          </cell>
          <cell r="K2984"/>
          <cell r="L2984"/>
          <cell r="M2984">
            <v>109</v>
          </cell>
          <cell r="N2984">
            <v>18.53</v>
          </cell>
        </row>
        <row r="2985">
          <cell r="A2985">
            <v>43885</v>
          </cell>
          <cell r="B2985">
            <v>73</v>
          </cell>
          <cell r="C2985">
            <v>8</v>
          </cell>
          <cell r="D2985"/>
          <cell r="E2985">
            <v>81</v>
          </cell>
          <cell r="F2985">
            <v>12</v>
          </cell>
          <cell r="G2985">
            <v>1</v>
          </cell>
          <cell r="H2985">
            <v>13</v>
          </cell>
          <cell r="I2985">
            <v>94</v>
          </cell>
          <cell r="K2985"/>
          <cell r="L2985"/>
          <cell r="M2985">
            <v>107</v>
          </cell>
          <cell r="N2985">
            <v>18.190000000000001</v>
          </cell>
        </row>
        <row r="2986">
          <cell r="A2986">
            <v>43886</v>
          </cell>
          <cell r="B2986">
            <v>66</v>
          </cell>
          <cell r="C2986">
            <v>10</v>
          </cell>
          <cell r="D2986"/>
          <cell r="E2986">
            <v>76</v>
          </cell>
          <cell r="F2986">
            <v>13</v>
          </cell>
          <cell r="G2986">
            <v>1</v>
          </cell>
          <cell r="H2986">
            <v>14</v>
          </cell>
          <cell r="I2986">
            <v>90</v>
          </cell>
          <cell r="K2986"/>
          <cell r="L2986"/>
          <cell r="M2986">
            <v>104</v>
          </cell>
          <cell r="N2986">
            <v>17.68</v>
          </cell>
        </row>
        <row r="2987">
          <cell r="A2987">
            <v>43887</v>
          </cell>
          <cell r="B2987">
            <v>68</v>
          </cell>
          <cell r="C2987">
            <v>8</v>
          </cell>
          <cell r="D2987"/>
          <cell r="E2987">
            <v>76</v>
          </cell>
          <cell r="F2987">
            <v>13</v>
          </cell>
          <cell r="G2987">
            <v>1</v>
          </cell>
          <cell r="H2987">
            <v>14</v>
          </cell>
          <cell r="I2987">
            <v>90</v>
          </cell>
          <cell r="K2987"/>
          <cell r="L2987"/>
          <cell r="M2987">
            <v>104</v>
          </cell>
          <cell r="N2987">
            <v>17.68</v>
          </cell>
        </row>
        <row r="2988">
          <cell r="A2988">
            <v>43888</v>
          </cell>
          <cell r="B2988">
            <v>58</v>
          </cell>
          <cell r="C2988">
            <v>7</v>
          </cell>
          <cell r="D2988"/>
          <cell r="E2988">
            <v>65</v>
          </cell>
          <cell r="F2988">
            <v>13</v>
          </cell>
          <cell r="G2988">
            <v>2</v>
          </cell>
          <cell r="H2988">
            <v>15</v>
          </cell>
          <cell r="I2988">
            <v>80</v>
          </cell>
          <cell r="K2988"/>
          <cell r="L2988"/>
          <cell r="M2988">
            <v>95</v>
          </cell>
          <cell r="N2988">
            <v>16.150000000000002</v>
          </cell>
        </row>
        <row r="2989">
          <cell r="A2989">
            <v>43889</v>
          </cell>
          <cell r="B2989">
            <v>53</v>
          </cell>
          <cell r="C2989">
            <v>7</v>
          </cell>
          <cell r="D2989"/>
          <cell r="E2989">
            <v>60</v>
          </cell>
          <cell r="F2989">
            <v>7</v>
          </cell>
          <cell r="G2989">
            <v>2</v>
          </cell>
          <cell r="H2989">
            <v>9</v>
          </cell>
          <cell r="I2989">
            <v>69</v>
          </cell>
          <cell r="K2989"/>
          <cell r="L2989"/>
          <cell r="M2989">
            <v>78</v>
          </cell>
          <cell r="N2989">
            <v>13.260000000000002</v>
          </cell>
        </row>
        <row r="2990">
          <cell r="A2990">
            <v>43890</v>
          </cell>
          <cell r="B2990">
            <v>54</v>
          </cell>
          <cell r="C2990">
            <v>6</v>
          </cell>
          <cell r="D2990"/>
          <cell r="E2990">
            <v>60</v>
          </cell>
          <cell r="F2990">
            <v>8</v>
          </cell>
          <cell r="G2990">
            <v>2</v>
          </cell>
          <cell r="H2990">
            <v>10</v>
          </cell>
          <cell r="I2990">
            <v>70</v>
          </cell>
          <cell r="K2990"/>
          <cell r="L2990"/>
          <cell r="M2990">
            <v>80</v>
          </cell>
          <cell r="N2990">
            <v>13.600000000000001</v>
          </cell>
        </row>
        <row r="2991">
          <cell r="A2991">
            <v>43891</v>
          </cell>
          <cell r="B2991">
            <v>59</v>
          </cell>
          <cell r="C2991">
            <v>7</v>
          </cell>
          <cell r="D2991"/>
          <cell r="E2991">
            <v>66</v>
          </cell>
          <cell r="F2991">
            <v>4</v>
          </cell>
          <cell r="G2991">
            <v>2</v>
          </cell>
          <cell r="H2991">
            <v>6</v>
          </cell>
          <cell r="I2991">
            <v>72</v>
          </cell>
          <cell r="K2991"/>
          <cell r="L2991"/>
          <cell r="M2991">
            <v>78</v>
          </cell>
          <cell r="N2991">
            <v>13.260000000000002</v>
          </cell>
        </row>
        <row r="2992">
          <cell r="A2992">
            <v>43892</v>
          </cell>
          <cell r="B2992">
            <v>51</v>
          </cell>
          <cell r="C2992">
            <v>7</v>
          </cell>
          <cell r="D2992"/>
          <cell r="E2992">
            <v>58</v>
          </cell>
          <cell r="F2992">
            <v>3</v>
          </cell>
          <cell r="G2992">
            <v>4</v>
          </cell>
          <cell r="H2992">
            <v>7</v>
          </cell>
          <cell r="I2992">
            <v>65</v>
          </cell>
          <cell r="K2992"/>
          <cell r="L2992"/>
          <cell r="M2992">
            <v>72</v>
          </cell>
          <cell r="N2992">
            <v>12.24</v>
          </cell>
        </row>
        <row r="2993">
          <cell r="A2993">
            <v>43893</v>
          </cell>
          <cell r="B2993">
            <v>54</v>
          </cell>
          <cell r="C2993">
            <v>8</v>
          </cell>
          <cell r="D2993"/>
          <cell r="E2993">
            <v>62</v>
          </cell>
          <cell r="F2993">
            <v>4</v>
          </cell>
          <cell r="G2993">
            <v>2</v>
          </cell>
          <cell r="H2993">
            <v>6</v>
          </cell>
          <cell r="I2993">
            <v>68</v>
          </cell>
          <cell r="K2993"/>
          <cell r="L2993"/>
          <cell r="M2993">
            <v>74</v>
          </cell>
          <cell r="N2993">
            <v>12.58</v>
          </cell>
        </row>
        <row r="2994">
          <cell r="A2994">
            <v>43894</v>
          </cell>
          <cell r="B2994">
            <v>56</v>
          </cell>
          <cell r="C2994">
            <v>7</v>
          </cell>
          <cell r="D2994"/>
          <cell r="E2994">
            <v>63</v>
          </cell>
          <cell r="F2994">
            <v>5</v>
          </cell>
          <cell r="G2994">
            <v>2</v>
          </cell>
          <cell r="H2994">
            <v>7</v>
          </cell>
          <cell r="I2994">
            <v>70</v>
          </cell>
          <cell r="K2994"/>
          <cell r="L2994"/>
          <cell r="M2994">
            <v>77</v>
          </cell>
          <cell r="N2994">
            <v>13.090000000000002</v>
          </cell>
        </row>
        <row r="2995">
          <cell r="A2995">
            <v>43895</v>
          </cell>
          <cell r="B2995">
            <v>59</v>
          </cell>
          <cell r="C2995">
            <v>8</v>
          </cell>
          <cell r="D2995"/>
          <cell r="E2995">
            <v>67</v>
          </cell>
          <cell r="F2995">
            <v>7</v>
          </cell>
          <cell r="G2995">
            <v>2</v>
          </cell>
          <cell r="H2995">
            <v>9</v>
          </cell>
          <cell r="I2995">
            <v>76</v>
          </cell>
          <cell r="K2995"/>
          <cell r="L2995"/>
          <cell r="M2995">
            <v>85</v>
          </cell>
          <cell r="N2995">
            <v>14.450000000000001</v>
          </cell>
        </row>
        <row r="2996">
          <cell r="A2996">
            <v>43896</v>
          </cell>
          <cell r="B2996">
            <v>53</v>
          </cell>
          <cell r="C2996">
            <v>10</v>
          </cell>
          <cell r="D2996"/>
          <cell r="E2996">
            <v>63</v>
          </cell>
          <cell r="F2996">
            <v>7</v>
          </cell>
          <cell r="G2996">
            <v>2</v>
          </cell>
          <cell r="H2996">
            <v>9</v>
          </cell>
          <cell r="I2996">
            <v>72</v>
          </cell>
          <cell r="K2996"/>
          <cell r="L2996"/>
          <cell r="M2996">
            <v>81</v>
          </cell>
          <cell r="N2996">
            <v>13.770000000000001</v>
          </cell>
        </row>
        <row r="2997">
          <cell r="A2997">
            <v>43897</v>
          </cell>
          <cell r="B2997">
            <v>56</v>
          </cell>
          <cell r="C2997">
            <v>11</v>
          </cell>
          <cell r="D2997"/>
          <cell r="E2997">
            <v>67</v>
          </cell>
          <cell r="F2997">
            <v>7</v>
          </cell>
          <cell r="G2997">
            <v>2</v>
          </cell>
          <cell r="H2997">
            <v>9</v>
          </cell>
          <cell r="I2997">
            <v>76</v>
          </cell>
          <cell r="K2997"/>
          <cell r="L2997"/>
          <cell r="M2997">
            <v>85</v>
          </cell>
          <cell r="N2997">
            <v>14.450000000000001</v>
          </cell>
        </row>
        <row r="2998">
          <cell r="A2998">
            <v>43898</v>
          </cell>
          <cell r="B2998">
            <v>55</v>
          </cell>
          <cell r="C2998">
            <v>11</v>
          </cell>
          <cell r="D2998"/>
          <cell r="E2998">
            <v>66</v>
          </cell>
          <cell r="F2998">
            <v>8</v>
          </cell>
          <cell r="G2998">
            <v>3</v>
          </cell>
          <cell r="H2998">
            <v>11</v>
          </cell>
          <cell r="I2998">
            <v>77</v>
          </cell>
          <cell r="K2998"/>
          <cell r="L2998"/>
          <cell r="M2998">
            <v>88</v>
          </cell>
          <cell r="N2998">
            <v>14.96</v>
          </cell>
        </row>
        <row r="2999">
          <cell r="A2999">
            <v>43899</v>
          </cell>
          <cell r="B2999">
            <v>47</v>
          </cell>
          <cell r="C2999">
            <v>13</v>
          </cell>
          <cell r="D2999"/>
          <cell r="E2999">
            <v>60</v>
          </cell>
          <cell r="F2999">
            <v>5</v>
          </cell>
          <cell r="G2999">
            <v>2</v>
          </cell>
          <cell r="H2999">
            <v>7</v>
          </cell>
          <cell r="I2999">
            <v>67</v>
          </cell>
          <cell r="K2999"/>
          <cell r="L2999"/>
          <cell r="M2999">
            <v>74</v>
          </cell>
          <cell r="N2999">
            <v>12.58</v>
          </cell>
        </row>
        <row r="3000">
          <cell r="A3000">
            <v>43900</v>
          </cell>
          <cell r="B3000">
            <v>56</v>
          </cell>
          <cell r="C3000">
            <v>17</v>
          </cell>
          <cell r="D3000"/>
          <cell r="E3000">
            <v>73</v>
          </cell>
          <cell r="F3000">
            <v>5</v>
          </cell>
          <cell r="G3000">
            <v>4</v>
          </cell>
          <cell r="H3000">
            <v>9</v>
          </cell>
          <cell r="I3000">
            <v>82</v>
          </cell>
          <cell r="K3000"/>
          <cell r="L3000"/>
          <cell r="M3000">
            <v>91</v>
          </cell>
          <cell r="N3000">
            <v>15.47</v>
          </cell>
        </row>
        <row r="3001">
          <cell r="A3001">
            <v>43901</v>
          </cell>
          <cell r="B3001">
            <v>54</v>
          </cell>
          <cell r="C3001">
            <v>14</v>
          </cell>
          <cell r="D3001"/>
          <cell r="E3001">
            <v>68</v>
          </cell>
          <cell r="F3001">
            <v>8</v>
          </cell>
          <cell r="G3001">
            <v>4</v>
          </cell>
          <cell r="H3001">
            <v>12</v>
          </cell>
          <cell r="I3001">
            <v>80</v>
          </cell>
          <cell r="K3001"/>
          <cell r="L3001"/>
          <cell r="M3001">
            <v>92</v>
          </cell>
          <cell r="N3001">
            <v>15.64</v>
          </cell>
        </row>
        <row r="3002">
          <cell r="A3002">
            <v>43902</v>
          </cell>
          <cell r="B3002">
            <v>53</v>
          </cell>
          <cell r="C3002">
            <v>11</v>
          </cell>
          <cell r="D3002"/>
          <cell r="E3002">
            <v>64</v>
          </cell>
          <cell r="F3002">
            <v>6</v>
          </cell>
          <cell r="G3002">
            <v>3</v>
          </cell>
          <cell r="H3002">
            <v>9</v>
          </cell>
          <cell r="I3002">
            <v>73</v>
          </cell>
          <cell r="K3002"/>
          <cell r="L3002"/>
          <cell r="M3002">
            <v>82</v>
          </cell>
          <cell r="N3002">
            <v>13.940000000000001</v>
          </cell>
        </row>
        <row r="3003">
          <cell r="A3003">
            <v>43903</v>
          </cell>
          <cell r="B3003">
            <v>44</v>
          </cell>
          <cell r="C3003">
            <v>10</v>
          </cell>
          <cell r="D3003"/>
          <cell r="E3003">
            <v>54</v>
          </cell>
          <cell r="F3003">
            <v>8</v>
          </cell>
          <cell r="G3003">
            <v>3</v>
          </cell>
          <cell r="H3003">
            <v>11</v>
          </cell>
          <cell r="I3003">
            <v>65</v>
          </cell>
          <cell r="K3003"/>
          <cell r="L3003"/>
          <cell r="M3003">
            <v>76</v>
          </cell>
          <cell r="N3003">
            <v>12.920000000000002</v>
          </cell>
        </row>
        <row r="3004">
          <cell r="A3004">
            <v>43904</v>
          </cell>
          <cell r="B3004">
            <v>59</v>
          </cell>
          <cell r="C3004">
            <v>11</v>
          </cell>
          <cell r="D3004"/>
          <cell r="E3004">
            <v>70</v>
          </cell>
          <cell r="F3004">
            <v>6</v>
          </cell>
          <cell r="G3004">
            <v>4</v>
          </cell>
          <cell r="H3004">
            <v>10</v>
          </cell>
          <cell r="I3004">
            <v>80</v>
          </cell>
          <cell r="K3004"/>
          <cell r="L3004"/>
          <cell r="M3004">
            <v>90</v>
          </cell>
          <cell r="N3004">
            <v>15.3</v>
          </cell>
        </row>
        <row r="3005">
          <cell r="A3005">
            <v>43905</v>
          </cell>
          <cell r="B3005">
            <v>56</v>
          </cell>
          <cell r="C3005">
            <v>10</v>
          </cell>
          <cell r="D3005"/>
          <cell r="E3005">
            <v>66</v>
          </cell>
          <cell r="F3005">
            <v>7</v>
          </cell>
          <cell r="G3005">
            <v>3</v>
          </cell>
          <cell r="H3005">
            <v>10</v>
          </cell>
          <cell r="I3005">
            <v>76</v>
          </cell>
          <cell r="K3005"/>
          <cell r="L3005"/>
          <cell r="M3005">
            <v>86</v>
          </cell>
          <cell r="N3005">
            <v>14.620000000000001</v>
          </cell>
        </row>
        <row r="3006">
          <cell r="A3006">
            <v>43906</v>
          </cell>
          <cell r="B3006">
            <v>53</v>
          </cell>
          <cell r="C3006">
            <v>12</v>
          </cell>
          <cell r="D3006"/>
          <cell r="E3006">
            <v>65</v>
          </cell>
          <cell r="F3006">
            <v>8</v>
          </cell>
          <cell r="G3006">
            <v>2</v>
          </cell>
          <cell r="H3006">
            <v>10</v>
          </cell>
          <cell r="I3006">
            <v>75</v>
          </cell>
          <cell r="K3006"/>
          <cell r="L3006"/>
          <cell r="M3006">
            <v>85</v>
          </cell>
          <cell r="N3006">
            <v>14.450000000000001</v>
          </cell>
        </row>
        <row r="3007">
          <cell r="A3007">
            <v>43907</v>
          </cell>
          <cell r="B3007">
            <v>50</v>
          </cell>
          <cell r="C3007">
            <v>10</v>
          </cell>
          <cell r="D3007"/>
          <cell r="E3007">
            <v>60</v>
          </cell>
          <cell r="F3007">
            <v>6</v>
          </cell>
          <cell r="G3007">
            <v>2</v>
          </cell>
          <cell r="H3007">
            <v>8</v>
          </cell>
          <cell r="I3007">
            <v>68</v>
          </cell>
          <cell r="K3007"/>
          <cell r="L3007"/>
          <cell r="M3007">
            <v>76</v>
          </cell>
          <cell r="N3007">
            <v>12.920000000000002</v>
          </cell>
        </row>
        <row r="3008">
          <cell r="A3008">
            <v>43908</v>
          </cell>
          <cell r="B3008">
            <v>57</v>
          </cell>
          <cell r="C3008">
            <v>10</v>
          </cell>
          <cell r="D3008"/>
          <cell r="E3008">
            <v>67</v>
          </cell>
          <cell r="F3008">
            <v>9</v>
          </cell>
          <cell r="G3008">
            <v>2</v>
          </cell>
          <cell r="H3008">
            <v>11</v>
          </cell>
          <cell r="I3008">
            <v>78</v>
          </cell>
          <cell r="K3008"/>
          <cell r="L3008"/>
          <cell r="M3008">
            <v>89</v>
          </cell>
          <cell r="N3008">
            <v>15.13</v>
          </cell>
        </row>
        <row r="3009">
          <cell r="A3009">
            <v>43909</v>
          </cell>
          <cell r="B3009">
            <v>52</v>
          </cell>
          <cell r="C3009">
            <v>8</v>
          </cell>
          <cell r="D3009"/>
          <cell r="E3009">
            <v>60</v>
          </cell>
          <cell r="F3009">
            <v>10</v>
          </cell>
          <cell r="G3009">
            <v>3</v>
          </cell>
          <cell r="H3009">
            <v>13</v>
          </cell>
          <cell r="I3009">
            <v>73</v>
          </cell>
          <cell r="K3009"/>
          <cell r="L3009"/>
          <cell r="M3009">
            <v>86</v>
          </cell>
          <cell r="N3009">
            <v>14.620000000000001</v>
          </cell>
        </row>
        <row r="3010">
          <cell r="A3010">
            <v>43910</v>
          </cell>
          <cell r="B3010">
            <v>48</v>
          </cell>
          <cell r="C3010">
            <v>11</v>
          </cell>
          <cell r="D3010"/>
          <cell r="E3010">
            <v>59</v>
          </cell>
          <cell r="F3010">
            <v>9</v>
          </cell>
          <cell r="G3010">
            <v>3</v>
          </cell>
          <cell r="H3010">
            <v>12</v>
          </cell>
          <cell r="I3010">
            <v>71</v>
          </cell>
          <cell r="K3010"/>
          <cell r="L3010"/>
          <cell r="M3010">
            <v>83</v>
          </cell>
          <cell r="N3010">
            <v>14.110000000000001</v>
          </cell>
        </row>
        <row r="3011">
          <cell r="A3011">
            <v>43911</v>
          </cell>
          <cell r="B3011">
            <v>49</v>
          </cell>
          <cell r="C3011">
            <v>6</v>
          </cell>
          <cell r="D3011"/>
          <cell r="E3011">
            <v>55</v>
          </cell>
          <cell r="F3011">
            <v>9</v>
          </cell>
          <cell r="G3011">
            <v>2</v>
          </cell>
          <cell r="H3011">
            <v>11</v>
          </cell>
          <cell r="I3011">
            <v>66</v>
          </cell>
          <cell r="K3011"/>
          <cell r="L3011"/>
          <cell r="M3011">
            <v>77</v>
          </cell>
          <cell r="N3011">
            <v>13.090000000000002</v>
          </cell>
        </row>
        <row r="3012">
          <cell r="A3012">
            <v>43912</v>
          </cell>
          <cell r="B3012">
            <v>50</v>
          </cell>
          <cell r="C3012">
            <v>9</v>
          </cell>
          <cell r="D3012"/>
          <cell r="E3012">
            <v>59</v>
          </cell>
          <cell r="F3012">
            <v>9</v>
          </cell>
          <cell r="G3012">
            <v>3</v>
          </cell>
          <cell r="H3012">
            <v>12</v>
          </cell>
          <cell r="I3012">
            <v>71</v>
          </cell>
          <cell r="K3012"/>
          <cell r="L3012"/>
          <cell r="M3012">
            <v>83</v>
          </cell>
          <cell r="N3012">
            <v>14.110000000000001</v>
          </cell>
        </row>
        <row r="3013">
          <cell r="A3013">
            <v>43913</v>
          </cell>
          <cell r="B3013">
            <v>60</v>
          </cell>
          <cell r="C3013">
            <v>10</v>
          </cell>
          <cell r="D3013"/>
          <cell r="E3013">
            <v>70</v>
          </cell>
          <cell r="F3013">
            <v>6</v>
          </cell>
          <cell r="G3013">
            <v>1</v>
          </cell>
          <cell r="H3013">
            <v>7</v>
          </cell>
          <cell r="I3013">
            <v>77</v>
          </cell>
          <cell r="K3013"/>
          <cell r="L3013"/>
          <cell r="M3013">
            <v>84</v>
          </cell>
          <cell r="N3013">
            <v>14.280000000000001</v>
          </cell>
        </row>
        <row r="3014">
          <cell r="A3014">
            <v>43914</v>
          </cell>
          <cell r="B3014">
            <v>49</v>
          </cell>
          <cell r="C3014">
            <v>11</v>
          </cell>
          <cell r="D3014"/>
          <cell r="E3014">
            <v>60</v>
          </cell>
          <cell r="F3014">
            <v>4</v>
          </cell>
          <cell r="G3014">
            <v>2</v>
          </cell>
          <cell r="H3014">
            <v>6</v>
          </cell>
          <cell r="I3014">
            <v>66</v>
          </cell>
          <cell r="K3014"/>
          <cell r="L3014"/>
          <cell r="M3014">
            <v>72</v>
          </cell>
          <cell r="N3014">
            <v>12.24</v>
          </cell>
        </row>
        <row r="3015">
          <cell r="A3015">
            <v>43915</v>
          </cell>
          <cell r="B3015">
            <v>43</v>
          </cell>
          <cell r="C3015">
            <v>14</v>
          </cell>
          <cell r="D3015"/>
          <cell r="E3015">
            <v>57</v>
          </cell>
          <cell r="F3015">
            <v>3</v>
          </cell>
          <cell r="G3015">
            <v>3</v>
          </cell>
          <cell r="H3015">
            <v>6</v>
          </cell>
          <cell r="I3015">
            <v>63</v>
          </cell>
          <cell r="K3015"/>
          <cell r="L3015"/>
          <cell r="M3015">
            <v>69</v>
          </cell>
          <cell r="N3015">
            <v>11.73</v>
          </cell>
        </row>
        <row r="3016">
          <cell r="A3016">
            <v>43916</v>
          </cell>
          <cell r="B3016">
            <v>48</v>
          </cell>
          <cell r="C3016">
            <v>14</v>
          </cell>
          <cell r="D3016"/>
          <cell r="E3016">
            <v>62</v>
          </cell>
          <cell r="F3016">
            <v>3</v>
          </cell>
          <cell r="G3016">
            <v>4</v>
          </cell>
          <cell r="H3016">
            <v>7</v>
          </cell>
          <cell r="I3016">
            <v>69</v>
          </cell>
          <cell r="K3016"/>
          <cell r="L3016"/>
          <cell r="M3016">
            <v>76</v>
          </cell>
          <cell r="N3016">
            <v>12.920000000000002</v>
          </cell>
        </row>
        <row r="3017">
          <cell r="A3017">
            <v>43917</v>
          </cell>
          <cell r="B3017">
            <v>50</v>
          </cell>
          <cell r="C3017">
            <v>11</v>
          </cell>
          <cell r="D3017"/>
          <cell r="E3017">
            <v>61</v>
          </cell>
          <cell r="F3017">
            <v>2</v>
          </cell>
          <cell r="G3017">
            <v>4</v>
          </cell>
          <cell r="H3017">
            <v>6</v>
          </cell>
          <cell r="I3017">
            <v>67</v>
          </cell>
          <cell r="K3017"/>
          <cell r="L3017"/>
          <cell r="M3017">
            <v>73</v>
          </cell>
          <cell r="N3017">
            <v>12.41</v>
          </cell>
        </row>
        <row r="3018">
          <cell r="A3018">
            <v>43918</v>
          </cell>
          <cell r="B3018">
            <v>60</v>
          </cell>
          <cell r="C3018">
            <v>11</v>
          </cell>
          <cell r="D3018"/>
          <cell r="E3018">
            <v>71</v>
          </cell>
          <cell r="F3018">
            <v>4</v>
          </cell>
          <cell r="G3018">
            <v>3</v>
          </cell>
          <cell r="H3018">
            <v>7</v>
          </cell>
          <cell r="I3018">
            <v>78</v>
          </cell>
          <cell r="K3018"/>
          <cell r="L3018"/>
          <cell r="M3018">
            <v>85</v>
          </cell>
          <cell r="N3018">
            <v>14.450000000000001</v>
          </cell>
        </row>
        <row r="3019">
          <cell r="A3019">
            <v>43919</v>
          </cell>
          <cell r="B3019">
            <v>55</v>
          </cell>
          <cell r="C3019">
            <v>15</v>
          </cell>
          <cell r="D3019"/>
          <cell r="E3019">
            <v>70</v>
          </cell>
          <cell r="F3019">
            <v>5</v>
          </cell>
          <cell r="G3019">
            <v>3</v>
          </cell>
          <cell r="H3019">
            <v>8</v>
          </cell>
          <cell r="I3019">
            <v>78</v>
          </cell>
          <cell r="K3019"/>
          <cell r="L3019"/>
          <cell r="M3019">
            <v>86</v>
          </cell>
          <cell r="N3019">
            <v>14.620000000000001</v>
          </cell>
        </row>
        <row r="3020">
          <cell r="A3020">
            <v>43920</v>
          </cell>
          <cell r="B3020">
            <v>63</v>
          </cell>
          <cell r="C3020">
            <v>12</v>
          </cell>
          <cell r="D3020"/>
          <cell r="E3020">
            <v>75</v>
          </cell>
          <cell r="F3020">
            <v>6</v>
          </cell>
          <cell r="G3020">
            <v>3</v>
          </cell>
          <cell r="H3020">
            <v>9</v>
          </cell>
          <cell r="I3020">
            <v>84</v>
          </cell>
          <cell r="K3020"/>
          <cell r="L3020"/>
          <cell r="M3020">
            <v>93</v>
          </cell>
          <cell r="N3020">
            <v>15.81</v>
          </cell>
        </row>
        <row r="3021">
          <cell r="A3021">
            <v>43921</v>
          </cell>
          <cell r="B3021">
            <v>62</v>
          </cell>
          <cell r="C3021">
            <v>14</v>
          </cell>
          <cell r="D3021"/>
          <cell r="E3021">
            <v>76</v>
          </cell>
          <cell r="F3021">
            <v>5</v>
          </cell>
          <cell r="G3021">
            <v>4</v>
          </cell>
          <cell r="H3021">
            <v>9</v>
          </cell>
          <cell r="I3021">
            <v>85</v>
          </cell>
          <cell r="K3021"/>
          <cell r="L3021"/>
          <cell r="M3021">
            <v>94</v>
          </cell>
          <cell r="N3021">
            <v>15.98</v>
          </cell>
        </row>
        <row r="3022">
          <cell r="A3022">
            <v>43922</v>
          </cell>
          <cell r="B3022">
            <v>62</v>
          </cell>
          <cell r="C3022">
            <v>12</v>
          </cell>
          <cell r="D3022"/>
          <cell r="E3022">
            <v>74</v>
          </cell>
          <cell r="F3022">
            <v>3</v>
          </cell>
          <cell r="G3022">
            <v>3</v>
          </cell>
          <cell r="H3022">
            <v>6</v>
          </cell>
          <cell r="I3022">
            <v>80</v>
          </cell>
          <cell r="K3022"/>
          <cell r="L3022"/>
          <cell r="M3022">
            <v>86</v>
          </cell>
          <cell r="N3022">
            <v>14.620000000000001</v>
          </cell>
        </row>
        <row r="3023">
          <cell r="A3023">
            <v>43923</v>
          </cell>
          <cell r="B3023">
            <v>53</v>
          </cell>
          <cell r="C3023">
            <v>13</v>
          </cell>
          <cell r="D3023"/>
          <cell r="E3023">
            <v>66</v>
          </cell>
          <cell r="F3023">
            <v>5</v>
          </cell>
          <cell r="G3023">
            <v>3</v>
          </cell>
          <cell r="H3023">
            <v>8</v>
          </cell>
          <cell r="I3023">
            <v>74</v>
          </cell>
          <cell r="K3023"/>
          <cell r="L3023"/>
          <cell r="M3023">
            <v>82</v>
          </cell>
          <cell r="N3023">
            <v>13.940000000000001</v>
          </cell>
        </row>
        <row r="3024">
          <cell r="A3024">
            <v>43924</v>
          </cell>
          <cell r="B3024">
            <v>56</v>
          </cell>
          <cell r="C3024">
            <v>14</v>
          </cell>
          <cell r="D3024"/>
          <cell r="E3024">
            <v>70</v>
          </cell>
          <cell r="F3024">
            <v>3</v>
          </cell>
          <cell r="G3024">
            <v>2</v>
          </cell>
          <cell r="H3024">
            <v>5</v>
          </cell>
          <cell r="I3024">
            <v>75</v>
          </cell>
          <cell r="K3024"/>
          <cell r="L3024"/>
          <cell r="M3024">
            <v>80</v>
          </cell>
          <cell r="N3024">
            <v>13.600000000000001</v>
          </cell>
        </row>
        <row r="3025">
          <cell r="A3025">
            <v>43925</v>
          </cell>
          <cell r="B3025">
            <v>58</v>
          </cell>
          <cell r="C3025">
            <v>19</v>
          </cell>
          <cell r="D3025"/>
          <cell r="E3025">
            <v>77</v>
          </cell>
          <cell r="F3025">
            <v>4</v>
          </cell>
          <cell r="G3025">
            <v>2</v>
          </cell>
          <cell r="H3025">
            <v>6</v>
          </cell>
          <cell r="I3025">
            <v>83</v>
          </cell>
          <cell r="K3025"/>
          <cell r="L3025"/>
          <cell r="M3025">
            <v>89</v>
          </cell>
          <cell r="N3025">
            <v>15.13</v>
          </cell>
        </row>
        <row r="3026">
          <cell r="A3026">
            <v>43926</v>
          </cell>
          <cell r="B3026">
            <v>50</v>
          </cell>
          <cell r="C3026">
            <v>18</v>
          </cell>
          <cell r="D3026"/>
          <cell r="E3026">
            <v>68</v>
          </cell>
          <cell r="F3026">
            <v>5</v>
          </cell>
          <cell r="G3026">
            <v>1</v>
          </cell>
          <cell r="H3026">
            <v>6</v>
          </cell>
          <cell r="I3026">
            <v>74</v>
          </cell>
          <cell r="K3026"/>
          <cell r="L3026"/>
          <cell r="M3026">
            <v>80</v>
          </cell>
          <cell r="N3026">
            <v>13.600000000000001</v>
          </cell>
        </row>
        <row r="3027">
          <cell r="A3027">
            <v>43927</v>
          </cell>
          <cell r="B3027">
            <v>45</v>
          </cell>
          <cell r="C3027">
            <v>13</v>
          </cell>
          <cell r="D3027"/>
          <cell r="E3027">
            <v>58</v>
          </cell>
          <cell r="F3027">
            <v>8</v>
          </cell>
          <cell r="G3027">
            <v>2</v>
          </cell>
          <cell r="H3027">
            <v>10</v>
          </cell>
          <cell r="I3027">
            <v>68</v>
          </cell>
          <cell r="K3027"/>
          <cell r="L3027"/>
          <cell r="M3027">
            <v>78</v>
          </cell>
          <cell r="N3027">
            <v>13.260000000000002</v>
          </cell>
        </row>
        <row r="3028">
          <cell r="A3028">
            <v>43928</v>
          </cell>
          <cell r="B3028">
            <v>50</v>
          </cell>
          <cell r="C3028">
            <v>10</v>
          </cell>
          <cell r="D3028"/>
          <cell r="E3028">
            <v>60</v>
          </cell>
          <cell r="F3028">
            <v>7</v>
          </cell>
          <cell r="G3028">
            <v>1</v>
          </cell>
          <cell r="H3028">
            <v>8</v>
          </cell>
          <cell r="I3028">
            <v>68</v>
          </cell>
          <cell r="K3028"/>
          <cell r="L3028"/>
          <cell r="M3028">
            <v>76</v>
          </cell>
          <cell r="N3028">
            <v>12.920000000000002</v>
          </cell>
        </row>
        <row r="3029">
          <cell r="A3029">
            <v>43929</v>
          </cell>
          <cell r="B3029">
            <v>57</v>
          </cell>
          <cell r="C3029">
            <v>13</v>
          </cell>
          <cell r="D3029"/>
          <cell r="E3029">
            <v>70</v>
          </cell>
          <cell r="F3029">
            <v>5</v>
          </cell>
          <cell r="G3029">
            <v>1</v>
          </cell>
          <cell r="H3029">
            <v>6</v>
          </cell>
          <cell r="I3029">
            <v>76</v>
          </cell>
          <cell r="K3029"/>
          <cell r="L3029"/>
          <cell r="M3029">
            <v>82</v>
          </cell>
          <cell r="N3029">
            <v>13.940000000000001</v>
          </cell>
        </row>
        <row r="3030">
          <cell r="A3030">
            <v>43930</v>
          </cell>
          <cell r="B3030">
            <v>59</v>
          </cell>
          <cell r="C3030">
            <v>15</v>
          </cell>
          <cell r="D3030"/>
          <cell r="E3030">
            <v>74</v>
          </cell>
          <cell r="F3030">
            <v>6</v>
          </cell>
          <cell r="G3030">
            <v>1</v>
          </cell>
          <cell r="H3030">
            <v>7</v>
          </cell>
          <cell r="I3030">
            <v>81</v>
          </cell>
          <cell r="K3030"/>
          <cell r="L3030"/>
          <cell r="M3030">
            <v>88</v>
          </cell>
          <cell r="N3030">
            <v>14.96</v>
          </cell>
        </row>
        <row r="3031">
          <cell r="A3031">
            <v>43931</v>
          </cell>
          <cell r="B3031">
            <v>64</v>
          </cell>
          <cell r="C3031">
            <v>14</v>
          </cell>
          <cell r="D3031"/>
          <cell r="E3031">
            <v>78</v>
          </cell>
          <cell r="F3031">
            <v>6</v>
          </cell>
          <cell r="G3031">
            <v>2</v>
          </cell>
          <cell r="H3031">
            <v>8</v>
          </cell>
          <cell r="I3031">
            <v>86</v>
          </cell>
          <cell r="K3031"/>
          <cell r="L3031"/>
          <cell r="M3031">
            <v>94</v>
          </cell>
          <cell r="N3031">
            <v>15.98</v>
          </cell>
        </row>
        <row r="3032">
          <cell r="A3032">
            <v>43932</v>
          </cell>
          <cell r="B3032">
            <v>63</v>
          </cell>
          <cell r="C3032">
            <v>13</v>
          </cell>
          <cell r="D3032"/>
          <cell r="E3032">
            <v>76</v>
          </cell>
          <cell r="F3032">
            <v>10</v>
          </cell>
          <cell r="G3032">
            <v>3</v>
          </cell>
          <cell r="H3032">
            <v>13</v>
          </cell>
          <cell r="I3032">
            <v>89</v>
          </cell>
          <cell r="K3032"/>
          <cell r="L3032"/>
          <cell r="M3032">
            <v>102</v>
          </cell>
          <cell r="N3032">
            <v>17.34</v>
          </cell>
        </row>
        <row r="3033">
          <cell r="A3033">
            <v>43933</v>
          </cell>
          <cell r="B3033">
            <v>69</v>
          </cell>
          <cell r="C3033">
            <v>15</v>
          </cell>
          <cell r="D3033"/>
          <cell r="E3033">
            <v>84</v>
          </cell>
          <cell r="F3033">
            <v>5</v>
          </cell>
          <cell r="G3033">
            <v>2</v>
          </cell>
          <cell r="H3033">
            <v>7</v>
          </cell>
          <cell r="I3033">
            <v>91</v>
          </cell>
          <cell r="K3033"/>
          <cell r="L3033"/>
          <cell r="M3033">
            <v>98</v>
          </cell>
          <cell r="N3033">
            <v>16.66</v>
          </cell>
        </row>
        <row r="3034">
          <cell r="A3034">
            <v>43934</v>
          </cell>
          <cell r="B3034">
            <v>60</v>
          </cell>
          <cell r="C3034">
            <v>13</v>
          </cell>
          <cell r="D3034"/>
          <cell r="E3034">
            <v>73</v>
          </cell>
          <cell r="F3034">
            <v>4</v>
          </cell>
          <cell r="G3034">
            <v>1</v>
          </cell>
          <cell r="H3034">
            <v>5</v>
          </cell>
          <cell r="I3034">
            <v>78</v>
          </cell>
          <cell r="K3034"/>
          <cell r="L3034"/>
          <cell r="M3034">
            <v>83</v>
          </cell>
          <cell r="N3034">
            <v>14.110000000000001</v>
          </cell>
        </row>
        <row r="3035">
          <cell r="A3035">
            <v>43935</v>
          </cell>
          <cell r="B3035">
            <v>56</v>
          </cell>
          <cell r="C3035">
            <v>9</v>
          </cell>
          <cell r="D3035"/>
          <cell r="E3035">
            <v>65</v>
          </cell>
          <cell r="F3035">
            <v>3</v>
          </cell>
          <cell r="G3035">
            <v>1</v>
          </cell>
          <cell r="H3035">
            <v>4</v>
          </cell>
          <cell r="I3035">
            <v>69</v>
          </cell>
          <cell r="K3035"/>
          <cell r="L3035"/>
          <cell r="M3035">
            <v>73</v>
          </cell>
          <cell r="N3035">
            <v>12.41</v>
          </cell>
        </row>
        <row r="3036">
          <cell r="A3036">
            <v>43936</v>
          </cell>
          <cell r="B3036">
            <v>60</v>
          </cell>
          <cell r="C3036">
            <v>10</v>
          </cell>
          <cell r="D3036"/>
          <cell r="E3036">
            <v>70</v>
          </cell>
          <cell r="F3036">
            <v>6</v>
          </cell>
          <cell r="G3036">
            <v>1</v>
          </cell>
          <cell r="H3036">
            <v>7</v>
          </cell>
          <cell r="I3036">
            <v>77</v>
          </cell>
          <cell r="K3036"/>
          <cell r="L3036"/>
          <cell r="M3036">
            <v>84</v>
          </cell>
          <cell r="N3036">
            <v>14.280000000000001</v>
          </cell>
        </row>
        <row r="3037">
          <cell r="A3037">
            <v>43937</v>
          </cell>
          <cell r="B3037">
            <v>58</v>
          </cell>
          <cell r="C3037">
            <v>9</v>
          </cell>
          <cell r="D3037"/>
          <cell r="E3037">
            <v>67</v>
          </cell>
          <cell r="F3037">
            <v>7</v>
          </cell>
          <cell r="G3037">
            <v>2</v>
          </cell>
          <cell r="H3037">
            <v>9</v>
          </cell>
          <cell r="I3037">
            <v>76</v>
          </cell>
          <cell r="K3037"/>
          <cell r="L3037"/>
          <cell r="M3037">
            <v>85</v>
          </cell>
          <cell r="N3037">
            <v>14.450000000000001</v>
          </cell>
        </row>
        <row r="3038">
          <cell r="A3038">
            <v>43938</v>
          </cell>
          <cell r="B3038">
            <v>62</v>
          </cell>
          <cell r="C3038">
            <v>7</v>
          </cell>
          <cell r="D3038"/>
          <cell r="E3038">
            <v>69</v>
          </cell>
          <cell r="F3038">
            <v>3</v>
          </cell>
          <cell r="G3038">
            <v>2</v>
          </cell>
          <cell r="H3038">
            <v>5</v>
          </cell>
          <cell r="I3038">
            <v>74</v>
          </cell>
          <cell r="K3038"/>
          <cell r="L3038"/>
          <cell r="M3038">
            <v>79</v>
          </cell>
          <cell r="N3038">
            <v>13.430000000000001</v>
          </cell>
        </row>
        <row r="3039">
          <cell r="A3039">
            <v>43939</v>
          </cell>
          <cell r="B3039">
            <v>58</v>
          </cell>
          <cell r="C3039">
            <v>9</v>
          </cell>
          <cell r="D3039"/>
          <cell r="E3039">
            <v>67</v>
          </cell>
          <cell r="F3039">
            <v>3</v>
          </cell>
          <cell r="G3039">
            <v>2</v>
          </cell>
          <cell r="H3039">
            <v>5</v>
          </cell>
          <cell r="I3039">
            <v>72</v>
          </cell>
          <cell r="K3039"/>
          <cell r="L3039"/>
          <cell r="M3039">
            <v>77</v>
          </cell>
          <cell r="N3039">
            <v>13.090000000000002</v>
          </cell>
        </row>
        <row r="3040">
          <cell r="A3040">
            <v>43940</v>
          </cell>
          <cell r="B3040">
            <v>58</v>
          </cell>
          <cell r="C3040">
            <v>11</v>
          </cell>
          <cell r="D3040"/>
          <cell r="E3040">
            <v>69</v>
          </cell>
          <cell r="F3040">
            <v>3</v>
          </cell>
          <cell r="G3040">
            <v>2</v>
          </cell>
          <cell r="H3040">
            <v>5</v>
          </cell>
          <cell r="I3040">
            <v>74</v>
          </cell>
          <cell r="K3040"/>
          <cell r="L3040"/>
          <cell r="M3040">
            <v>79</v>
          </cell>
          <cell r="N3040">
            <v>13.430000000000001</v>
          </cell>
        </row>
        <row r="3041">
          <cell r="A3041">
            <v>43941</v>
          </cell>
          <cell r="B3041">
            <v>57</v>
          </cell>
          <cell r="C3041">
            <v>8</v>
          </cell>
          <cell r="D3041"/>
          <cell r="E3041">
            <v>65</v>
          </cell>
          <cell r="F3041">
            <v>4</v>
          </cell>
          <cell r="G3041">
            <v>2</v>
          </cell>
          <cell r="H3041">
            <v>6</v>
          </cell>
          <cell r="I3041">
            <v>71</v>
          </cell>
          <cell r="K3041"/>
          <cell r="L3041"/>
          <cell r="M3041">
            <v>77</v>
          </cell>
          <cell r="N3041">
            <v>13.090000000000002</v>
          </cell>
        </row>
        <row r="3042">
          <cell r="A3042">
            <v>43942</v>
          </cell>
          <cell r="B3042">
            <v>64</v>
          </cell>
          <cell r="C3042">
            <v>8</v>
          </cell>
          <cell r="D3042"/>
          <cell r="E3042">
            <v>72</v>
          </cell>
          <cell r="F3042">
            <v>3</v>
          </cell>
          <cell r="G3042">
            <v>2</v>
          </cell>
          <cell r="H3042">
            <v>5</v>
          </cell>
          <cell r="I3042">
            <v>77</v>
          </cell>
          <cell r="K3042"/>
          <cell r="L3042"/>
          <cell r="M3042">
            <v>82</v>
          </cell>
          <cell r="N3042">
            <v>13.940000000000001</v>
          </cell>
        </row>
        <row r="3043">
          <cell r="A3043">
            <v>43943</v>
          </cell>
          <cell r="B3043">
            <v>56</v>
          </cell>
          <cell r="C3043">
            <v>11</v>
          </cell>
          <cell r="D3043"/>
          <cell r="E3043">
            <v>67</v>
          </cell>
          <cell r="F3043">
            <v>5</v>
          </cell>
          <cell r="G3043">
            <v>2</v>
          </cell>
          <cell r="H3043">
            <v>7</v>
          </cell>
          <cell r="I3043">
            <v>74</v>
          </cell>
          <cell r="K3043"/>
          <cell r="L3043"/>
          <cell r="M3043">
            <v>81</v>
          </cell>
          <cell r="N3043">
            <v>13.770000000000001</v>
          </cell>
        </row>
        <row r="3044">
          <cell r="A3044">
            <v>43944</v>
          </cell>
          <cell r="B3044">
            <v>60</v>
          </cell>
          <cell r="C3044">
            <v>10</v>
          </cell>
          <cell r="D3044"/>
          <cell r="E3044">
            <v>70</v>
          </cell>
          <cell r="F3044">
            <v>6</v>
          </cell>
          <cell r="G3044"/>
          <cell r="H3044">
            <v>6</v>
          </cell>
          <cell r="I3044">
            <v>76</v>
          </cell>
          <cell r="K3044"/>
          <cell r="L3044"/>
          <cell r="M3044">
            <v>82</v>
          </cell>
          <cell r="N3044">
            <v>13.940000000000001</v>
          </cell>
        </row>
        <row r="3045">
          <cell r="A3045">
            <v>43945</v>
          </cell>
          <cell r="B3045">
            <v>53</v>
          </cell>
          <cell r="C3045">
            <v>9</v>
          </cell>
          <cell r="D3045"/>
          <cell r="E3045">
            <v>62</v>
          </cell>
          <cell r="F3045">
            <v>7</v>
          </cell>
          <cell r="G3045"/>
          <cell r="H3045">
            <v>7</v>
          </cell>
          <cell r="I3045">
            <v>69</v>
          </cell>
          <cell r="K3045"/>
          <cell r="L3045"/>
          <cell r="M3045">
            <v>76</v>
          </cell>
          <cell r="N3045">
            <v>12.920000000000002</v>
          </cell>
        </row>
        <row r="3046">
          <cell r="A3046">
            <v>43946</v>
          </cell>
          <cell r="B3046">
            <v>57</v>
          </cell>
          <cell r="C3046">
            <v>7</v>
          </cell>
          <cell r="D3046"/>
          <cell r="E3046">
            <v>64</v>
          </cell>
          <cell r="F3046">
            <v>4</v>
          </cell>
          <cell r="G3046">
            <v>1</v>
          </cell>
          <cell r="H3046">
            <v>5</v>
          </cell>
          <cell r="I3046">
            <v>69</v>
          </cell>
          <cell r="K3046"/>
          <cell r="L3046"/>
          <cell r="M3046">
            <v>74</v>
          </cell>
          <cell r="N3046">
            <v>12.58</v>
          </cell>
        </row>
        <row r="3047">
          <cell r="A3047">
            <v>43947</v>
          </cell>
          <cell r="B3047">
            <v>52</v>
          </cell>
          <cell r="C3047">
            <v>5</v>
          </cell>
          <cell r="D3047"/>
          <cell r="E3047">
            <v>57</v>
          </cell>
          <cell r="F3047">
            <v>6</v>
          </cell>
          <cell r="G3047">
            <v>2</v>
          </cell>
          <cell r="H3047">
            <v>8</v>
          </cell>
          <cell r="I3047">
            <v>65</v>
          </cell>
          <cell r="K3047"/>
          <cell r="L3047"/>
          <cell r="M3047">
            <v>73</v>
          </cell>
          <cell r="N3047">
            <v>12.41</v>
          </cell>
        </row>
        <row r="3048">
          <cell r="A3048">
            <v>43948</v>
          </cell>
          <cell r="B3048">
            <v>45</v>
          </cell>
          <cell r="C3048">
            <v>6</v>
          </cell>
          <cell r="D3048"/>
          <cell r="E3048">
            <v>51</v>
          </cell>
          <cell r="F3048">
            <v>6</v>
          </cell>
          <cell r="G3048">
            <v>3</v>
          </cell>
          <cell r="H3048">
            <v>9</v>
          </cell>
          <cell r="I3048">
            <v>60</v>
          </cell>
          <cell r="K3048"/>
          <cell r="L3048"/>
          <cell r="M3048">
            <v>69</v>
          </cell>
          <cell r="N3048">
            <v>11.73</v>
          </cell>
        </row>
        <row r="3049">
          <cell r="A3049">
            <v>43949</v>
          </cell>
          <cell r="B3049">
            <v>59</v>
          </cell>
          <cell r="C3049">
            <v>9</v>
          </cell>
          <cell r="D3049"/>
          <cell r="E3049">
            <v>68</v>
          </cell>
          <cell r="F3049">
            <v>4</v>
          </cell>
          <cell r="G3049">
            <v>1</v>
          </cell>
          <cell r="H3049">
            <v>5</v>
          </cell>
          <cell r="I3049">
            <v>73</v>
          </cell>
          <cell r="K3049"/>
          <cell r="L3049"/>
          <cell r="M3049">
            <v>78</v>
          </cell>
          <cell r="N3049">
            <v>13.260000000000002</v>
          </cell>
        </row>
        <row r="3050">
          <cell r="A3050">
            <v>43950</v>
          </cell>
          <cell r="B3050">
            <v>60</v>
          </cell>
          <cell r="C3050">
            <v>10</v>
          </cell>
          <cell r="D3050"/>
          <cell r="E3050">
            <v>70</v>
          </cell>
          <cell r="F3050">
            <v>3</v>
          </cell>
          <cell r="G3050">
            <v>1</v>
          </cell>
          <cell r="H3050">
            <v>4</v>
          </cell>
          <cell r="I3050">
            <v>74</v>
          </cell>
          <cell r="K3050"/>
          <cell r="L3050"/>
          <cell r="M3050">
            <v>78</v>
          </cell>
          <cell r="N3050">
            <v>13.260000000000002</v>
          </cell>
        </row>
        <row r="3051">
          <cell r="A3051">
            <v>43951</v>
          </cell>
          <cell r="B3051">
            <v>57</v>
          </cell>
          <cell r="C3051">
            <v>11</v>
          </cell>
          <cell r="D3051"/>
          <cell r="E3051">
            <v>68</v>
          </cell>
          <cell r="F3051">
            <v>2</v>
          </cell>
          <cell r="G3051">
            <v>1</v>
          </cell>
          <cell r="H3051">
            <v>3</v>
          </cell>
          <cell r="I3051">
            <v>71</v>
          </cell>
          <cell r="K3051"/>
          <cell r="L3051"/>
          <cell r="M3051">
            <v>74</v>
          </cell>
          <cell r="N3051">
            <v>12.58</v>
          </cell>
        </row>
        <row r="3052">
          <cell r="A3052">
            <v>43952</v>
          </cell>
          <cell r="B3052">
            <v>59</v>
          </cell>
          <cell r="C3052">
            <v>15</v>
          </cell>
          <cell r="D3052"/>
          <cell r="E3052">
            <v>74</v>
          </cell>
          <cell r="F3052">
            <v>5</v>
          </cell>
          <cell r="G3052"/>
          <cell r="H3052">
            <v>5</v>
          </cell>
          <cell r="I3052">
            <v>79</v>
          </cell>
          <cell r="K3052"/>
          <cell r="L3052"/>
          <cell r="M3052">
            <v>84</v>
          </cell>
          <cell r="N3052">
            <v>14.280000000000001</v>
          </cell>
        </row>
        <row r="3053">
          <cell r="A3053">
            <v>43953</v>
          </cell>
          <cell r="B3053">
            <v>56</v>
          </cell>
          <cell r="C3053">
            <v>11</v>
          </cell>
          <cell r="D3053"/>
          <cell r="E3053">
            <v>67</v>
          </cell>
          <cell r="F3053">
            <v>3</v>
          </cell>
          <cell r="G3053">
            <v>1</v>
          </cell>
          <cell r="H3053">
            <v>4</v>
          </cell>
          <cell r="I3053">
            <v>71</v>
          </cell>
          <cell r="K3053"/>
          <cell r="L3053"/>
          <cell r="M3053">
            <v>75</v>
          </cell>
          <cell r="N3053">
            <v>12.750000000000002</v>
          </cell>
        </row>
        <row r="3054">
          <cell r="A3054">
            <v>43954</v>
          </cell>
          <cell r="B3054">
            <v>57</v>
          </cell>
          <cell r="C3054">
            <v>13</v>
          </cell>
          <cell r="D3054"/>
          <cell r="E3054">
            <v>70</v>
          </cell>
          <cell r="F3054">
            <v>3</v>
          </cell>
          <cell r="G3054"/>
          <cell r="H3054">
            <v>3</v>
          </cell>
          <cell r="I3054">
            <v>73</v>
          </cell>
          <cell r="K3054"/>
          <cell r="L3054"/>
          <cell r="M3054">
            <v>76</v>
          </cell>
          <cell r="N3054">
            <v>12.920000000000002</v>
          </cell>
        </row>
        <row r="3055">
          <cell r="A3055">
            <v>43955</v>
          </cell>
          <cell r="B3055">
            <v>63</v>
          </cell>
          <cell r="C3055">
            <v>11</v>
          </cell>
          <cell r="D3055"/>
          <cell r="E3055">
            <v>74</v>
          </cell>
          <cell r="F3055">
            <v>6</v>
          </cell>
          <cell r="G3055"/>
          <cell r="H3055">
            <v>6</v>
          </cell>
          <cell r="I3055">
            <v>80</v>
          </cell>
          <cell r="K3055"/>
          <cell r="L3055"/>
          <cell r="M3055">
            <v>86</v>
          </cell>
          <cell r="N3055">
            <v>14.620000000000001</v>
          </cell>
        </row>
        <row r="3056">
          <cell r="A3056">
            <v>43956</v>
          </cell>
          <cell r="B3056">
            <v>65</v>
          </cell>
          <cell r="C3056">
            <v>14</v>
          </cell>
          <cell r="D3056"/>
          <cell r="E3056">
            <v>79</v>
          </cell>
          <cell r="F3056">
            <v>3</v>
          </cell>
          <cell r="G3056"/>
          <cell r="H3056">
            <v>3</v>
          </cell>
          <cell r="I3056">
            <v>82</v>
          </cell>
          <cell r="K3056"/>
          <cell r="L3056"/>
          <cell r="M3056">
            <v>85</v>
          </cell>
          <cell r="N3056">
            <v>14.450000000000001</v>
          </cell>
        </row>
        <row r="3057">
          <cell r="A3057">
            <v>43957</v>
          </cell>
          <cell r="B3057">
            <v>63</v>
          </cell>
          <cell r="C3057">
            <v>15</v>
          </cell>
          <cell r="D3057"/>
          <cell r="E3057">
            <v>78</v>
          </cell>
          <cell r="F3057">
            <v>4</v>
          </cell>
          <cell r="G3057"/>
          <cell r="H3057">
            <v>4</v>
          </cell>
          <cell r="I3057">
            <v>82</v>
          </cell>
          <cell r="K3057"/>
          <cell r="L3057"/>
          <cell r="M3057">
            <v>86</v>
          </cell>
          <cell r="N3057">
            <v>14.620000000000001</v>
          </cell>
        </row>
        <row r="3058">
          <cell r="A3058">
            <v>43958</v>
          </cell>
          <cell r="B3058">
            <v>60</v>
          </cell>
          <cell r="C3058">
            <v>15</v>
          </cell>
          <cell r="D3058"/>
          <cell r="E3058">
            <v>75</v>
          </cell>
          <cell r="F3058">
            <v>5</v>
          </cell>
          <cell r="G3058">
            <v>1</v>
          </cell>
          <cell r="H3058">
            <v>6</v>
          </cell>
          <cell r="I3058">
            <v>81</v>
          </cell>
          <cell r="K3058"/>
          <cell r="L3058"/>
          <cell r="M3058">
            <v>87</v>
          </cell>
          <cell r="N3058">
            <v>14.790000000000001</v>
          </cell>
        </row>
        <row r="3059">
          <cell r="A3059">
            <v>43959</v>
          </cell>
          <cell r="B3059">
            <v>58</v>
          </cell>
          <cell r="C3059">
            <v>12</v>
          </cell>
          <cell r="D3059"/>
          <cell r="E3059">
            <v>70</v>
          </cell>
          <cell r="F3059">
            <v>5</v>
          </cell>
          <cell r="G3059">
            <v>1</v>
          </cell>
          <cell r="H3059">
            <v>6</v>
          </cell>
          <cell r="I3059">
            <v>76</v>
          </cell>
          <cell r="K3059"/>
          <cell r="L3059"/>
          <cell r="M3059">
            <v>82</v>
          </cell>
          <cell r="N3059">
            <v>13.940000000000001</v>
          </cell>
        </row>
        <row r="3060">
          <cell r="A3060">
            <v>43960</v>
          </cell>
          <cell r="B3060">
            <v>55</v>
          </cell>
          <cell r="C3060">
            <v>4</v>
          </cell>
          <cell r="D3060"/>
          <cell r="E3060">
            <v>59</v>
          </cell>
          <cell r="F3060">
            <v>6</v>
          </cell>
          <cell r="G3060"/>
          <cell r="H3060">
            <v>6</v>
          </cell>
          <cell r="I3060">
            <v>65</v>
          </cell>
          <cell r="K3060"/>
          <cell r="L3060"/>
          <cell r="M3060">
            <v>71</v>
          </cell>
          <cell r="N3060">
            <v>12.07</v>
          </cell>
        </row>
        <row r="3061">
          <cell r="A3061">
            <v>43961</v>
          </cell>
          <cell r="B3061">
            <v>55</v>
          </cell>
          <cell r="C3061">
            <v>7</v>
          </cell>
          <cell r="D3061"/>
          <cell r="E3061">
            <v>62</v>
          </cell>
          <cell r="F3061">
            <v>10</v>
          </cell>
          <cell r="G3061"/>
          <cell r="H3061">
            <v>10</v>
          </cell>
          <cell r="I3061">
            <v>72</v>
          </cell>
          <cell r="K3061"/>
          <cell r="L3061"/>
          <cell r="M3061">
            <v>82</v>
          </cell>
          <cell r="N3061">
            <v>13.940000000000001</v>
          </cell>
        </row>
        <row r="3062">
          <cell r="A3062">
            <v>43962</v>
          </cell>
          <cell r="B3062">
            <v>54</v>
          </cell>
          <cell r="C3062">
            <v>7</v>
          </cell>
          <cell r="D3062"/>
          <cell r="E3062">
            <v>61</v>
          </cell>
          <cell r="F3062">
            <v>8</v>
          </cell>
          <cell r="G3062"/>
          <cell r="H3062">
            <v>8</v>
          </cell>
          <cell r="I3062">
            <v>69</v>
          </cell>
          <cell r="K3062"/>
          <cell r="L3062"/>
          <cell r="M3062">
            <v>77</v>
          </cell>
          <cell r="N3062">
            <v>13.090000000000002</v>
          </cell>
        </row>
        <row r="3063">
          <cell r="A3063">
            <v>43963</v>
          </cell>
          <cell r="B3063">
            <v>52</v>
          </cell>
          <cell r="C3063">
            <v>7</v>
          </cell>
          <cell r="D3063"/>
          <cell r="E3063">
            <v>59</v>
          </cell>
          <cell r="F3063">
            <v>10</v>
          </cell>
          <cell r="G3063">
            <v>1</v>
          </cell>
          <cell r="H3063">
            <v>11</v>
          </cell>
          <cell r="I3063">
            <v>70</v>
          </cell>
          <cell r="K3063"/>
          <cell r="L3063"/>
          <cell r="M3063">
            <v>81</v>
          </cell>
          <cell r="N3063">
            <v>13.770000000000001</v>
          </cell>
        </row>
        <row r="3064">
          <cell r="A3064">
            <v>43964</v>
          </cell>
          <cell r="B3064">
            <v>63</v>
          </cell>
          <cell r="C3064">
            <v>8</v>
          </cell>
          <cell r="D3064"/>
          <cell r="E3064">
            <v>71</v>
          </cell>
          <cell r="F3064">
            <v>11</v>
          </cell>
          <cell r="G3064">
            <v>1</v>
          </cell>
          <cell r="H3064">
            <v>12</v>
          </cell>
          <cell r="I3064">
            <v>83</v>
          </cell>
          <cell r="K3064"/>
          <cell r="L3064"/>
          <cell r="M3064">
            <v>95</v>
          </cell>
          <cell r="N3064">
            <v>16.150000000000002</v>
          </cell>
        </row>
        <row r="3065">
          <cell r="A3065">
            <v>43965</v>
          </cell>
          <cell r="B3065">
            <v>67</v>
          </cell>
          <cell r="C3065">
            <v>4</v>
          </cell>
          <cell r="D3065"/>
          <cell r="E3065">
            <v>71</v>
          </cell>
          <cell r="F3065">
            <v>12</v>
          </cell>
          <cell r="G3065"/>
          <cell r="H3065">
            <v>12</v>
          </cell>
          <cell r="I3065">
            <v>83</v>
          </cell>
          <cell r="K3065"/>
          <cell r="L3065"/>
          <cell r="M3065">
            <v>95</v>
          </cell>
          <cell r="N3065">
            <v>16.150000000000002</v>
          </cell>
        </row>
        <row r="3066">
          <cell r="A3066">
            <v>43966</v>
          </cell>
          <cell r="B3066">
            <v>65</v>
          </cell>
          <cell r="C3066">
            <v>5</v>
          </cell>
          <cell r="D3066"/>
          <cell r="E3066">
            <v>70</v>
          </cell>
          <cell r="F3066">
            <v>9</v>
          </cell>
          <cell r="G3066"/>
          <cell r="H3066">
            <v>9</v>
          </cell>
          <cell r="I3066">
            <v>79</v>
          </cell>
          <cell r="K3066"/>
          <cell r="L3066"/>
          <cell r="M3066">
            <v>88</v>
          </cell>
          <cell r="N3066">
            <v>14.96</v>
          </cell>
        </row>
        <row r="3067">
          <cell r="A3067">
            <v>43967</v>
          </cell>
          <cell r="B3067">
            <v>61</v>
          </cell>
          <cell r="C3067">
            <v>5</v>
          </cell>
          <cell r="D3067"/>
          <cell r="E3067">
            <v>66</v>
          </cell>
          <cell r="F3067">
            <v>8</v>
          </cell>
          <cell r="G3067">
            <v>2</v>
          </cell>
          <cell r="H3067">
            <v>10</v>
          </cell>
          <cell r="I3067">
            <v>76</v>
          </cell>
          <cell r="K3067"/>
          <cell r="L3067"/>
          <cell r="M3067">
            <v>86</v>
          </cell>
          <cell r="N3067">
            <v>14.620000000000001</v>
          </cell>
        </row>
        <row r="3068">
          <cell r="A3068">
            <v>43968</v>
          </cell>
          <cell r="B3068">
            <v>59</v>
          </cell>
          <cell r="C3068">
            <v>6</v>
          </cell>
          <cell r="D3068"/>
          <cell r="E3068">
            <v>65</v>
          </cell>
          <cell r="F3068">
            <v>10</v>
          </cell>
          <cell r="G3068">
            <v>2</v>
          </cell>
          <cell r="H3068">
            <v>12</v>
          </cell>
          <cell r="I3068">
            <v>77</v>
          </cell>
          <cell r="K3068"/>
          <cell r="L3068"/>
          <cell r="M3068">
            <v>89</v>
          </cell>
          <cell r="N3068">
            <v>15.13</v>
          </cell>
        </row>
        <row r="3069">
          <cell r="A3069">
            <v>43969</v>
          </cell>
          <cell r="B3069">
            <v>68</v>
          </cell>
          <cell r="C3069">
            <v>8</v>
          </cell>
          <cell r="D3069"/>
          <cell r="E3069">
            <v>76</v>
          </cell>
          <cell r="F3069">
            <v>8</v>
          </cell>
          <cell r="G3069">
            <v>3</v>
          </cell>
          <cell r="H3069">
            <v>11</v>
          </cell>
          <cell r="I3069">
            <v>87</v>
          </cell>
          <cell r="K3069"/>
          <cell r="L3069"/>
          <cell r="M3069">
            <v>98</v>
          </cell>
          <cell r="N3069">
            <v>16.66</v>
          </cell>
        </row>
        <row r="3070">
          <cell r="A3070">
            <v>43970</v>
          </cell>
          <cell r="B3070">
            <v>59</v>
          </cell>
          <cell r="C3070">
            <v>9</v>
          </cell>
          <cell r="D3070"/>
          <cell r="E3070">
            <v>68</v>
          </cell>
          <cell r="F3070">
            <v>8</v>
          </cell>
          <cell r="G3070">
            <v>2</v>
          </cell>
          <cell r="H3070">
            <v>10</v>
          </cell>
          <cell r="I3070">
            <v>78</v>
          </cell>
          <cell r="K3070"/>
          <cell r="L3070"/>
          <cell r="M3070">
            <v>88</v>
          </cell>
          <cell r="N3070">
            <v>14.96</v>
          </cell>
        </row>
        <row r="3071">
          <cell r="A3071">
            <v>43971</v>
          </cell>
          <cell r="B3071">
            <v>61</v>
          </cell>
          <cell r="C3071">
            <v>7</v>
          </cell>
          <cell r="D3071"/>
          <cell r="E3071">
            <v>68</v>
          </cell>
          <cell r="F3071">
            <v>9</v>
          </cell>
          <cell r="G3071">
            <v>2</v>
          </cell>
          <cell r="H3071">
            <v>11</v>
          </cell>
          <cell r="I3071">
            <v>79</v>
          </cell>
          <cell r="K3071"/>
          <cell r="L3071"/>
          <cell r="M3071">
            <v>90</v>
          </cell>
          <cell r="N3071">
            <v>15.3</v>
          </cell>
        </row>
        <row r="3072">
          <cell r="A3072">
            <v>43972</v>
          </cell>
          <cell r="B3072">
            <v>60</v>
          </cell>
          <cell r="C3072">
            <v>7</v>
          </cell>
          <cell r="D3072"/>
          <cell r="E3072">
            <v>67</v>
          </cell>
          <cell r="F3072">
            <v>7</v>
          </cell>
          <cell r="G3072">
            <v>2</v>
          </cell>
          <cell r="H3072">
            <v>9</v>
          </cell>
          <cell r="I3072">
            <v>76</v>
          </cell>
          <cell r="K3072"/>
          <cell r="L3072"/>
          <cell r="M3072">
            <v>85</v>
          </cell>
          <cell r="N3072">
            <v>14.450000000000001</v>
          </cell>
        </row>
        <row r="3073">
          <cell r="A3073">
            <v>43973</v>
          </cell>
          <cell r="B3073">
            <v>59</v>
          </cell>
          <cell r="C3073">
            <v>9</v>
          </cell>
          <cell r="D3073"/>
          <cell r="E3073">
            <v>68</v>
          </cell>
          <cell r="F3073">
            <v>8</v>
          </cell>
          <cell r="G3073">
            <v>2</v>
          </cell>
          <cell r="H3073">
            <v>10</v>
          </cell>
          <cell r="I3073">
            <v>78</v>
          </cell>
          <cell r="K3073"/>
          <cell r="L3073"/>
          <cell r="M3073">
            <v>88</v>
          </cell>
          <cell r="N3073">
            <v>14.96</v>
          </cell>
        </row>
        <row r="3074">
          <cell r="A3074">
            <v>43974</v>
          </cell>
          <cell r="B3074">
            <v>54</v>
          </cell>
          <cell r="C3074">
            <v>9</v>
          </cell>
          <cell r="D3074"/>
          <cell r="E3074">
            <v>63</v>
          </cell>
          <cell r="F3074">
            <v>9</v>
          </cell>
          <cell r="G3074">
            <v>1</v>
          </cell>
          <cell r="H3074">
            <v>10</v>
          </cell>
          <cell r="I3074">
            <v>73</v>
          </cell>
          <cell r="K3074"/>
          <cell r="L3074"/>
          <cell r="M3074">
            <v>83</v>
          </cell>
          <cell r="N3074">
            <v>14.110000000000001</v>
          </cell>
        </row>
        <row r="3075">
          <cell r="A3075">
            <v>43975</v>
          </cell>
          <cell r="B3075">
            <v>64</v>
          </cell>
          <cell r="C3075">
            <v>6</v>
          </cell>
          <cell r="D3075"/>
          <cell r="E3075">
            <v>70</v>
          </cell>
          <cell r="F3075">
            <v>13</v>
          </cell>
          <cell r="G3075">
            <v>1</v>
          </cell>
          <cell r="H3075">
            <v>14</v>
          </cell>
          <cell r="I3075">
            <v>84</v>
          </cell>
          <cell r="K3075"/>
          <cell r="L3075"/>
          <cell r="M3075">
            <v>98</v>
          </cell>
          <cell r="N3075">
            <v>16.66</v>
          </cell>
        </row>
        <row r="3076">
          <cell r="A3076">
            <v>43976</v>
          </cell>
          <cell r="B3076">
            <v>56</v>
          </cell>
          <cell r="C3076">
            <v>8</v>
          </cell>
          <cell r="D3076"/>
          <cell r="E3076">
            <v>64</v>
          </cell>
          <cell r="F3076">
            <v>13</v>
          </cell>
          <cell r="G3076"/>
          <cell r="H3076">
            <v>13</v>
          </cell>
          <cell r="I3076">
            <v>77</v>
          </cell>
          <cell r="K3076"/>
          <cell r="L3076"/>
          <cell r="M3076">
            <v>90</v>
          </cell>
          <cell r="N3076">
            <v>15.3</v>
          </cell>
        </row>
        <row r="3077">
          <cell r="A3077">
            <v>43977</v>
          </cell>
          <cell r="B3077">
            <v>67</v>
          </cell>
          <cell r="C3077">
            <v>12</v>
          </cell>
          <cell r="D3077"/>
          <cell r="E3077">
            <v>79</v>
          </cell>
          <cell r="F3077">
            <v>12</v>
          </cell>
          <cell r="G3077">
            <v>1</v>
          </cell>
          <cell r="H3077">
            <v>13</v>
          </cell>
          <cell r="I3077">
            <v>92</v>
          </cell>
          <cell r="K3077"/>
          <cell r="L3077"/>
          <cell r="M3077">
            <v>105</v>
          </cell>
          <cell r="N3077">
            <v>17.850000000000001</v>
          </cell>
        </row>
        <row r="3078">
          <cell r="A3078">
            <v>43978</v>
          </cell>
          <cell r="B3078">
            <v>67</v>
          </cell>
          <cell r="C3078">
            <v>10</v>
          </cell>
          <cell r="D3078"/>
          <cell r="E3078">
            <v>77</v>
          </cell>
          <cell r="F3078">
            <v>11</v>
          </cell>
          <cell r="G3078"/>
          <cell r="H3078">
            <v>11</v>
          </cell>
          <cell r="I3078">
            <v>88</v>
          </cell>
          <cell r="K3078"/>
          <cell r="L3078"/>
          <cell r="M3078">
            <v>99</v>
          </cell>
          <cell r="N3078">
            <v>16.830000000000002</v>
          </cell>
        </row>
        <row r="3079">
          <cell r="A3079">
            <v>43979</v>
          </cell>
          <cell r="B3079">
            <v>72</v>
          </cell>
          <cell r="C3079">
            <v>8</v>
          </cell>
          <cell r="D3079"/>
          <cell r="E3079">
            <v>80</v>
          </cell>
          <cell r="F3079">
            <v>11</v>
          </cell>
          <cell r="G3079">
            <v>1</v>
          </cell>
          <cell r="H3079">
            <v>12</v>
          </cell>
          <cell r="I3079">
            <v>92</v>
          </cell>
          <cell r="K3079"/>
          <cell r="L3079"/>
          <cell r="M3079">
            <v>104</v>
          </cell>
          <cell r="N3079">
            <v>17.68</v>
          </cell>
        </row>
        <row r="3080">
          <cell r="A3080">
            <v>43980</v>
          </cell>
          <cell r="B3080">
            <v>67</v>
          </cell>
          <cell r="C3080">
            <v>14</v>
          </cell>
          <cell r="D3080"/>
          <cell r="E3080">
            <v>81</v>
          </cell>
          <cell r="F3080">
            <v>10</v>
          </cell>
          <cell r="G3080">
            <v>1</v>
          </cell>
          <cell r="H3080">
            <v>11</v>
          </cell>
          <cell r="I3080">
            <v>92</v>
          </cell>
          <cell r="K3080"/>
          <cell r="L3080"/>
          <cell r="M3080">
            <v>103</v>
          </cell>
          <cell r="N3080">
            <v>17.510000000000002</v>
          </cell>
        </row>
        <row r="3081">
          <cell r="A3081">
            <v>43981</v>
          </cell>
          <cell r="B3081">
            <v>63</v>
          </cell>
          <cell r="C3081">
            <v>12</v>
          </cell>
          <cell r="D3081"/>
          <cell r="E3081">
            <v>75</v>
          </cell>
          <cell r="F3081">
            <v>9</v>
          </cell>
          <cell r="G3081">
            <v>1</v>
          </cell>
          <cell r="H3081">
            <v>10</v>
          </cell>
          <cell r="I3081">
            <v>85</v>
          </cell>
          <cell r="K3081"/>
          <cell r="L3081"/>
          <cell r="M3081">
            <v>95</v>
          </cell>
          <cell r="N3081">
            <v>16.150000000000002</v>
          </cell>
        </row>
        <row r="3082">
          <cell r="A3082">
            <v>43982</v>
          </cell>
          <cell r="B3082">
            <v>72</v>
          </cell>
          <cell r="C3082">
            <v>9</v>
          </cell>
          <cell r="D3082"/>
          <cell r="E3082">
            <v>81</v>
          </cell>
          <cell r="F3082">
            <v>11</v>
          </cell>
          <cell r="G3082">
            <v>1</v>
          </cell>
          <cell r="H3082">
            <v>12</v>
          </cell>
          <cell r="I3082">
            <v>93</v>
          </cell>
          <cell r="K3082"/>
          <cell r="L3082"/>
          <cell r="M3082">
            <v>105</v>
          </cell>
          <cell r="N3082">
            <v>17.850000000000001</v>
          </cell>
        </row>
        <row r="3083">
          <cell r="A3083">
            <v>43983</v>
          </cell>
          <cell r="B3083">
            <v>71</v>
          </cell>
          <cell r="C3083">
            <v>11</v>
          </cell>
          <cell r="D3083"/>
          <cell r="E3083">
            <v>82</v>
          </cell>
          <cell r="F3083">
            <v>13</v>
          </cell>
          <cell r="G3083">
            <v>1</v>
          </cell>
          <cell r="H3083">
            <v>14</v>
          </cell>
          <cell r="I3083">
            <v>96</v>
          </cell>
          <cell r="K3083"/>
          <cell r="L3083"/>
          <cell r="M3083">
            <v>110</v>
          </cell>
          <cell r="N3083">
            <v>18.700000000000003</v>
          </cell>
        </row>
        <row r="3084">
          <cell r="A3084">
            <v>43984</v>
          </cell>
          <cell r="B3084">
            <v>74</v>
          </cell>
          <cell r="C3084">
            <v>11</v>
          </cell>
          <cell r="D3084"/>
          <cell r="E3084">
            <v>85</v>
          </cell>
          <cell r="F3084">
            <v>14</v>
          </cell>
          <cell r="G3084">
            <v>1</v>
          </cell>
          <cell r="H3084">
            <v>15</v>
          </cell>
          <cell r="I3084">
            <v>100</v>
          </cell>
          <cell r="K3084"/>
          <cell r="L3084"/>
          <cell r="M3084">
            <v>115</v>
          </cell>
          <cell r="N3084">
            <v>19.55</v>
          </cell>
        </row>
        <row r="3085">
          <cell r="A3085">
            <v>43985</v>
          </cell>
          <cell r="B3085">
            <v>72</v>
          </cell>
          <cell r="C3085">
            <v>9</v>
          </cell>
          <cell r="D3085"/>
          <cell r="E3085">
            <v>81</v>
          </cell>
          <cell r="F3085">
            <v>12</v>
          </cell>
          <cell r="G3085"/>
          <cell r="H3085">
            <v>12</v>
          </cell>
          <cell r="I3085">
            <v>93</v>
          </cell>
          <cell r="K3085"/>
          <cell r="L3085"/>
          <cell r="M3085">
            <v>105</v>
          </cell>
          <cell r="N3085">
            <v>17.850000000000001</v>
          </cell>
        </row>
        <row r="3086">
          <cell r="A3086">
            <v>43986</v>
          </cell>
          <cell r="B3086">
            <v>88</v>
          </cell>
          <cell r="C3086">
            <v>9</v>
          </cell>
          <cell r="D3086"/>
          <cell r="E3086">
            <v>97</v>
          </cell>
          <cell r="F3086">
            <v>13</v>
          </cell>
          <cell r="G3086"/>
          <cell r="H3086">
            <v>13</v>
          </cell>
          <cell r="I3086">
            <v>110</v>
          </cell>
          <cell r="K3086"/>
          <cell r="L3086"/>
          <cell r="M3086">
            <v>123</v>
          </cell>
          <cell r="N3086">
            <v>20.91</v>
          </cell>
        </row>
        <row r="3087">
          <cell r="A3087">
            <v>43987</v>
          </cell>
          <cell r="B3087">
            <v>80</v>
          </cell>
          <cell r="C3087">
            <v>11</v>
          </cell>
          <cell r="D3087"/>
          <cell r="E3087">
            <v>91</v>
          </cell>
          <cell r="F3087">
            <v>13</v>
          </cell>
          <cell r="G3087"/>
          <cell r="H3087">
            <v>13</v>
          </cell>
          <cell r="I3087">
            <v>104</v>
          </cell>
          <cell r="K3087"/>
          <cell r="L3087"/>
          <cell r="M3087">
            <v>117</v>
          </cell>
          <cell r="N3087">
            <v>19.89</v>
          </cell>
        </row>
        <row r="3088">
          <cell r="A3088">
            <v>43988</v>
          </cell>
          <cell r="B3088">
            <v>80</v>
          </cell>
          <cell r="C3088">
            <v>11</v>
          </cell>
          <cell r="D3088"/>
          <cell r="E3088">
            <v>91</v>
          </cell>
          <cell r="F3088">
            <v>13</v>
          </cell>
          <cell r="G3088"/>
          <cell r="H3088">
            <v>13</v>
          </cell>
          <cell r="I3088">
            <v>104</v>
          </cell>
          <cell r="K3088"/>
          <cell r="L3088"/>
          <cell r="M3088">
            <v>117</v>
          </cell>
          <cell r="N3088">
            <v>19.89</v>
          </cell>
        </row>
        <row r="3089">
          <cell r="A3089">
            <v>43989</v>
          </cell>
          <cell r="B3089">
            <v>77</v>
          </cell>
          <cell r="C3089">
            <v>11</v>
          </cell>
          <cell r="D3089"/>
          <cell r="E3089">
            <v>88</v>
          </cell>
          <cell r="F3089">
            <v>13</v>
          </cell>
          <cell r="G3089">
            <v>1</v>
          </cell>
          <cell r="H3089">
            <v>14</v>
          </cell>
          <cell r="I3089">
            <v>102</v>
          </cell>
          <cell r="K3089"/>
          <cell r="L3089"/>
          <cell r="M3089">
            <v>116</v>
          </cell>
          <cell r="N3089">
            <v>19.720000000000002</v>
          </cell>
        </row>
        <row r="3090">
          <cell r="A3090">
            <v>43990</v>
          </cell>
          <cell r="B3090">
            <v>77</v>
          </cell>
          <cell r="C3090">
            <v>7</v>
          </cell>
          <cell r="D3090"/>
          <cell r="E3090">
            <v>84</v>
          </cell>
          <cell r="F3090">
            <v>11</v>
          </cell>
          <cell r="G3090"/>
          <cell r="H3090">
            <v>11</v>
          </cell>
          <cell r="I3090">
            <v>95</v>
          </cell>
          <cell r="K3090"/>
          <cell r="L3090"/>
          <cell r="M3090">
            <v>106</v>
          </cell>
          <cell r="N3090">
            <v>18.02</v>
          </cell>
        </row>
        <row r="3091">
          <cell r="A3091">
            <v>43991</v>
          </cell>
          <cell r="B3091">
            <v>70</v>
          </cell>
          <cell r="C3091">
            <v>8</v>
          </cell>
          <cell r="D3091"/>
          <cell r="E3091">
            <v>78</v>
          </cell>
          <cell r="F3091">
            <v>11</v>
          </cell>
          <cell r="G3091"/>
          <cell r="H3091">
            <v>11</v>
          </cell>
          <cell r="I3091">
            <v>89</v>
          </cell>
          <cell r="K3091"/>
          <cell r="L3091"/>
          <cell r="M3091">
            <v>100</v>
          </cell>
          <cell r="N3091">
            <v>17</v>
          </cell>
        </row>
        <row r="3092">
          <cell r="A3092">
            <v>43992</v>
          </cell>
          <cell r="B3092">
            <v>76</v>
          </cell>
          <cell r="C3092">
            <v>8</v>
          </cell>
          <cell r="D3092"/>
          <cell r="E3092">
            <v>84</v>
          </cell>
          <cell r="F3092">
            <v>10</v>
          </cell>
          <cell r="G3092"/>
          <cell r="H3092">
            <v>10</v>
          </cell>
          <cell r="I3092">
            <v>94</v>
          </cell>
          <cell r="K3092"/>
          <cell r="L3092"/>
          <cell r="M3092">
            <v>104</v>
          </cell>
          <cell r="N3092">
            <v>17.68</v>
          </cell>
        </row>
        <row r="3093">
          <cell r="A3093">
            <v>43993</v>
          </cell>
          <cell r="B3093">
            <v>72</v>
          </cell>
          <cell r="C3093">
            <v>9</v>
          </cell>
          <cell r="D3093"/>
          <cell r="E3093">
            <v>81</v>
          </cell>
          <cell r="F3093">
            <v>9</v>
          </cell>
          <cell r="G3093">
            <v>1</v>
          </cell>
          <cell r="H3093">
            <v>10</v>
          </cell>
          <cell r="I3093">
            <v>91</v>
          </cell>
          <cell r="K3093"/>
          <cell r="L3093"/>
          <cell r="M3093">
            <v>101</v>
          </cell>
          <cell r="N3093">
            <v>17.170000000000002</v>
          </cell>
        </row>
        <row r="3094">
          <cell r="A3094">
            <v>43994</v>
          </cell>
          <cell r="B3094">
            <v>74</v>
          </cell>
          <cell r="C3094">
            <v>6</v>
          </cell>
          <cell r="D3094"/>
          <cell r="E3094">
            <v>80</v>
          </cell>
          <cell r="F3094">
            <v>11</v>
          </cell>
          <cell r="G3094"/>
          <cell r="H3094">
            <v>11</v>
          </cell>
          <cell r="I3094">
            <v>91</v>
          </cell>
          <cell r="K3094"/>
          <cell r="L3094"/>
          <cell r="M3094">
            <v>102</v>
          </cell>
          <cell r="N3094">
            <v>17.34</v>
          </cell>
        </row>
        <row r="3095">
          <cell r="A3095">
            <v>43995</v>
          </cell>
          <cell r="B3095">
            <v>86</v>
          </cell>
          <cell r="C3095">
            <v>6</v>
          </cell>
          <cell r="D3095"/>
          <cell r="E3095">
            <v>92</v>
          </cell>
          <cell r="F3095">
            <v>10</v>
          </cell>
          <cell r="G3095">
            <v>1</v>
          </cell>
          <cell r="H3095">
            <v>11</v>
          </cell>
          <cell r="I3095">
            <v>103</v>
          </cell>
          <cell r="K3095"/>
          <cell r="L3095"/>
          <cell r="M3095">
            <v>114</v>
          </cell>
          <cell r="N3095">
            <v>19.380000000000003</v>
          </cell>
        </row>
        <row r="3096">
          <cell r="A3096">
            <v>43996</v>
          </cell>
          <cell r="B3096">
            <v>93</v>
          </cell>
          <cell r="C3096">
            <v>4</v>
          </cell>
          <cell r="D3096"/>
          <cell r="E3096">
            <v>97</v>
          </cell>
          <cell r="F3096">
            <v>9</v>
          </cell>
          <cell r="G3096"/>
          <cell r="H3096">
            <v>9</v>
          </cell>
          <cell r="I3096">
            <v>106</v>
          </cell>
          <cell r="K3096"/>
          <cell r="L3096"/>
          <cell r="M3096">
            <v>115</v>
          </cell>
          <cell r="N3096">
            <v>19.55</v>
          </cell>
        </row>
        <row r="3097">
          <cell r="A3097">
            <v>43997</v>
          </cell>
          <cell r="B3097">
            <v>93</v>
          </cell>
          <cell r="C3097">
            <v>7</v>
          </cell>
          <cell r="D3097"/>
          <cell r="E3097">
            <v>100</v>
          </cell>
          <cell r="F3097">
            <v>9</v>
          </cell>
          <cell r="G3097"/>
          <cell r="H3097">
            <v>9</v>
          </cell>
          <cell r="I3097">
            <v>109</v>
          </cell>
          <cell r="K3097"/>
          <cell r="L3097"/>
          <cell r="M3097">
            <v>118</v>
          </cell>
          <cell r="N3097">
            <v>20.060000000000002</v>
          </cell>
        </row>
        <row r="3098">
          <cell r="A3098">
            <v>43998</v>
          </cell>
          <cell r="B3098">
            <v>89</v>
          </cell>
          <cell r="C3098">
            <v>8</v>
          </cell>
          <cell r="D3098"/>
          <cell r="E3098">
            <v>97</v>
          </cell>
          <cell r="F3098">
            <v>13</v>
          </cell>
          <cell r="G3098"/>
          <cell r="H3098">
            <v>13</v>
          </cell>
          <cell r="I3098">
            <v>110</v>
          </cell>
          <cell r="K3098"/>
          <cell r="L3098"/>
          <cell r="M3098">
            <v>123</v>
          </cell>
          <cell r="N3098">
            <v>20.91</v>
          </cell>
        </row>
        <row r="3099">
          <cell r="A3099">
            <v>43999</v>
          </cell>
          <cell r="B3099">
            <v>81</v>
          </cell>
          <cell r="C3099">
            <v>7</v>
          </cell>
          <cell r="D3099"/>
          <cell r="E3099">
            <v>88</v>
          </cell>
          <cell r="F3099">
            <v>12</v>
          </cell>
          <cell r="G3099">
            <v>1</v>
          </cell>
          <cell r="H3099">
            <v>13</v>
          </cell>
          <cell r="I3099">
            <v>101</v>
          </cell>
          <cell r="K3099"/>
          <cell r="L3099"/>
          <cell r="M3099">
            <v>114</v>
          </cell>
          <cell r="N3099">
            <v>19.380000000000003</v>
          </cell>
        </row>
        <row r="3100">
          <cell r="A3100">
            <v>44000</v>
          </cell>
          <cell r="B3100">
            <v>88</v>
          </cell>
          <cell r="C3100">
            <v>9</v>
          </cell>
          <cell r="D3100"/>
          <cell r="E3100">
            <v>97</v>
          </cell>
          <cell r="F3100">
            <v>13</v>
          </cell>
          <cell r="G3100"/>
          <cell r="H3100">
            <v>13</v>
          </cell>
          <cell r="I3100">
            <v>110</v>
          </cell>
          <cell r="K3100"/>
          <cell r="L3100"/>
          <cell r="M3100">
            <v>123</v>
          </cell>
          <cell r="N3100">
            <v>20.91</v>
          </cell>
        </row>
        <row r="3101">
          <cell r="A3101">
            <v>44001</v>
          </cell>
          <cell r="B3101">
            <v>86</v>
          </cell>
          <cell r="C3101">
            <v>10</v>
          </cell>
          <cell r="D3101"/>
          <cell r="E3101">
            <v>96</v>
          </cell>
          <cell r="F3101">
            <v>12</v>
          </cell>
          <cell r="G3101"/>
          <cell r="H3101">
            <v>12</v>
          </cell>
          <cell r="I3101">
            <v>108</v>
          </cell>
          <cell r="K3101"/>
          <cell r="L3101"/>
          <cell r="M3101">
            <v>120</v>
          </cell>
          <cell r="N3101">
            <v>20.400000000000002</v>
          </cell>
        </row>
        <row r="3102">
          <cell r="A3102">
            <v>44002</v>
          </cell>
          <cell r="B3102">
            <v>76</v>
          </cell>
          <cell r="C3102">
            <v>9</v>
          </cell>
          <cell r="D3102"/>
          <cell r="E3102">
            <v>85</v>
          </cell>
          <cell r="F3102">
            <v>16</v>
          </cell>
          <cell r="G3102"/>
          <cell r="H3102">
            <v>16</v>
          </cell>
          <cell r="I3102">
            <v>101</v>
          </cell>
          <cell r="K3102"/>
          <cell r="L3102"/>
          <cell r="M3102">
            <v>117</v>
          </cell>
          <cell r="N3102">
            <v>19.89</v>
          </cell>
        </row>
        <row r="3103">
          <cell r="A3103">
            <v>44003</v>
          </cell>
          <cell r="B3103">
            <v>79</v>
          </cell>
          <cell r="C3103">
            <v>9</v>
          </cell>
          <cell r="D3103"/>
          <cell r="E3103">
            <v>88</v>
          </cell>
          <cell r="F3103">
            <v>17</v>
          </cell>
          <cell r="G3103"/>
          <cell r="H3103">
            <v>17</v>
          </cell>
          <cell r="I3103">
            <v>105</v>
          </cell>
          <cell r="K3103"/>
          <cell r="L3103"/>
          <cell r="M3103">
            <v>122</v>
          </cell>
          <cell r="N3103">
            <v>20.740000000000002</v>
          </cell>
        </row>
        <row r="3104">
          <cell r="A3104">
            <v>44004</v>
          </cell>
          <cell r="B3104">
            <v>87</v>
          </cell>
          <cell r="C3104">
            <v>7</v>
          </cell>
          <cell r="D3104"/>
          <cell r="E3104">
            <v>94</v>
          </cell>
          <cell r="F3104">
            <v>13</v>
          </cell>
          <cell r="G3104"/>
          <cell r="H3104">
            <v>13</v>
          </cell>
          <cell r="I3104">
            <v>107</v>
          </cell>
          <cell r="K3104"/>
          <cell r="L3104"/>
          <cell r="M3104">
            <v>120</v>
          </cell>
          <cell r="N3104">
            <v>20.400000000000002</v>
          </cell>
        </row>
        <row r="3105">
          <cell r="A3105">
            <v>44005</v>
          </cell>
          <cell r="B3105">
            <v>88</v>
          </cell>
          <cell r="C3105">
            <v>7</v>
          </cell>
          <cell r="D3105"/>
          <cell r="E3105">
            <v>95</v>
          </cell>
          <cell r="F3105">
            <v>12</v>
          </cell>
          <cell r="G3105">
            <v>1</v>
          </cell>
          <cell r="H3105">
            <v>13</v>
          </cell>
          <cell r="I3105">
            <v>108</v>
          </cell>
          <cell r="M3105">
            <v>121</v>
          </cell>
          <cell r="N3105">
            <v>20.57</v>
          </cell>
        </row>
        <row r="3106">
          <cell r="A3106">
            <v>44006</v>
          </cell>
          <cell r="B3106">
            <v>92</v>
          </cell>
          <cell r="C3106">
            <v>7</v>
          </cell>
          <cell r="D3106"/>
          <cell r="E3106">
            <v>99</v>
          </cell>
          <cell r="F3106">
            <v>11</v>
          </cell>
          <cell r="G3106">
            <v>1</v>
          </cell>
          <cell r="H3106">
            <v>12</v>
          </cell>
          <cell r="I3106">
            <v>111</v>
          </cell>
          <cell r="M3106">
            <v>123</v>
          </cell>
          <cell r="N3106">
            <v>20.91</v>
          </cell>
        </row>
        <row r="3107">
          <cell r="A3107">
            <v>44007</v>
          </cell>
          <cell r="B3107">
            <v>100</v>
          </cell>
          <cell r="C3107">
            <v>9</v>
          </cell>
          <cell r="D3107"/>
          <cell r="E3107">
            <v>109</v>
          </cell>
          <cell r="F3107">
            <v>11</v>
          </cell>
          <cell r="G3107">
            <v>1</v>
          </cell>
          <cell r="H3107">
            <v>12</v>
          </cell>
          <cell r="I3107">
            <v>121</v>
          </cell>
          <cell r="M3107">
            <v>133</v>
          </cell>
          <cell r="N3107">
            <v>22.610000000000003</v>
          </cell>
        </row>
        <row r="3108">
          <cell r="A3108">
            <v>44008</v>
          </cell>
          <cell r="B3108">
            <v>103</v>
          </cell>
          <cell r="C3108">
            <v>9</v>
          </cell>
          <cell r="D3108"/>
          <cell r="E3108">
            <v>112</v>
          </cell>
          <cell r="F3108">
            <v>10</v>
          </cell>
          <cell r="G3108">
            <v>1</v>
          </cell>
          <cell r="H3108">
            <v>11</v>
          </cell>
          <cell r="I3108">
            <v>123</v>
          </cell>
          <cell r="M3108">
            <v>134</v>
          </cell>
          <cell r="N3108">
            <v>22.78</v>
          </cell>
        </row>
        <row r="3109">
          <cell r="A3109">
            <v>44009</v>
          </cell>
          <cell r="B3109">
            <v>107</v>
          </cell>
          <cell r="C3109">
            <v>6</v>
          </cell>
          <cell r="D3109"/>
          <cell r="E3109">
            <v>113</v>
          </cell>
          <cell r="F3109">
            <v>13</v>
          </cell>
          <cell r="G3109">
            <v>1</v>
          </cell>
          <cell r="H3109">
            <v>14</v>
          </cell>
          <cell r="I3109">
            <v>127</v>
          </cell>
          <cell r="M3109">
            <v>141</v>
          </cell>
          <cell r="N3109">
            <v>23.970000000000002</v>
          </cell>
        </row>
        <row r="3110">
          <cell r="A3110">
            <v>44010</v>
          </cell>
          <cell r="B3110">
            <v>98</v>
          </cell>
          <cell r="C3110">
            <v>7</v>
          </cell>
          <cell r="D3110"/>
          <cell r="E3110">
            <v>105</v>
          </cell>
          <cell r="F3110">
            <v>12</v>
          </cell>
          <cell r="G3110">
            <v>1</v>
          </cell>
          <cell r="H3110">
            <v>13</v>
          </cell>
          <cell r="I3110">
            <v>118</v>
          </cell>
          <cell r="M3110">
            <v>131</v>
          </cell>
          <cell r="N3110">
            <v>22.270000000000003</v>
          </cell>
        </row>
        <row r="3111">
          <cell r="A3111">
            <v>44011</v>
          </cell>
          <cell r="B3111">
            <v>106</v>
          </cell>
          <cell r="C3111">
            <v>7</v>
          </cell>
          <cell r="D3111"/>
          <cell r="E3111">
            <v>113</v>
          </cell>
          <cell r="F3111">
            <v>15</v>
          </cell>
          <cell r="G3111">
            <v>1</v>
          </cell>
          <cell r="H3111">
            <v>16</v>
          </cell>
          <cell r="I3111">
            <v>129</v>
          </cell>
          <cell r="M3111">
            <v>145</v>
          </cell>
          <cell r="N3111">
            <v>24.650000000000002</v>
          </cell>
        </row>
        <row r="3112">
          <cell r="A3112">
            <v>44012</v>
          </cell>
          <cell r="B3112">
            <v>112</v>
          </cell>
          <cell r="C3112">
            <v>13</v>
          </cell>
          <cell r="D3112"/>
          <cell r="E3112">
            <v>125</v>
          </cell>
          <cell r="F3112">
            <v>12</v>
          </cell>
          <cell r="G3112">
            <v>1</v>
          </cell>
          <cell r="H3112">
            <v>13</v>
          </cell>
          <cell r="I3112">
            <v>138</v>
          </cell>
          <cell r="M3112">
            <v>151</v>
          </cell>
          <cell r="N3112">
            <v>25.67</v>
          </cell>
        </row>
        <row r="3113">
          <cell r="A3113">
            <v>44013</v>
          </cell>
          <cell r="B3113">
            <v>116</v>
          </cell>
          <cell r="C3113">
            <v>9</v>
          </cell>
          <cell r="D3113"/>
          <cell r="E3113">
            <v>125</v>
          </cell>
          <cell r="F3113">
            <v>13</v>
          </cell>
          <cell r="G3113">
            <v>2</v>
          </cell>
          <cell r="H3113">
            <v>15</v>
          </cell>
          <cell r="I3113">
            <v>140</v>
          </cell>
          <cell r="M3113">
            <v>155</v>
          </cell>
          <cell r="N3113">
            <v>26.35</v>
          </cell>
        </row>
        <row r="3114">
          <cell r="A3114">
            <v>44014</v>
          </cell>
          <cell r="B3114">
            <v>114</v>
          </cell>
          <cell r="C3114">
            <v>5</v>
          </cell>
          <cell r="D3114"/>
          <cell r="E3114">
            <v>119</v>
          </cell>
          <cell r="F3114">
            <v>18</v>
          </cell>
          <cell r="G3114">
            <v>1</v>
          </cell>
          <cell r="H3114">
            <v>19</v>
          </cell>
          <cell r="I3114">
            <v>138</v>
          </cell>
          <cell r="M3114">
            <v>157</v>
          </cell>
          <cell r="N3114">
            <v>26.69</v>
          </cell>
        </row>
        <row r="3115">
          <cell r="A3115">
            <v>44015</v>
          </cell>
          <cell r="B3115">
            <v>113</v>
          </cell>
          <cell r="C3115">
            <v>7</v>
          </cell>
          <cell r="D3115"/>
          <cell r="E3115">
            <v>120</v>
          </cell>
          <cell r="F3115">
            <v>8</v>
          </cell>
          <cell r="G3115">
            <v>2</v>
          </cell>
          <cell r="H3115">
            <v>10</v>
          </cell>
          <cell r="I3115">
            <v>130</v>
          </cell>
          <cell r="M3115">
            <v>140</v>
          </cell>
          <cell r="N3115">
            <v>23.8</v>
          </cell>
        </row>
        <row r="3116">
          <cell r="A3116">
            <v>44016</v>
          </cell>
          <cell r="B3116">
            <v>108</v>
          </cell>
          <cell r="C3116">
            <v>6</v>
          </cell>
          <cell r="D3116"/>
          <cell r="E3116">
            <v>114</v>
          </cell>
          <cell r="F3116">
            <v>8</v>
          </cell>
          <cell r="G3116">
            <v>2</v>
          </cell>
          <cell r="H3116">
            <v>10</v>
          </cell>
          <cell r="I3116">
            <v>124</v>
          </cell>
          <cell r="M3116">
            <v>134</v>
          </cell>
          <cell r="N3116">
            <v>22.78</v>
          </cell>
        </row>
        <row r="3117">
          <cell r="A3117">
            <v>44017</v>
          </cell>
          <cell r="B3117">
            <v>102</v>
          </cell>
          <cell r="C3117">
            <v>9</v>
          </cell>
          <cell r="D3117"/>
          <cell r="E3117">
            <v>111</v>
          </cell>
          <cell r="F3117">
            <v>10</v>
          </cell>
          <cell r="G3117">
            <v>1</v>
          </cell>
          <cell r="H3117">
            <v>11</v>
          </cell>
          <cell r="I3117">
            <v>122</v>
          </cell>
          <cell r="M3117">
            <v>133</v>
          </cell>
          <cell r="N3117">
            <v>22.610000000000003</v>
          </cell>
        </row>
        <row r="3118">
          <cell r="A3118">
            <v>44018</v>
          </cell>
          <cell r="B3118">
            <v>109</v>
          </cell>
          <cell r="C3118">
            <v>6</v>
          </cell>
          <cell r="D3118"/>
          <cell r="E3118">
            <v>115</v>
          </cell>
          <cell r="F3118">
            <v>14</v>
          </cell>
          <cell r="G3118">
            <v>1</v>
          </cell>
          <cell r="H3118">
            <v>15</v>
          </cell>
          <cell r="I3118">
            <v>130</v>
          </cell>
          <cell r="M3118">
            <v>145</v>
          </cell>
          <cell r="N3118">
            <v>24.650000000000002</v>
          </cell>
        </row>
        <row r="3119">
          <cell r="A3119">
            <v>44019</v>
          </cell>
          <cell r="B3119">
            <v>112</v>
          </cell>
          <cell r="C3119">
            <v>6</v>
          </cell>
          <cell r="D3119"/>
          <cell r="E3119">
            <v>118</v>
          </cell>
          <cell r="F3119">
            <v>12</v>
          </cell>
          <cell r="G3119">
            <v>1</v>
          </cell>
          <cell r="H3119">
            <v>13</v>
          </cell>
          <cell r="I3119">
            <v>131</v>
          </cell>
          <cell r="M3119">
            <v>144</v>
          </cell>
          <cell r="N3119">
            <v>24.48</v>
          </cell>
        </row>
        <row r="3120">
          <cell r="A3120">
            <v>44020</v>
          </cell>
          <cell r="B3120">
            <v>108</v>
          </cell>
          <cell r="C3120">
            <v>10</v>
          </cell>
          <cell r="D3120"/>
          <cell r="E3120">
            <v>118</v>
          </cell>
          <cell r="F3120">
            <v>13</v>
          </cell>
          <cell r="G3120">
            <v>2</v>
          </cell>
          <cell r="H3120">
            <v>15</v>
          </cell>
          <cell r="I3120">
            <v>133</v>
          </cell>
          <cell r="M3120">
            <v>148</v>
          </cell>
          <cell r="N3120">
            <v>25.16</v>
          </cell>
        </row>
        <row r="3121">
          <cell r="A3121">
            <v>44021</v>
          </cell>
          <cell r="B3121">
            <v>109</v>
          </cell>
          <cell r="C3121">
            <v>9</v>
          </cell>
          <cell r="D3121"/>
          <cell r="E3121">
            <v>118</v>
          </cell>
          <cell r="F3121">
            <v>14</v>
          </cell>
          <cell r="G3121"/>
          <cell r="H3121">
            <v>14</v>
          </cell>
          <cell r="I3121">
            <v>132</v>
          </cell>
          <cell r="M3121">
            <v>146</v>
          </cell>
          <cell r="N3121">
            <v>24.82</v>
          </cell>
        </row>
        <row r="3122">
          <cell r="A3122">
            <v>44022</v>
          </cell>
          <cell r="B3122">
            <v>97</v>
          </cell>
          <cell r="C3122">
            <v>7</v>
          </cell>
          <cell r="D3122"/>
          <cell r="E3122">
            <v>104</v>
          </cell>
          <cell r="F3122">
            <v>14</v>
          </cell>
          <cell r="G3122"/>
          <cell r="H3122">
            <v>14</v>
          </cell>
          <cell r="I3122">
            <v>118</v>
          </cell>
          <cell r="M3122">
            <v>132</v>
          </cell>
          <cell r="N3122">
            <v>22.44</v>
          </cell>
        </row>
        <row r="3123">
          <cell r="A3123">
            <v>44023</v>
          </cell>
          <cell r="B3123">
            <v>99</v>
          </cell>
          <cell r="C3123">
            <v>12</v>
          </cell>
          <cell r="D3123"/>
          <cell r="E3123">
            <v>111</v>
          </cell>
          <cell r="F3123">
            <v>13</v>
          </cell>
          <cell r="G3123"/>
          <cell r="H3123">
            <v>13</v>
          </cell>
          <cell r="I3123">
            <v>124</v>
          </cell>
          <cell r="M3123">
            <v>137</v>
          </cell>
          <cell r="N3123">
            <v>23.290000000000003</v>
          </cell>
        </row>
        <row r="3124">
          <cell r="A3124">
            <v>44024</v>
          </cell>
          <cell r="B3124">
            <v>113</v>
          </cell>
          <cell r="C3124">
            <v>10</v>
          </cell>
          <cell r="D3124"/>
          <cell r="E3124">
            <v>123</v>
          </cell>
          <cell r="F3124">
            <v>14</v>
          </cell>
          <cell r="G3124"/>
          <cell r="H3124">
            <v>14</v>
          </cell>
          <cell r="I3124">
            <v>137</v>
          </cell>
          <cell r="M3124">
            <v>151</v>
          </cell>
          <cell r="N3124">
            <v>25.67</v>
          </cell>
        </row>
        <row r="3125">
          <cell r="A3125">
            <v>44025</v>
          </cell>
          <cell r="B3125">
            <v>108</v>
          </cell>
          <cell r="C3125">
            <v>8</v>
          </cell>
          <cell r="D3125"/>
          <cell r="E3125">
            <v>116</v>
          </cell>
          <cell r="F3125">
            <v>14</v>
          </cell>
          <cell r="G3125"/>
          <cell r="H3125">
            <v>14</v>
          </cell>
          <cell r="I3125">
            <v>130</v>
          </cell>
          <cell r="M3125">
            <v>144</v>
          </cell>
          <cell r="N3125">
            <v>24.48</v>
          </cell>
        </row>
        <row r="3126">
          <cell r="A3126">
            <v>44026</v>
          </cell>
          <cell r="B3126">
            <v>108</v>
          </cell>
          <cell r="C3126">
            <v>8</v>
          </cell>
          <cell r="D3126"/>
          <cell r="E3126">
            <v>116</v>
          </cell>
          <cell r="F3126">
            <v>9</v>
          </cell>
          <cell r="G3126"/>
          <cell r="H3126">
            <v>9</v>
          </cell>
          <cell r="I3126">
            <v>125</v>
          </cell>
          <cell r="M3126">
            <v>134</v>
          </cell>
          <cell r="N3126">
            <v>22.78</v>
          </cell>
        </row>
        <row r="3127">
          <cell r="A3127">
            <v>44027</v>
          </cell>
          <cell r="B3127">
            <v>99</v>
          </cell>
          <cell r="C3127">
            <v>6</v>
          </cell>
          <cell r="D3127"/>
          <cell r="E3127">
            <v>105</v>
          </cell>
          <cell r="F3127">
            <v>11</v>
          </cell>
          <cell r="G3127"/>
          <cell r="H3127">
            <v>11</v>
          </cell>
          <cell r="I3127">
            <v>116</v>
          </cell>
          <cell r="M3127">
            <v>127</v>
          </cell>
          <cell r="N3127">
            <v>21.59</v>
          </cell>
        </row>
        <row r="3128">
          <cell r="A3128">
            <v>44028</v>
          </cell>
          <cell r="B3128">
            <v>110</v>
          </cell>
          <cell r="C3128">
            <v>10</v>
          </cell>
          <cell r="D3128"/>
          <cell r="E3128">
            <v>120</v>
          </cell>
          <cell r="F3128">
            <v>10</v>
          </cell>
          <cell r="G3128"/>
          <cell r="H3128">
            <v>10</v>
          </cell>
          <cell r="I3128">
            <v>130</v>
          </cell>
          <cell r="M3128">
            <v>140</v>
          </cell>
          <cell r="N3128">
            <v>23.8</v>
          </cell>
        </row>
        <row r="3129">
          <cell r="A3129">
            <v>44029</v>
          </cell>
          <cell r="B3129">
            <v>109</v>
          </cell>
          <cell r="C3129">
            <v>11</v>
          </cell>
          <cell r="D3129"/>
          <cell r="E3129">
            <v>120</v>
          </cell>
          <cell r="F3129">
            <v>8</v>
          </cell>
          <cell r="G3129">
            <v>2</v>
          </cell>
          <cell r="H3129">
            <v>10</v>
          </cell>
          <cell r="I3129">
            <v>130</v>
          </cell>
          <cell r="M3129">
            <v>140</v>
          </cell>
          <cell r="N3129">
            <v>23.8</v>
          </cell>
        </row>
        <row r="3130">
          <cell r="A3130">
            <v>44030</v>
          </cell>
          <cell r="B3130">
            <v>111</v>
          </cell>
          <cell r="C3130">
            <v>9</v>
          </cell>
          <cell r="D3130"/>
          <cell r="E3130">
            <v>120</v>
          </cell>
          <cell r="F3130">
            <v>11</v>
          </cell>
          <cell r="G3130">
            <v>2</v>
          </cell>
          <cell r="H3130">
            <v>13</v>
          </cell>
          <cell r="I3130">
            <v>133</v>
          </cell>
          <cell r="M3130">
            <v>146</v>
          </cell>
          <cell r="N3130">
            <v>24.82</v>
          </cell>
        </row>
        <row r="3131">
          <cell r="A3131">
            <v>44031</v>
          </cell>
          <cell r="B3131">
            <v>103</v>
          </cell>
          <cell r="C3131">
            <v>9</v>
          </cell>
          <cell r="D3131"/>
          <cell r="E3131">
            <v>112</v>
          </cell>
          <cell r="F3131">
            <v>12</v>
          </cell>
          <cell r="G3131">
            <v>1</v>
          </cell>
          <cell r="H3131">
            <v>13</v>
          </cell>
          <cell r="I3131">
            <v>125</v>
          </cell>
          <cell r="M3131">
            <v>138</v>
          </cell>
          <cell r="N3131">
            <v>23.46</v>
          </cell>
        </row>
        <row r="3132">
          <cell r="A3132">
            <v>44032</v>
          </cell>
          <cell r="B3132">
            <v>117</v>
          </cell>
          <cell r="C3132">
            <v>11</v>
          </cell>
          <cell r="D3132"/>
          <cell r="E3132">
            <v>128</v>
          </cell>
          <cell r="F3132">
            <v>12</v>
          </cell>
          <cell r="G3132">
            <v>2</v>
          </cell>
          <cell r="H3132">
            <v>14</v>
          </cell>
          <cell r="I3132">
            <v>142</v>
          </cell>
          <cell r="M3132">
            <v>156</v>
          </cell>
          <cell r="N3132">
            <v>26.520000000000003</v>
          </cell>
        </row>
        <row r="3133">
          <cell r="A3133">
            <v>44033</v>
          </cell>
          <cell r="B3133">
            <v>117</v>
          </cell>
          <cell r="C3133">
            <v>15</v>
          </cell>
          <cell r="D3133"/>
          <cell r="E3133">
            <v>132</v>
          </cell>
          <cell r="F3133">
            <v>11</v>
          </cell>
          <cell r="G3133">
            <v>1</v>
          </cell>
          <cell r="H3133">
            <v>12</v>
          </cell>
          <cell r="I3133">
            <v>144</v>
          </cell>
          <cell r="M3133">
            <v>156</v>
          </cell>
          <cell r="N3133">
            <v>26.520000000000003</v>
          </cell>
        </row>
        <row r="3134">
          <cell r="A3134">
            <v>44034</v>
          </cell>
          <cell r="B3134">
            <v>112</v>
          </cell>
          <cell r="C3134">
            <v>12</v>
          </cell>
          <cell r="D3134"/>
          <cell r="E3134">
            <v>124</v>
          </cell>
          <cell r="F3134">
            <v>11</v>
          </cell>
          <cell r="G3134">
            <v>1</v>
          </cell>
          <cell r="H3134">
            <v>12</v>
          </cell>
          <cell r="I3134">
            <v>136</v>
          </cell>
          <cell r="M3134">
            <v>148</v>
          </cell>
          <cell r="N3134">
            <v>25.16</v>
          </cell>
        </row>
        <row r="3135">
          <cell r="A3135">
            <v>44035</v>
          </cell>
          <cell r="B3135">
            <v>105</v>
          </cell>
          <cell r="C3135">
            <v>13</v>
          </cell>
          <cell r="D3135"/>
          <cell r="E3135">
            <v>118</v>
          </cell>
          <cell r="F3135">
            <v>14</v>
          </cell>
          <cell r="G3135">
            <v>1</v>
          </cell>
          <cell r="H3135">
            <v>15</v>
          </cell>
          <cell r="I3135">
            <v>133</v>
          </cell>
          <cell r="M3135">
            <v>148</v>
          </cell>
          <cell r="N3135">
            <v>25.16</v>
          </cell>
        </row>
        <row r="3136">
          <cell r="A3136">
            <v>44036</v>
          </cell>
          <cell r="B3136">
            <v>99</v>
          </cell>
          <cell r="C3136">
            <v>14</v>
          </cell>
          <cell r="D3136"/>
          <cell r="E3136">
            <v>113</v>
          </cell>
          <cell r="F3136">
            <v>15</v>
          </cell>
          <cell r="G3136">
            <v>1</v>
          </cell>
          <cell r="H3136">
            <v>16</v>
          </cell>
          <cell r="I3136">
            <v>129</v>
          </cell>
          <cell r="M3136">
            <v>145</v>
          </cell>
          <cell r="N3136">
            <v>24.650000000000002</v>
          </cell>
        </row>
        <row r="3137">
          <cell r="A3137">
            <v>44037</v>
          </cell>
          <cell r="B3137">
            <v>101</v>
          </cell>
          <cell r="C3137">
            <v>13</v>
          </cell>
          <cell r="D3137"/>
          <cell r="E3137">
            <v>114</v>
          </cell>
          <cell r="F3137">
            <v>13</v>
          </cell>
          <cell r="G3137">
            <v>1</v>
          </cell>
          <cell r="H3137">
            <v>14</v>
          </cell>
          <cell r="I3137">
            <v>128</v>
          </cell>
          <cell r="M3137">
            <v>142</v>
          </cell>
          <cell r="N3137">
            <v>24.14</v>
          </cell>
        </row>
        <row r="3138">
          <cell r="A3138">
            <v>44038</v>
          </cell>
          <cell r="B3138">
            <v>91</v>
          </cell>
          <cell r="C3138">
            <v>10</v>
          </cell>
          <cell r="D3138"/>
          <cell r="E3138">
            <v>101</v>
          </cell>
          <cell r="F3138">
            <v>15</v>
          </cell>
          <cell r="G3138">
            <v>1</v>
          </cell>
          <cell r="H3138">
            <v>16</v>
          </cell>
          <cell r="I3138">
            <v>117</v>
          </cell>
          <cell r="M3138">
            <v>133</v>
          </cell>
          <cell r="N3138">
            <v>22.610000000000003</v>
          </cell>
        </row>
        <row r="3139">
          <cell r="A3139">
            <v>44039</v>
          </cell>
          <cell r="B3139">
            <v>90</v>
          </cell>
          <cell r="C3139">
            <v>11</v>
          </cell>
          <cell r="D3139"/>
          <cell r="E3139">
            <v>101</v>
          </cell>
          <cell r="F3139">
            <v>12</v>
          </cell>
          <cell r="G3139">
            <v>1</v>
          </cell>
          <cell r="H3139">
            <v>13</v>
          </cell>
          <cell r="I3139">
            <v>114</v>
          </cell>
          <cell r="M3139">
            <v>127</v>
          </cell>
          <cell r="N3139">
            <v>21.59</v>
          </cell>
        </row>
        <row r="3140">
          <cell r="A3140">
            <v>44040</v>
          </cell>
          <cell r="B3140">
            <v>98</v>
          </cell>
          <cell r="C3140">
            <v>11</v>
          </cell>
          <cell r="D3140"/>
          <cell r="E3140">
            <v>109</v>
          </cell>
          <cell r="F3140">
            <v>14</v>
          </cell>
          <cell r="G3140">
            <v>1</v>
          </cell>
          <cell r="H3140">
            <v>15</v>
          </cell>
          <cell r="I3140">
            <v>124</v>
          </cell>
          <cell r="M3140">
            <v>139</v>
          </cell>
          <cell r="N3140">
            <v>23.630000000000003</v>
          </cell>
        </row>
        <row r="3141">
          <cell r="A3141">
            <v>44041</v>
          </cell>
          <cell r="B3141">
            <v>97</v>
          </cell>
          <cell r="C3141">
            <v>11</v>
          </cell>
          <cell r="D3141"/>
          <cell r="E3141">
            <v>108</v>
          </cell>
          <cell r="F3141">
            <v>13</v>
          </cell>
          <cell r="G3141">
            <v>1</v>
          </cell>
          <cell r="H3141">
            <v>14</v>
          </cell>
          <cell r="I3141">
            <v>122</v>
          </cell>
          <cell r="M3141">
            <v>136</v>
          </cell>
          <cell r="N3141">
            <v>23.12</v>
          </cell>
        </row>
        <row r="3142">
          <cell r="A3142">
            <v>44042</v>
          </cell>
          <cell r="B3142">
            <v>102</v>
          </cell>
          <cell r="C3142">
            <v>8</v>
          </cell>
          <cell r="D3142"/>
          <cell r="E3142">
            <v>110</v>
          </cell>
          <cell r="F3142">
            <v>13</v>
          </cell>
          <cell r="G3142"/>
          <cell r="H3142">
            <v>13</v>
          </cell>
          <cell r="I3142">
            <v>123</v>
          </cell>
          <cell r="M3142">
            <v>136</v>
          </cell>
          <cell r="N3142">
            <v>23.12</v>
          </cell>
        </row>
        <row r="3143">
          <cell r="A3143">
            <v>44043</v>
          </cell>
          <cell r="B3143">
            <v>87</v>
          </cell>
          <cell r="C3143">
            <v>9</v>
          </cell>
          <cell r="D3143"/>
          <cell r="E3143">
            <v>96</v>
          </cell>
          <cell r="F3143">
            <v>17</v>
          </cell>
          <cell r="G3143"/>
          <cell r="H3143">
            <v>17</v>
          </cell>
          <cell r="I3143">
            <v>113</v>
          </cell>
          <cell r="M3143">
            <v>130</v>
          </cell>
          <cell r="N3143">
            <v>22.1</v>
          </cell>
        </row>
        <row r="3144">
          <cell r="A3144">
            <v>44044</v>
          </cell>
          <cell r="B3144">
            <v>96</v>
          </cell>
          <cell r="C3144">
            <v>7</v>
          </cell>
          <cell r="D3144"/>
          <cell r="E3144">
            <v>103</v>
          </cell>
          <cell r="F3144">
            <v>14</v>
          </cell>
          <cell r="G3144"/>
          <cell r="H3144">
            <v>14</v>
          </cell>
          <cell r="I3144">
            <v>117</v>
          </cell>
          <cell r="M3144">
            <v>131</v>
          </cell>
          <cell r="N3144">
            <v>22.270000000000003</v>
          </cell>
        </row>
        <row r="3145">
          <cell r="A3145">
            <v>44045</v>
          </cell>
          <cell r="B3145">
            <v>104</v>
          </cell>
          <cell r="C3145">
            <v>6</v>
          </cell>
          <cell r="D3145"/>
          <cell r="E3145">
            <v>110</v>
          </cell>
          <cell r="F3145">
            <v>14</v>
          </cell>
          <cell r="G3145"/>
          <cell r="H3145">
            <v>14</v>
          </cell>
          <cell r="I3145">
            <v>124</v>
          </cell>
          <cell r="M3145">
            <v>138</v>
          </cell>
          <cell r="N3145">
            <v>23.46</v>
          </cell>
        </row>
        <row r="3146">
          <cell r="A3146">
            <v>44046</v>
          </cell>
          <cell r="B3146">
            <v>106</v>
          </cell>
          <cell r="C3146">
            <v>7</v>
          </cell>
          <cell r="D3146"/>
          <cell r="E3146">
            <v>113</v>
          </cell>
          <cell r="F3146">
            <v>10</v>
          </cell>
          <cell r="G3146">
            <v>1</v>
          </cell>
          <cell r="H3146">
            <v>11</v>
          </cell>
          <cell r="I3146">
            <v>124</v>
          </cell>
          <cell r="M3146">
            <v>135</v>
          </cell>
          <cell r="N3146">
            <v>22.950000000000003</v>
          </cell>
        </row>
        <row r="3147">
          <cell r="A3147">
            <v>44047</v>
          </cell>
          <cell r="B3147">
            <v>107</v>
          </cell>
          <cell r="C3147">
            <v>8</v>
          </cell>
          <cell r="D3147"/>
          <cell r="E3147">
            <v>115</v>
          </cell>
          <cell r="F3147">
            <v>12</v>
          </cell>
          <cell r="G3147">
            <v>2</v>
          </cell>
          <cell r="H3147">
            <v>14</v>
          </cell>
          <cell r="I3147">
            <v>129</v>
          </cell>
          <cell r="M3147">
            <v>143</v>
          </cell>
          <cell r="N3147">
            <v>24.310000000000002</v>
          </cell>
        </row>
        <row r="3148">
          <cell r="A3148">
            <v>44048</v>
          </cell>
          <cell r="B3148">
            <v>110</v>
          </cell>
          <cell r="C3148">
            <v>12</v>
          </cell>
          <cell r="D3148"/>
          <cell r="E3148">
            <v>122</v>
          </cell>
          <cell r="F3148">
            <v>11</v>
          </cell>
          <cell r="G3148">
            <v>1</v>
          </cell>
          <cell r="H3148">
            <v>12</v>
          </cell>
          <cell r="I3148">
            <v>134</v>
          </cell>
          <cell r="M3148">
            <v>146</v>
          </cell>
          <cell r="N3148">
            <v>24.82</v>
          </cell>
        </row>
        <row r="3149">
          <cell r="A3149">
            <v>44049</v>
          </cell>
          <cell r="B3149">
            <v>98</v>
          </cell>
          <cell r="C3149">
            <v>12</v>
          </cell>
          <cell r="D3149"/>
          <cell r="E3149">
            <v>110</v>
          </cell>
          <cell r="F3149">
            <v>12</v>
          </cell>
          <cell r="G3149"/>
          <cell r="H3149">
            <v>12</v>
          </cell>
          <cell r="I3149">
            <v>122</v>
          </cell>
          <cell r="M3149">
            <v>134</v>
          </cell>
          <cell r="N3149">
            <v>22.78</v>
          </cell>
        </row>
        <row r="3150">
          <cell r="A3150">
            <v>44050</v>
          </cell>
          <cell r="B3150">
            <v>94</v>
          </cell>
          <cell r="C3150">
            <v>13</v>
          </cell>
          <cell r="D3150"/>
          <cell r="E3150">
            <v>107</v>
          </cell>
          <cell r="F3150">
            <v>15</v>
          </cell>
          <cell r="G3150"/>
          <cell r="H3150">
            <v>15</v>
          </cell>
          <cell r="I3150">
            <v>122</v>
          </cell>
          <cell r="M3150">
            <v>137</v>
          </cell>
          <cell r="N3150">
            <v>23.290000000000003</v>
          </cell>
        </row>
        <row r="3151">
          <cell r="A3151">
            <v>44051</v>
          </cell>
          <cell r="B3151">
            <v>99</v>
          </cell>
          <cell r="C3151">
            <v>13</v>
          </cell>
          <cell r="D3151"/>
          <cell r="E3151">
            <v>112</v>
          </cell>
          <cell r="F3151">
            <v>20</v>
          </cell>
          <cell r="G3151"/>
          <cell r="H3151">
            <v>20</v>
          </cell>
          <cell r="I3151">
            <v>132</v>
          </cell>
          <cell r="M3151">
            <v>152</v>
          </cell>
          <cell r="N3151">
            <v>25.840000000000003</v>
          </cell>
        </row>
        <row r="3152">
          <cell r="A3152">
            <v>44052</v>
          </cell>
          <cell r="B3152">
            <v>101</v>
          </cell>
          <cell r="C3152">
            <v>13</v>
          </cell>
          <cell r="D3152"/>
          <cell r="E3152">
            <v>114</v>
          </cell>
          <cell r="F3152">
            <v>19</v>
          </cell>
          <cell r="G3152">
            <v>1</v>
          </cell>
          <cell r="H3152">
            <v>20</v>
          </cell>
          <cell r="I3152">
            <v>134</v>
          </cell>
          <cell r="M3152">
            <v>154</v>
          </cell>
          <cell r="N3152">
            <v>26.180000000000003</v>
          </cell>
        </row>
        <row r="3153">
          <cell r="A3153">
            <v>44053</v>
          </cell>
          <cell r="B3153">
            <v>101</v>
          </cell>
          <cell r="C3153">
            <v>16</v>
          </cell>
          <cell r="D3153"/>
          <cell r="E3153">
            <v>117</v>
          </cell>
          <cell r="F3153">
            <v>18</v>
          </cell>
          <cell r="G3153">
            <v>1</v>
          </cell>
          <cell r="H3153">
            <v>19</v>
          </cell>
          <cell r="I3153">
            <v>136</v>
          </cell>
          <cell r="M3153">
            <v>155</v>
          </cell>
          <cell r="N3153">
            <v>26.35</v>
          </cell>
        </row>
        <row r="3154">
          <cell r="A3154">
            <v>44054</v>
          </cell>
          <cell r="B3154">
            <v>109</v>
          </cell>
          <cell r="C3154">
            <v>17</v>
          </cell>
          <cell r="D3154"/>
          <cell r="E3154">
            <v>126</v>
          </cell>
          <cell r="F3154">
            <v>17</v>
          </cell>
          <cell r="G3154">
            <v>1</v>
          </cell>
          <cell r="H3154">
            <v>18</v>
          </cell>
          <cell r="I3154">
            <v>144</v>
          </cell>
          <cell r="M3154">
            <v>162</v>
          </cell>
          <cell r="N3154">
            <v>27.540000000000003</v>
          </cell>
        </row>
        <row r="3155">
          <cell r="A3155">
            <v>44055</v>
          </cell>
          <cell r="B3155">
            <v>108</v>
          </cell>
          <cell r="C3155">
            <v>16</v>
          </cell>
          <cell r="D3155"/>
          <cell r="E3155">
            <v>124</v>
          </cell>
          <cell r="F3155">
            <v>17</v>
          </cell>
          <cell r="G3155">
            <v>1</v>
          </cell>
          <cell r="H3155">
            <v>18</v>
          </cell>
          <cell r="I3155">
            <v>142</v>
          </cell>
          <cell r="M3155">
            <v>160</v>
          </cell>
          <cell r="N3155">
            <v>27.200000000000003</v>
          </cell>
        </row>
        <row r="3156">
          <cell r="A3156">
            <v>44056</v>
          </cell>
          <cell r="B3156">
            <v>104</v>
          </cell>
          <cell r="C3156">
            <v>19</v>
          </cell>
          <cell r="D3156"/>
          <cell r="E3156">
            <v>123</v>
          </cell>
          <cell r="F3156">
            <v>19</v>
          </cell>
          <cell r="G3156">
            <v>2</v>
          </cell>
          <cell r="H3156">
            <v>21</v>
          </cell>
          <cell r="I3156">
            <v>144</v>
          </cell>
          <cell r="M3156">
            <v>165</v>
          </cell>
          <cell r="N3156">
            <v>28.05</v>
          </cell>
        </row>
        <row r="3157">
          <cell r="A3157">
            <v>44057</v>
          </cell>
          <cell r="B3157">
            <v>99</v>
          </cell>
          <cell r="C3157">
            <v>17</v>
          </cell>
          <cell r="D3157"/>
          <cell r="E3157">
            <v>116</v>
          </cell>
          <cell r="F3157">
            <v>18</v>
          </cell>
          <cell r="G3157">
            <v>2</v>
          </cell>
          <cell r="H3157">
            <v>20</v>
          </cell>
          <cell r="I3157">
            <v>136</v>
          </cell>
          <cell r="M3157">
            <v>156</v>
          </cell>
          <cell r="N3157">
            <v>26.520000000000003</v>
          </cell>
        </row>
        <row r="3158">
          <cell r="A3158">
            <v>44058</v>
          </cell>
          <cell r="B3158">
            <v>107</v>
          </cell>
          <cell r="C3158">
            <v>15</v>
          </cell>
          <cell r="D3158"/>
          <cell r="E3158">
            <v>122</v>
          </cell>
          <cell r="F3158">
            <v>21</v>
          </cell>
          <cell r="G3158">
            <v>2</v>
          </cell>
          <cell r="H3158">
            <v>23</v>
          </cell>
          <cell r="I3158">
            <v>145</v>
          </cell>
          <cell r="M3158">
            <v>168</v>
          </cell>
          <cell r="N3158">
            <v>28.560000000000002</v>
          </cell>
        </row>
        <row r="3159">
          <cell r="A3159">
            <v>44059</v>
          </cell>
          <cell r="B3159">
            <v>109</v>
          </cell>
          <cell r="C3159">
            <v>15</v>
          </cell>
          <cell r="D3159"/>
          <cell r="E3159">
            <v>124</v>
          </cell>
          <cell r="F3159">
            <v>18</v>
          </cell>
          <cell r="G3159">
            <v>3</v>
          </cell>
          <cell r="H3159">
            <v>21</v>
          </cell>
          <cell r="I3159">
            <v>145</v>
          </cell>
          <cell r="M3159">
            <v>166</v>
          </cell>
          <cell r="N3159">
            <v>28.220000000000002</v>
          </cell>
        </row>
        <row r="3160">
          <cell r="A3160">
            <v>44060</v>
          </cell>
          <cell r="B3160">
            <v>118</v>
          </cell>
          <cell r="C3160">
            <v>11</v>
          </cell>
          <cell r="D3160"/>
          <cell r="E3160">
            <v>129</v>
          </cell>
          <cell r="F3160">
            <v>15</v>
          </cell>
          <cell r="G3160">
            <v>3</v>
          </cell>
          <cell r="H3160">
            <v>18</v>
          </cell>
          <cell r="I3160">
            <v>147</v>
          </cell>
          <cell r="M3160">
            <v>165</v>
          </cell>
          <cell r="N3160">
            <v>28.05</v>
          </cell>
        </row>
        <row r="3161">
          <cell r="A3161">
            <v>44061</v>
          </cell>
          <cell r="B3161">
            <v>117</v>
          </cell>
          <cell r="C3161">
            <v>13</v>
          </cell>
          <cell r="D3161"/>
          <cell r="E3161">
            <v>130</v>
          </cell>
          <cell r="F3161">
            <v>13</v>
          </cell>
          <cell r="G3161">
            <v>1</v>
          </cell>
          <cell r="H3161">
            <v>14</v>
          </cell>
          <cell r="I3161">
            <v>144</v>
          </cell>
          <cell r="M3161">
            <v>158</v>
          </cell>
          <cell r="N3161">
            <v>26.860000000000003</v>
          </cell>
        </row>
        <row r="3162">
          <cell r="A3162">
            <v>44062</v>
          </cell>
          <cell r="B3162">
            <v>121</v>
          </cell>
          <cell r="C3162">
            <v>11</v>
          </cell>
          <cell r="D3162"/>
          <cell r="E3162">
            <v>132</v>
          </cell>
          <cell r="F3162">
            <v>15</v>
          </cell>
          <cell r="G3162">
            <v>2</v>
          </cell>
          <cell r="H3162">
            <v>17</v>
          </cell>
          <cell r="I3162">
            <v>149</v>
          </cell>
          <cell r="M3162">
            <v>166</v>
          </cell>
          <cell r="N3162">
            <v>28.220000000000002</v>
          </cell>
        </row>
        <row r="3163">
          <cell r="A3163">
            <v>44063</v>
          </cell>
          <cell r="B3163">
            <v>116</v>
          </cell>
          <cell r="C3163">
            <v>11</v>
          </cell>
          <cell r="D3163"/>
          <cell r="E3163">
            <v>127</v>
          </cell>
          <cell r="F3163">
            <v>17</v>
          </cell>
          <cell r="G3163">
            <v>3</v>
          </cell>
          <cell r="H3163">
            <v>20</v>
          </cell>
          <cell r="I3163">
            <v>147</v>
          </cell>
          <cell r="M3163">
            <v>167</v>
          </cell>
          <cell r="N3163">
            <v>28.39</v>
          </cell>
        </row>
        <row r="3164">
          <cell r="A3164">
            <v>44064</v>
          </cell>
          <cell r="B3164">
            <v>109</v>
          </cell>
          <cell r="C3164">
            <v>10</v>
          </cell>
          <cell r="D3164"/>
          <cell r="E3164">
            <v>119</v>
          </cell>
          <cell r="F3164">
            <v>20</v>
          </cell>
          <cell r="G3164">
            <v>3</v>
          </cell>
          <cell r="H3164">
            <v>23</v>
          </cell>
          <cell r="I3164">
            <v>142</v>
          </cell>
          <cell r="M3164">
            <v>165</v>
          </cell>
          <cell r="N3164">
            <v>28.05</v>
          </cell>
        </row>
        <row r="3165">
          <cell r="A3165">
            <v>44065</v>
          </cell>
          <cell r="B3165">
            <v>107</v>
          </cell>
          <cell r="C3165">
            <v>8</v>
          </cell>
          <cell r="D3165"/>
          <cell r="E3165">
            <v>115</v>
          </cell>
          <cell r="F3165">
            <v>16</v>
          </cell>
          <cell r="G3165">
            <v>3</v>
          </cell>
          <cell r="H3165">
            <v>19</v>
          </cell>
          <cell r="I3165">
            <v>134</v>
          </cell>
          <cell r="M3165">
            <v>153</v>
          </cell>
          <cell r="N3165">
            <v>26.01</v>
          </cell>
        </row>
        <row r="3166">
          <cell r="A3166">
            <v>44066</v>
          </cell>
          <cell r="B3166">
            <v>110</v>
          </cell>
          <cell r="C3166">
            <v>7</v>
          </cell>
          <cell r="D3166"/>
          <cell r="E3166">
            <v>117</v>
          </cell>
          <cell r="F3166">
            <v>11</v>
          </cell>
          <cell r="G3166">
            <v>2</v>
          </cell>
          <cell r="H3166">
            <v>13</v>
          </cell>
          <cell r="I3166">
            <v>130</v>
          </cell>
          <cell r="M3166">
            <v>143</v>
          </cell>
          <cell r="N3166">
            <v>24.310000000000002</v>
          </cell>
        </row>
        <row r="3167">
          <cell r="A3167">
            <v>44067</v>
          </cell>
          <cell r="B3167">
            <v>104</v>
          </cell>
          <cell r="C3167">
            <v>9</v>
          </cell>
          <cell r="D3167"/>
          <cell r="E3167">
            <v>113</v>
          </cell>
          <cell r="F3167">
            <v>10</v>
          </cell>
          <cell r="G3167">
            <v>1</v>
          </cell>
          <cell r="H3167">
            <v>11</v>
          </cell>
          <cell r="I3167">
            <v>124</v>
          </cell>
          <cell r="M3167">
            <v>135</v>
          </cell>
          <cell r="N3167">
            <v>22.950000000000003</v>
          </cell>
        </row>
        <row r="3168">
          <cell r="A3168">
            <v>44068</v>
          </cell>
          <cell r="B3168">
            <v>116</v>
          </cell>
          <cell r="C3168">
            <v>9</v>
          </cell>
          <cell r="D3168"/>
          <cell r="E3168">
            <v>125</v>
          </cell>
          <cell r="F3168">
            <v>13</v>
          </cell>
          <cell r="G3168">
            <v>1</v>
          </cell>
          <cell r="H3168">
            <v>14</v>
          </cell>
          <cell r="I3168">
            <v>139</v>
          </cell>
          <cell r="M3168">
            <v>153</v>
          </cell>
          <cell r="N3168">
            <v>26.01</v>
          </cell>
        </row>
        <row r="3169">
          <cell r="A3169">
            <v>44069</v>
          </cell>
          <cell r="B3169">
            <v>118</v>
          </cell>
          <cell r="C3169">
            <v>8</v>
          </cell>
          <cell r="D3169"/>
          <cell r="E3169">
            <v>126</v>
          </cell>
          <cell r="F3169">
            <v>13</v>
          </cell>
          <cell r="G3169">
            <v>1</v>
          </cell>
          <cell r="H3169">
            <v>14</v>
          </cell>
          <cell r="I3169">
            <v>140</v>
          </cell>
          <cell r="M3169">
            <v>154</v>
          </cell>
          <cell r="N3169">
            <v>26.180000000000003</v>
          </cell>
        </row>
        <row r="3170">
          <cell r="A3170">
            <v>44070</v>
          </cell>
          <cell r="B3170">
            <v>121</v>
          </cell>
          <cell r="C3170">
            <v>7</v>
          </cell>
          <cell r="D3170"/>
          <cell r="E3170">
            <v>128</v>
          </cell>
          <cell r="F3170">
            <v>12</v>
          </cell>
          <cell r="G3170">
            <v>1</v>
          </cell>
          <cell r="H3170">
            <v>13</v>
          </cell>
          <cell r="I3170">
            <v>141</v>
          </cell>
          <cell r="M3170">
            <v>154</v>
          </cell>
          <cell r="N3170">
            <v>26.180000000000003</v>
          </cell>
        </row>
        <row r="3171">
          <cell r="A3171">
            <v>44071</v>
          </cell>
          <cell r="B3171">
            <v>118</v>
          </cell>
          <cell r="C3171">
            <v>6</v>
          </cell>
          <cell r="D3171"/>
          <cell r="E3171">
            <v>124</v>
          </cell>
          <cell r="F3171">
            <v>10</v>
          </cell>
          <cell r="G3171">
            <v>1</v>
          </cell>
          <cell r="H3171">
            <v>11</v>
          </cell>
          <cell r="I3171">
            <v>135</v>
          </cell>
          <cell r="M3171">
            <v>146</v>
          </cell>
          <cell r="N3171">
            <v>24.82</v>
          </cell>
        </row>
        <row r="3172">
          <cell r="A3172">
            <v>44072</v>
          </cell>
          <cell r="B3172">
            <v>127</v>
          </cell>
          <cell r="C3172">
            <v>8</v>
          </cell>
          <cell r="D3172"/>
          <cell r="E3172">
            <v>135</v>
          </cell>
          <cell r="F3172">
            <v>9</v>
          </cell>
          <cell r="G3172"/>
          <cell r="H3172">
            <v>9</v>
          </cell>
          <cell r="I3172">
            <v>144</v>
          </cell>
          <cell r="M3172">
            <v>153</v>
          </cell>
          <cell r="N3172">
            <v>26.01</v>
          </cell>
        </row>
        <row r="3173">
          <cell r="A3173">
            <v>44073</v>
          </cell>
          <cell r="B3173">
            <v>127</v>
          </cell>
          <cell r="C3173">
            <v>9</v>
          </cell>
          <cell r="D3173"/>
          <cell r="E3173">
            <v>136</v>
          </cell>
          <cell r="F3173">
            <v>9</v>
          </cell>
          <cell r="G3173"/>
          <cell r="H3173">
            <v>9</v>
          </cell>
          <cell r="I3173">
            <v>145</v>
          </cell>
          <cell r="M3173">
            <v>154</v>
          </cell>
          <cell r="N3173">
            <v>26.180000000000003</v>
          </cell>
        </row>
        <row r="3174">
          <cell r="A3174">
            <v>44074</v>
          </cell>
          <cell r="B3174">
            <v>124</v>
          </cell>
          <cell r="C3174">
            <v>11</v>
          </cell>
          <cell r="D3174"/>
          <cell r="E3174">
            <v>135</v>
          </cell>
          <cell r="F3174">
            <v>8</v>
          </cell>
          <cell r="G3174">
            <v>1</v>
          </cell>
          <cell r="H3174">
            <v>9</v>
          </cell>
          <cell r="I3174">
            <v>144</v>
          </cell>
          <cell r="M3174">
            <v>153</v>
          </cell>
          <cell r="N3174">
            <v>26.01</v>
          </cell>
        </row>
        <row r="3175">
          <cell r="A3175">
            <v>44075</v>
          </cell>
          <cell r="B3175">
            <v>117</v>
          </cell>
          <cell r="C3175">
            <v>12</v>
          </cell>
          <cell r="D3175"/>
          <cell r="E3175">
            <v>129</v>
          </cell>
          <cell r="F3175">
            <v>13</v>
          </cell>
          <cell r="G3175">
            <v>1</v>
          </cell>
          <cell r="H3175">
            <v>14</v>
          </cell>
          <cell r="I3175">
            <v>143</v>
          </cell>
          <cell r="M3175">
            <v>157</v>
          </cell>
          <cell r="N3175">
            <v>26.69</v>
          </cell>
        </row>
        <row r="3176">
          <cell r="A3176">
            <v>44076</v>
          </cell>
          <cell r="B3176">
            <v>114</v>
          </cell>
          <cell r="C3176">
            <v>11</v>
          </cell>
          <cell r="D3176"/>
          <cell r="E3176">
            <v>125</v>
          </cell>
          <cell r="F3176">
            <v>15</v>
          </cell>
          <cell r="G3176">
            <v>1</v>
          </cell>
          <cell r="H3176">
            <v>16</v>
          </cell>
          <cell r="I3176">
            <v>141</v>
          </cell>
          <cell r="M3176">
            <v>157</v>
          </cell>
          <cell r="N3176">
            <v>26.69</v>
          </cell>
        </row>
        <row r="3177">
          <cell r="A3177">
            <v>44077</v>
          </cell>
          <cell r="B3177">
            <v>120</v>
          </cell>
          <cell r="C3177">
            <v>13</v>
          </cell>
          <cell r="D3177"/>
          <cell r="E3177">
            <v>133</v>
          </cell>
          <cell r="F3177">
            <v>12</v>
          </cell>
          <cell r="G3177"/>
          <cell r="H3177">
            <v>12</v>
          </cell>
          <cell r="I3177">
            <v>145</v>
          </cell>
          <cell r="M3177">
            <v>157</v>
          </cell>
          <cell r="N3177">
            <v>26.69</v>
          </cell>
        </row>
        <row r="3178">
          <cell r="A3178">
            <v>44078</v>
          </cell>
          <cell r="B3178">
            <v>120</v>
          </cell>
          <cell r="C3178">
            <v>9</v>
          </cell>
          <cell r="D3178"/>
          <cell r="E3178">
            <v>129</v>
          </cell>
          <cell r="F3178">
            <v>12</v>
          </cell>
          <cell r="G3178">
            <v>2</v>
          </cell>
          <cell r="H3178">
            <v>14</v>
          </cell>
          <cell r="I3178">
            <v>143</v>
          </cell>
          <cell r="M3178">
            <v>157</v>
          </cell>
          <cell r="N3178">
            <v>26.69</v>
          </cell>
        </row>
        <row r="3179">
          <cell r="A3179">
            <v>44079</v>
          </cell>
          <cell r="B3179">
            <v>118</v>
          </cell>
          <cell r="C3179">
            <v>11</v>
          </cell>
          <cell r="D3179"/>
          <cell r="E3179">
            <v>129</v>
          </cell>
          <cell r="F3179">
            <v>14</v>
          </cell>
          <cell r="G3179">
            <v>2</v>
          </cell>
          <cell r="H3179">
            <v>16</v>
          </cell>
          <cell r="I3179">
            <v>145</v>
          </cell>
          <cell r="M3179">
            <v>161</v>
          </cell>
          <cell r="N3179">
            <v>27.37</v>
          </cell>
        </row>
        <row r="3180">
          <cell r="A3180">
            <v>44080</v>
          </cell>
          <cell r="B3180">
            <v>116</v>
          </cell>
          <cell r="C3180">
            <v>14</v>
          </cell>
          <cell r="D3180"/>
          <cell r="E3180">
            <v>130</v>
          </cell>
          <cell r="F3180">
            <v>12</v>
          </cell>
          <cell r="G3180">
            <v>2</v>
          </cell>
          <cell r="H3180">
            <v>14</v>
          </cell>
          <cell r="I3180">
            <v>144</v>
          </cell>
          <cell r="M3180">
            <v>158</v>
          </cell>
          <cell r="N3180">
            <v>26.860000000000003</v>
          </cell>
        </row>
        <row r="3181">
          <cell r="A3181">
            <v>44081</v>
          </cell>
          <cell r="B3181">
            <v>122</v>
          </cell>
          <cell r="C3181">
            <v>12</v>
          </cell>
          <cell r="D3181"/>
          <cell r="E3181">
            <v>134</v>
          </cell>
          <cell r="F3181">
            <v>12</v>
          </cell>
          <cell r="G3181">
            <v>2</v>
          </cell>
          <cell r="H3181">
            <v>14</v>
          </cell>
          <cell r="I3181">
            <v>148</v>
          </cell>
          <cell r="M3181">
            <v>162</v>
          </cell>
          <cell r="N3181">
            <v>27.540000000000003</v>
          </cell>
        </row>
        <row r="3182">
          <cell r="A3182">
            <v>44082</v>
          </cell>
          <cell r="B3182">
            <v>121</v>
          </cell>
          <cell r="C3182">
            <v>13</v>
          </cell>
          <cell r="D3182"/>
          <cell r="E3182">
            <v>134</v>
          </cell>
          <cell r="F3182">
            <v>10</v>
          </cell>
          <cell r="G3182">
            <v>1</v>
          </cell>
          <cell r="H3182">
            <v>11</v>
          </cell>
          <cell r="I3182">
            <v>145</v>
          </cell>
          <cell r="M3182">
            <v>156</v>
          </cell>
          <cell r="N3182">
            <v>26.520000000000003</v>
          </cell>
        </row>
        <row r="3183">
          <cell r="A3183">
            <v>44083</v>
          </cell>
          <cell r="B3183">
            <v>116</v>
          </cell>
          <cell r="C3183">
            <v>15</v>
          </cell>
          <cell r="D3183"/>
          <cell r="E3183">
            <v>131</v>
          </cell>
          <cell r="F3183">
            <v>10</v>
          </cell>
          <cell r="G3183">
            <v>1</v>
          </cell>
          <cell r="H3183">
            <v>11</v>
          </cell>
          <cell r="I3183">
            <v>142</v>
          </cell>
          <cell r="M3183">
            <v>153</v>
          </cell>
          <cell r="N3183">
            <v>26.01</v>
          </cell>
        </row>
        <row r="3184">
          <cell r="A3184">
            <v>44084</v>
          </cell>
          <cell r="B3184">
            <v>114</v>
          </cell>
          <cell r="C3184">
            <v>13</v>
          </cell>
          <cell r="D3184"/>
          <cell r="E3184">
            <v>127</v>
          </cell>
          <cell r="F3184">
            <v>15</v>
          </cell>
          <cell r="G3184">
            <v>1</v>
          </cell>
          <cell r="H3184">
            <v>16</v>
          </cell>
          <cell r="I3184">
            <v>143</v>
          </cell>
          <cell r="M3184">
            <v>159</v>
          </cell>
          <cell r="N3184">
            <v>27.03</v>
          </cell>
        </row>
        <row r="3185">
          <cell r="A3185">
            <v>44085</v>
          </cell>
          <cell r="B3185">
            <v>106</v>
          </cell>
          <cell r="C3185">
            <v>11</v>
          </cell>
          <cell r="D3185"/>
          <cell r="E3185">
            <v>117</v>
          </cell>
          <cell r="F3185">
            <v>16</v>
          </cell>
          <cell r="G3185">
            <v>2</v>
          </cell>
          <cell r="H3185">
            <v>18</v>
          </cell>
          <cell r="I3185">
            <v>135</v>
          </cell>
          <cell r="M3185">
            <v>153</v>
          </cell>
          <cell r="N3185">
            <v>26.01</v>
          </cell>
        </row>
        <row r="3186">
          <cell r="A3186">
            <v>44086</v>
          </cell>
          <cell r="B3186">
            <v>102</v>
          </cell>
          <cell r="C3186">
            <v>9</v>
          </cell>
          <cell r="D3186"/>
          <cell r="E3186">
            <v>111</v>
          </cell>
          <cell r="F3186">
            <v>18</v>
          </cell>
          <cell r="G3186">
            <v>2</v>
          </cell>
          <cell r="H3186">
            <v>20</v>
          </cell>
          <cell r="I3186">
            <v>131</v>
          </cell>
          <cell r="M3186">
            <v>151</v>
          </cell>
          <cell r="N3186">
            <v>25.67</v>
          </cell>
        </row>
        <row r="3187">
          <cell r="A3187">
            <v>44087</v>
          </cell>
          <cell r="B3187">
            <v>91</v>
          </cell>
          <cell r="C3187">
            <v>8</v>
          </cell>
          <cell r="D3187"/>
          <cell r="E3187">
            <v>99</v>
          </cell>
          <cell r="F3187">
            <v>17</v>
          </cell>
          <cell r="G3187">
            <v>1</v>
          </cell>
          <cell r="H3187">
            <v>18</v>
          </cell>
          <cell r="I3187">
            <v>117</v>
          </cell>
          <cell r="M3187">
            <v>135</v>
          </cell>
          <cell r="N3187">
            <v>22.950000000000003</v>
          </cell>
        </row>
        <row r="3188">
          <cell r="A3188">
            <v>44088</v>
          </cell>
          <cell r="B3188">
            <v>88</v>
          </cell>
          <cell r="C3188">
            <v>10</v>
          </cell>
          <cell r="D3188"/>
          <cell r="E3188">
            <v>98</v>
          </cell>
          <cell r="F3188">
            <v>16</v>
          </cell>
          <cell r="G3188">
            <v>1</v>
          </cell>
          <cell r="H3188">
            <v>17</v>
          </cell>
          <cell r="I3188">
            <v>115</v>
          </cell>
          <cell r="M3188">
            <v>132</v>
          </cell>
          <cell r="N3188">
            <v>22.44</v>
          </cell>
        </row>
        <row r="3189">
          <cell r="A3189">
            <v>44089</v>
          </cell>
          <cell r="B3189">
            <v>104</v>
          </cell>
          <cell r="C3189">
            <v>12</v>
          </cell>
          <cell r="D3189"/>
          <cell r="E3189">
            <v>116</v>
          </cell>
          <cell r="F3189">
            <v>14</v>
          </cell>
          <cell r="G3189">
            <v>1</v>
          </cell>
          <cell r="H3189">
            <v>15</v>
          </cell>
          <cell r="I3189">
            <v>131</v>
          </cell>
          <cell r="M3189">
            <v>146</v>
          </cell>
          <cell r="N3189">
            <v>24.82</v>
          </cell>
        </row>
        <row r="3190">
          <cell r="A3190">
            <v>44090</v>
          </cell>
          <cell r="B3190">
            <v>110</v>
          </cell>
          <cell r="C3190">
            <v>10</v>
          </cell>
          <cell r="D3190"/>
          <cell r="E3190">
            <v>120</v>
          </cell>
          <cell r="F3190">
            <v>13</v>
          </cell>
          <cell r="G3190">
            <v>1</v>
          </cell>
          <cell r="H3190">
            <v>14</v>
          </cell>
          <cell r="I3190">
            <v>134</v>
          </cell>
          <cell r="M3190">
            <v>148</v>
          </cell>
          <cell r="N3190">
            <v>25.16</v>
          </cell>
        </row>
        <row r="3191">
          <cell r="A3191">
            <v>44091</v>
          </cell>
          <cell r="B3191">
            <v>97</v>
          </cell>
          <cell r="C3191">
            <v>8</v>
          </cell>
          <cell r="D3191"/>
          <cell r="E3191">
            <v>105</v>
          </cell>
          <cell r="F3191">
            <v>10</v>
          </cell>
          <cell r="G3191">
            <v>1</v>
          </cell>
          <cell r="H3191">
            <v>11</v>
          </cell>
          <cell r="I3191">
            <v>116</v>
          </cell>
          <cell r="M3191">
            <v>127</v>
          </cell>
          <cell r="N3191">
            <v>21.59</v>
          </cell>
        </row>
        <row r="3192">
          <cell r="A3192">
            <v>44092</v>
          </cell>
          <cell r="B3192">
            <v>100</v>
          </cell>
          <cell r="C3192">
            <v>6</v>
          </cell>
          <cell r="D3192"/>
          <cell r="E3192">
            <v>106</v>
          </cell>
          <cell r="F3192">
            <v>13</v>
          </cell>
          <cell r="G3192"/>
          <cell r="H3192">
            <v>13</v>
          </cell>
          <cell r="I3192">
            <v>119</v>
          </cell>
          <cell r="M3192">
            <v>132</v>
          </cell>
          <cell r="N3192">
            <v>22.44</v>
          </cell>
        </row>
        <row r="3193">
          <cell r="A3193">
            <v>44093</v>
          </cell>
          <cell r="B3193">
            <v>105</v>
          </cell>
          <cell r="C3193">
            <v>5</v>
          </cell>
          <cell r="D3193"/>
          <cell r="E3193">
            <v>110</v>
          </cell>
          <cell r="F3193">
            <v>15</v>
          </cell>
          <cell r="G3193">
            <v>1</v>
          </cell>
          <cell r="H3193">
            <v>16</v>
          </cell>
          <cell r="I3193">
            <v>126</v>
          </cell>
          <cell r="M3193">
            <v>142</v>
          </cell>
          <cell r="N3193">
            <v>24.14</v>
          </cell>
        </row>
        <row r="3194">
          <cell r="A3194">
            <v>44094</v>
          </cell>
          <cell r="B3194">
            <v>107</v>
          </cell>
          <cell r="C3194">
            <v>5</v>
          </cell>
          <cell r="D3194"/>
          <cell r="E3194">
            <v>112</v>
          </cell>
          <cell r="F3194">
            <v>15</v>
          </cell>
          <cell r="G3194">
            <v>1</v>
          </cell>
          <cell r="H3194">
            <v>16</v>
          </cell>
          <cell r="I3194">
            <v>128</v>
          </cell>
          <cell r="M3194">
            <v>144</v>
          </cell>
          <cell r="N3194">
            <v>24.48</v>
          </cell>
        </row>
        <row r="3195">
          <cell r="A3195">
            <v>44095</v>
          </cell>
          <cell r="B3195">
            <v>108</v>
          </cell>
          <cell r="C3195">
            <v>5</v>
          </cell>
          <cell r="D3195"/>
          <cell r="E3195">
            <v>113</v>
          </cell>
          <cell r="F3195">
            <v>14</v>
          </cell>
          <cell r="G3195">
            <v>2</v>
          </cell>
          <cell r="H3195">
            <v>16</v>
          </cell>
          <cell r="I3195">
            <v>129</v>
          </cell>
          <cell r="M3195">
            <v>145</v>
          </cell>
          <cell r="N3195">
            <v>24.650000000000002</v>
          </cell>
        </row>
        <row r="3196">
          <cell r="A3196">
            <v>44096</v>
          </cell>
          <cell r="B3196">
            <v>101</v>
          </cell>
          <cell r="C3196">
            <v>7</v>
          </cell>
          <cell r="D3196"/>
          <cell r="E3196">
            <v>108</v>
          </cell>
          <cell r="F3196">
            <v>15</v>
          </cell>
          <cell r="G3196">
            <v>1</v>
          </cell>
          <cell r="H3196">
            <v>16</v>
          </cell>
          <cell r="I3196">
            <v>124</v>
          </cell>
          <cell r="M3196">
            <v>140</v>
          </cell>
          <cell r="N3196">
            <v>23.8</v>
          </cell>
        </row>
        <row r="3197">
          <cell r="A3197">
            <v>44097</v>
          </cell>
          <cell r="B3197">
            <v>94</v>
          </cell>
          <cell r="C3197">
            <v>9</v>
          </cell>
          <cell r="D3197"/>
          <cell r="E3197">
            <v>103</v>
          </cell>
          <cell r="F3197">
            <v>15</v>
          </cell>
          <cell r="G3197">
            <v>1</v>
          </cell>
          <cell r="H3197">
            <v>16</v>
          </cell>
          <cell r="I3197">
            <v>119</v>
          </cell>
          <cell r="M3197">
            <v>135</v>
          </cell>
          <cell r="N3197">
            <v>22.950000000000003</v>
          </cell>
        </row>
        <row r="3198">
          <cell r="A3198">
            <v>44098</v>
          </cell>
          <cell r="B3198">
            <v>94</v>
          </cell>
          <cell r="C3198">
            <v>8</v>
          </cell>
          <cell r="D3198"/>
          <cell r="E3198">
            <v>102</v>
          </cell>
          <cell r="F3198">
            <v>13</v>
          </cell>
          <cell r="G3198"/>
          <cell r="H3198">
            <v>13</v>
          </cell>
          <cell r="I3198">
            <v>115</v>
          </cell>
          <cell r="M3198">
            <v>128</v>
          </cell>
          <cell r="N3198">
            <v>21.76</v>
          </cell>
        </row>
        <row r="3199">
          <cell r="A3199">
            <v>44099</v>
          </cell>
          <cell r="B3199">
            <v>96</v>
          </cell>
          <cell r="C3199">
            <v>6</v>
          </cell>
          <cell r="D3199"/>
          <cell r="E3199">
            <v>102</v>
          </cell>
          <cell r="F3199">
            <v>10</v>
          </cell>
          <cell r="G3199">
            <v>2</v>
          </cell>
          <cell r="H3199">
            <v>12</v>
          </cell>
          <cell r="I3199">
            <v>114</v>
          </cell>
          <cell r="M3199">
            <v>126</v>
          </cell>
          <cell r="N3199">
            <v>21.42</v>
          </cell>
        </row>
        <row r="3200">
          <cell r="A3200">
            <v>44100</v>
          </cell>
          <cell r="B3200">
            <v>87</v>
          </cell>
          <cell r="C3200">
            <v>9</v>
          </cell>
          <cell r="D3200"/>
          <cell r="E3200">
            <v>96</v>
          </cell>
          <cell r="F3200">
            <v>9</v>
          </cell>
          <cell r="G3200">
            <v>1</v>
          </cell>
          <cell r="H3200">
            <v>10</v>
          </cell>
          <cell r="I3200">
            <v>106</v>
          </cell>
          <cell r="M3200">
            <v>116</v>
          </cell>
          <cell r="N3200">
            <v>19.720000000000002</v>
          </cell>
        </row>
        <row r="3201">
          <cell r="A3201">
            <v>44101</v>
          </cell>
          <cell r="B3201">
            <v>92</v>
          </cell>
          <cell r="C3201">
            <v>8</v>
          </cell>
          <cell r="D3201"/>
          <cell r="E3201">
            <v>100</v>
          </cell>
          <cell r="F3201">
            <v>9</v>
          </cell>
          <cell r="G3201"/>
          <cell r="H3201">
            <v>9</v>
          </cell>
          <cell r="I3201">
            <v>109</v>
          </cell>
          <cell r="M3201">
            <v>118</v>
          </cell>
          <cell r="N3201">
            <v>20.060000000000002</v>
          </cell>
        </row>
        <row r="3202">
          <cell r="A3202">
            <v>44102</v>
          </cell>
          <cell r="B3202">
            <v>93</v>
          </cell>
          <cell r="C3202">
            <v>8</v>
          </cell>
          <cell r="D3202"/>
          <cell r="E3202">
            <v>101</v>
          </cell>
          <cell r="F3202">
            <v>12</v>
          </cell>
          <cell r="G3202"/>
          <cell r="H3202">
            <v>12</v>
          </cell>
          <cell r="I3202">
            <v>113</v>
          </cell>
          <cell r="M3202">
            <v>125</v>
          </cell>
          <cell r="N3202">
            <v>21.25</v>
          </cell>
        </row>
        <row r="3203">
          <cell r="A3203">
            <v>44103</v>
          </cell>
          <cell r="B3203">
            <v>99</v>
          </cell>
          <cell r="C3203">
            <v>12</v>
          </cell>
          <cell r="D3203"/>
          <cell r="E3203">
            <v>111</v>
          </cell>
          <cell r="F3203">
            <v>11</v>
          </cell>
          <cell r="G3203">
            <v>1</v>
          </cell>
          <cell r="H3203">
            <v>12</v>
          </cell>
          <cell r="I3203">
            <v>123</v>
          </cell>
          <cell r="M3203">
            <v>135</v>
          </cell>
          <cell r="N3203">
            <v>22.950000000000003</v>
          </cell>
        </row>
        <row r="3204">
          <cell r="A3204">
            <v>44104</v>
          </cell>
          <cell r="B3204">
            <v>95</v>
          </cell>
          <cell r="C3204">
            <v>13</v>
          </cell>
          <cell r="D3204"/>
          <cell r="E3204">
            <v>108</v>
          </cell>
          <cell r="F3204">
            <v>10</v>
          </cell>
          <cell r="G3204">
            <v>2</v>
          </cell>
          <cell r="H3204">
            <v>12</v>
          </cell>
          <cell r="I3204">
            <v>120</v>
          </cell>
          <cell r="M3204">
            <v>132</v>
          </cell>
          <cell r="N3204">
            <v>22.44</v>
          </cell>
        </row>
        <row r="3205">
          <cell r="A3205">
            <v>44105</v>
          </cell>
          <cell r="B3205">
            <v>100</v>
          </cell>
          <cell r="C3205">
            <v>6</v>
          </cell>
          <cell r="D3205"/>
          <cell r="E3205">
            <v>106</v>
          </cell>
          <cell r="F3205">
            <v>7</v>
          </cell>
          <cell r="G3205">
            <v>1</v>
          </cell>
          <cell r="H3205">
            <v>8</v>
          </cell>
          <cell r="I3205">
            <v>114</v>
          </cell>
          <cell r="M3205">
            <v>122</v>
          </cell>
          <cell r="N3205">
            <v>20.740000000000002</v>
          </cell>
        </row>
        <row r="3206">
          <cell r="A3206">
            <v>44106</v>
          </cell>
          <cell r="B3206">
            <v>100</v>
          </cell>
          <cell r="C3206">
            <v>6</v>
          </cell>
          <cell r="D3206"/>
          <cell r="E3206">
            <v>106</v>
          </cell>
          <cell r="F3206">
            <v>7</v>
          </cell>
          <cell r="G3206">
            <v>1</v>
          </cell>
          <cell r="H3206">
            <v>8</v>
          </cell>
          <cell r="I3206">
            <v>114</v>
          </cell>
          <cell r="M3206">
            <v>122</v>
          </cell>
          <cell r="N3206">
            <v>20.740000000000002</v>
          </cell>
        </row>
        <row r="3207">
          <cell r="A3207">
            <v>44107</v>
          </cell>
          <cell r="B3207">
            <v>100</v>
          </cell>
          <cell r="C3207">
            <v>5</v>
          </cell>
          <cell r="D3207"/>
          <cell r="E3207">
            <v>105</v>
          </cell>
          <cell r="F3207">
            <v>9</v>
          </cell>
          <cell r="G3207"/>
          <cell r="H3207">
            <v>9</v>
          </cell>
          <cell r="I3207">
            <v>114</v>
          </cell>
          <cell r="M3207">
            <v>123</v>
          </cell>
          <cell r="N3207">
            <v>20.91</v>
          </cell>
        </row>
        <row r="3208">
          <cell r="A3208">
            <v>44108</v>
          </cell>
          <cell r="B3208">
            <v>103</v>
          </cell>
          <cell r="C3208">
            <v>6</v>
          </cell>
          <cell r="D3208"/>
          <cell r="E3208">
            <v>109</v>
          </cell>
          <cell r="F3208">
            <v>10</v>
          </cell>
          <cell r="G3208">
            <v>1</v>
          </cell>
          <cell r="H3208">
            <v>11</v>
          </cell>
          <cell r="I3208">
            <v>120</v>
          </cell>
          <cell r="M3208">
            <v>131</v>
          </cell>
          <cell r="N3208">
            <v>22.270000000000003</v>
          </cell>
        </row>
        <row r="3209">
          <cell r="A3209">
            <v>44109</v>
          </cell>
          <cell r="B3209">
            <v>110</v>
          </cell>
          <cell r="C3209">
            <v>6</v>
          </cell>
          <cell r="D3209"/>
          <cell r="E3209">
            <v>116</v>
          </cell>
          <cell r="F3209">
            <v>10</v>
          </cell>
          <cell r="G3209">
            <v>1</v>
          </cell>
          <cell r="H3209">
            <v>11</v>
          </cell>
          <cell r="I3209">
            <v>127</v>
          </cell>
          <cell r="M3209">
            <v>138</v>
          </cell>
          <cell r="N3209">
            <v>23.46</v>
          </cell>
        </row>
        <row r="3210">
          <cell r="A3210">
            <v>44110</v>
          </cell>
          <cell r="B3210">
            <v>101</v>
          </cell>
          <cell r="C3210">
            <v>6</v>
          </cell>
          <cell r="D3210"/>
          <cell r="E3210">
            <v>107</v>
          </cell>
          <cell r="F3210">
            <v>6</v>
          </cell>
          <cell r="G3210">
            <v>2</v>
          </cell>
          <cell r="H3210">
            <v>8</v>
          </cell>
          <cell r="I3210">
            <v>115</v>
          </cell>
          <cell r="M3210">
            <v>123</v>
          </cell>
          <cell r="N3210">
            <v>20.91</v>
          </cell>
        </row>
        <row r="3211">
          <cell r="A3211">
            <v>44111</v>
          </cell>
          <cell r="B3211">
            <v>94</v>
          </cell>
          <cell r="C3211">
            <v>7</v>
          </cell>
          <cell r="D3211"/>
          <cell r="E3211">
            <v>101</v>
          </cell>
          <cell r="F3211">
            <v>4</v>
          </cell>
          <cell r="G3211">
            <v>3</v>
          </cell>
          <cell r="H3211">
            <v>7</v>
          </cell>
          <cell r="I3211">
            <v>108</v>
          </cell>
          <cell r="M3211">
            <v>115</v>
          </cell>
          <cell r="N3211">
            <v>19.55</v>
          </cell>
        </row>
        <row r="3212">
          <cell r="A3212">
            <v>44112</v>
          </cell>
          <cell r="B3212">
            <v>105</v>
          </cell>
          <cell r="C3212">
            <v>5</v>
          </cell>
          <cell r="D3212"/>
          <cell r="E3212">
            <v>110</v>
          </cell>
          <cell r="F3212">
            <v>6</v>
          </cell>
          <cell r="G3212">
            <v>3</v>
          </cell>
          <cell r="H3212">
            <v>9</v>
          </cell>
          <cell r="I3212">
            <v>119</v>
          </cell>
          <cell r="M3212">
            <v>128</v>
          </cell>
          <cell r="N3212">
            <v>21.76</v>
          </cell>
        </row>
        <row r="3213">
          <cell r="A3213">
            <v>44113</v>
          </cell>
          <cell r="B3213">
            <v>100</v>
          </cell>
          <cell r="C3213">
            <v>5</v>
          </cell>
          <cell r="D3213"/>
          <cell r="E3213">
            <v>105</v>
          </cell>
          <cell r="F3213">
            <v>6</v>
          </cell>
          <cell r="G3213">
            <v>1</v>
          </cell>
          <cell r="H3213">
            <v>7</v>
          </cell>
          <cell r="I3213">
            <v>112</v>
          </cell>
          <cell r="M3213">
            <v>119</v>
          </cell>
          <cell r="N3213">
            <v>20.23</v>
          </cell>
        </row>
        <row r="3214">
          <cell r="A3214">
            <v>44114</v>
          </cell>
          <cell r="B3214">
            <v>111</v>
          </cell>
          <cell r="C3214">
            <v>7</v>
          </cell>
          <cell r="D3214"/>
          <cell r="E3214">
            <v>118</v>
          </cell>
          <cell r="F3214">
            <v>7</v>
          </cell>
          <cell r="G3214">
            <v>2</v>
          </cell>
          <cell r="H3214">
            <v>9</v>
          </cell>
          <cell r="I3214">
            <v>127</v>
          </cell>
          <cell r="M3214">
            <v>136</v>
          </cell>
          <cell r="N3214">
            <v>23.12</v>
          </cell>
        </row>
        <row r="3215">
          <cell r="A3215">
            <v>44115</v>
          </cell>
          <cell r="B3215">
            <v>126</v>
          </cell>
          <cell r="C3215">
            <v>8</v>
          </cell>
          <cell r="D3215"/>
          <cell r="E3215">
            <v>134</v>
          </cell>
          <cell r="F3215">
            <v>8</v>
          </cell>
          <cell r="G3215">
            <v>1</v>
          </cell>
          <cell r="H3215">
            <v>9</v>
          </cell>
          <cell r="I3215">
            <v>143</v>
          </cell>
          <cell r="M3215">
            <v>152</v>
          </cell>
          <cell r="N3215">
            <v>25.840000000000003</v>
          </cell>
        </row>
        <row r="3216">
          <cell r="A3216">
            <v>44116</v>
          </cell>
          <cell r="B3216">
            <v>114</v>
          </cell>
          <cell r="C3216">
            <v>6</v>
          </cell>
          <cell r="D3216"/>
          <cell r="E3216">
            <v>120</v>
          </cell>
          <cell r="F3216">
            <v>7</v>
          </cell>
          <cell r="G3216">
            <v>1</v>
          </cell>
          <cell r="H3216">
            <v>8</v>
          </cell>
          <cell r="I3216">
            <v>128</v>
          </cell>
          <cell r="M3216">
            <v>136</v>
          </cell>
          <cell r="N3216">
            <v>23.12</v>
          </cell>
        </row>
        <row r="3217">
          <cell r="A3217">
            <v>44117</v>
          </cell>
          <cell r="B3217">
            <v>114</v>
          </cell>
          <cell r="C3217">
            <v>8</v>
          </cell>
          <cell r="D3217"/>
          <cell r="E3217">
            <v>122</v>
          </cell>
          <cell r="F3217">
            <v>12</v>
          </cell>
          <cell r="G3217"/>
          <cell r="H3217">
            <v>12</v>
          </cell>
          <cell r="I3217">
            <v>134</v>
          </cell>
          <cell r="M3217">
            <v>146</v>
          </cell>
          <cell r="N3217">
            <v>24.82</v>
          </cell>
        </row>
        <row r="3218">
          <cell r="A3218">
            <v>44118</v>
          </cell>
          <cell r="B3218">
            <v>115</v>
          </cell>
          <cell r="C3218">
            <v>9</v>
          </cell>
          <cell r="D3218"/>
          <cell r="E3218">
            <v>124</v>
          </cell>
          <cell r="F3218">
            <v>12</v>
          </cell>
          <cell r="G3218"/>
          <cell r="H3218">
            <v>12</v>
          </cell>
          <cell r="I3218">
            <v>136</v>
          </cell>
          <cell r="M3218">
            <v>148</v>
          </cell>
          <cell r="N3218">
            <v>25.16</v>
          </cell>
        </row>
        <row r="3219">
          <cell r="A3219">
            <v>44119</v>
          </cell>
          <cell r="B3219">
            <v>107</v>
          </cell>
          <cell r="C3219">
            <v>7</v>
          </cell>
          <cell r="D3219"/>
          <cell r="E3219">
            <v>114</v>
          </cell>
          <cell r="F3219">
            <v>12</v>
          </cell>
          <cell r="G3219">
            <v>1</v>
          </cell>
          <cell r="H3219">
            <v>13</v>
          </cell>
          <cell r="I3219">
            <v>127</v>
          </cell>
          <cell r="M3219">
            <v>140</v>
          </cell>
          <cell r="N3219">
            <v>23.8</v>
          </cell>
        </row>
        <row r="3220">
          <cell r="A3220">
            <v>44120</v>
          </cell>
          <cell r="B3220">
            <v>103</v>
          </cell>
          <cell r="C3220">
            <v>7</v>
          </cell>
          <cell r="D3220"/>
          <cell r="E3220">
            <v>110</v>
          </cell>
          <cell r="F3220">
            <v>6</v>
          </cell>
          <cell r="G3220">
            <v>1</v>
          </cell>
          <cell r="H3220">
            <v>7</v>
          </cell>
          <cell r="I3220">
            <v>117</v>
          </cell>
          <cell r="M3220">
            <v>124</v>
          </cell>
          <cell r="N3220">
            <v>21.080000000000002</v>
          </cell>
        </row>
        <row r="3221">
          <cell r="A3221">
            <v>44121</v>
          </cell>
          <cell r="B3221">
            <v>100</v>
          </cell>
          <cell r="C3221">
            <v>5</v>
          </cell>
          <cell r="D3221"/>
          <cell r="E3221">
            <v>105</v>
          </cell>
          <cell r="F3221">
            <v>7</v>
          </cell>
          <cell r="G3221">
            <v>1</v>
          </cell>
          <cell r="H3221">
            <v>8</v>
          </cell>
          <cell r="I3221">
            <v>113</v>
          </cell>
          <cell r="M3221">
            <v>121</v>
          </cell>
          <cell r="N3221">
            <v>20.57</v>
          </cell>
        </row>
        <row r="3222">
          <cell r="A3222">
            <v>44122</v>
          </cell>
          <cell r="B3222">
            <v>96</v>
          </cell>
          <cell r="C3222">
            <v>6</v>
          </cell>
          <cell r="D3222"/>
          <cell r="E3222">
            <v>102</v>
          </cell>
          <cell r="F3222">
            <v>10</v>
          </cell>
          <cell r="G3222">
            <v>1</v>
          </cell>
          <cell r="H3222">
            <v>11</v>
          </cell>
          <cell r="I3222">
            <v>113</v>
          </cell>
          <cell r="M3222">
            <v>124</v>
          </cell>
          <cell r="N3222">
            <v>21.080000000000002</v>
          </cell>
        </row>
        <row r="3223">
          <cell r="A3223">
            <v>44123</v>
          </cell>
          <cell r="B3223">
            <v>102</v>
          </cell>
          <cell r="C3223">
            <v>7</v>
          </cell>
          <cell r="D3223"/>
          <cell r="E3223">
            <v>109</v>
          </cell>
          <cell r="F3223">
            <v>12</v>
          </cell>
          <cell r="G3223">
            <v>1</v>
          </cell>
          <cell r="H3223">
            <v>13</v>
          </cell>
          <cell r="I3223">
            <v>122</v>
          </cell>
          <cell r="M3223">
            <v>135</v>
          </cell>
          <cell r="N3223">
            <v>22.950000000000003</v>
          </cell>
        </row>
        <row r="3224">
          <cell r="A3224">
            <v>44124</v>
          </cell>
          <cell r="B3224">
            <v>113</v>
          </cell>
          <cell r="C3224">
            <v>4</v>
          </cell>
          <cell r="D3224"/>
          <cell r="E3224">
            <v>117</v>
          </cell>
          <cell r="F3224">
            <v>10</v>
          </cell>
          <cell r="G3224">
            <v>2</v>
          </cell>
          <cell r="H3224">
            <v>12</v>
          </cell>
          <cell r="I3224">
            <v>129</v>
          </cell>
          <cell r="M3224">
            <v>141</v>
          </cell>
          <cell r="N3224">
            <v>23.970000000000002</v>
          </cell>
        </row>
        <row r="3225">
          <cell r="A3225">
            <v>44125</v>
          </cell>
          <cell r="B3225">
            <v>116</v>
          </cell>
          <cell r="C3225">
            <v>5</v>
          </cell>
          <cell r="D3225"/>
          <cell r="E3225">
            <v>121</v>
          </cell>
          <cell r="F3225">
            <v>9</v>
          </cell>
          <cell r="G3225">
            <v>2</v>
          </cell>
          <cell r="H3225">
            <v>11</v>
          </cell>
          <cell r="I3225">
            <v>132</v>
          </cell>
          <cell r="M3225">
            <v>143</v>
          </cell>
          <cell r="N3225">
            <v>24.310000000000002</v>
          </cell>
        </row>
        <row r="3226">
          <cell r="A3226">
            <v>44126</v>
          </cell>
          <cell r="B3226">
            <v>108</v>
          </cell>
          <cell r="C3226">
            <v>5</v>
          </cell>
          <cell r="D3226"/>
          <cell r="E3226">
            <v>113</v>
          </cell>
          <cell r="F3226">
            <v>10</v>
          </cell>
          <cell r="G3226">
            <v>2</v>
          </cell>
          <cell r="H3226">
            <v>12</v>
          </cell>
          <cell r="I3226">
            <v>125</v>
          </cell>
          <cell r="M3226">
            <v>137</v>
          </cell>
          <cell r="N3226">
            <v>23.290000000000003</v>
          </cell>
        </row>
        <row r="3227">
          <cell r="A3227">
            <v>44127</v>
          </cell>
          <cell r="B3227">
            <v>108</v>
          </cell>
          <cell r="C3227">
            <v>6</v>
          </cell>
          <cell r="D3227"/>
          <cell r="E3227">
            <v>114</v>
          </cell>
          <cell r="F3227">
            <v>10</v>
          </cell>
          <cell r="G3227">
            <v>2</v>
          </cell>
          <cell r="H3227">
            <v>12</v>
          </cell>
          <cell r="I3227">
            <v>126</v>
          </cell>
          <cell r="M3227">
            <v>138</v>
          </cell>
          <cell r="N3227">
            <v>23.46</v>
          </cell>
        </row>
        <row r="3228">
          <cell r="A3228">
            <v>44128</v>
          </cell>
          <cell r="B3228">
            <v>96</v>
          </cell>
          <cell r="C3228">
            <v>6</v>
          </cell>
          <cell r="D3228"/>
          <cell r="E3228">
            <v>102</v>
          </cell>
          <cell r="F3228">
            <v>9</v>
          </cell>
          <cell r="G3228">
            <v>1</v>
          </cell>
          <cell r="H3228">
            <v>10</v>
          </cell>
          <cell r="I3228">
            <v>112</v>
          </cell>
          <cell r="M3228">
            <v>122</v>
          </cell>
          <cell r="N3228">
            <v>20.740000000000002</v>
          </cell>
        </row>
        <row r="3229">
          <cell r="A3229">
            <v>44129</v>
          </cell>
          <cell r="B3229">
            <v>91</v>
          </cell>
          <cell r="C3229">
            <v>3</v>
          </cell>
          <cell r="D3229"/>
          <cell r="E3229">
            <v>94</v>
          </cell>
          <cell r="F3229">
            <v>10</v>
          </cell>
          <cell r="G3229">
            <v>2</v>
          </cell>
          <cell r="H3229">
            <v>12</v>
          </cell>
          <cell r="I3229">
            <v>106</v>
          </cell>
          <cell r="M3229">
            <v>118</v>
          </cell>
          <cell r="N3229">
            <v>20.060000000000002</v>
          </cell>
        </row>
        <row r="3230">
          <cell r="A3230">
            <v>44130</v>
          </cell>
          <cell r="B3230">
            <v>107</v>
          </cell>
          <cell r="C3230">
            <v>4</v>
          </cell>
          <cell r="D3230"/>
          <cell r="E3230">
            <v>111</v>
          </cell>
          <cell r="F3230">
            <v>11</v>
          </cell>
          <cell r="G3230">
            <v>2</v>
          </cell>
          <cell r="H3230">
            <v>13</v>
          </cell>
          <cell r="I3230">
            <v>124</v>
          </cell>
          <cell r="M3230">
            <v>137</v>
          </cell>
          <cell r="N3230">
            <v>23.290000000000003</v>
          </cell>
        </row>
        <row r="3231">
          <cell r="A3231">
            <v>44131</v>
          </cell>
          <cell r="B3231">
            <v>104</v>
          </cell>
          <cell r="C3231">
            <v>3</v>
          </cell>
          <cell r="D3231"/>
          <cell r="E3231">
            <v>107</v>
          </cell>
          <cell r="F3231">
            <v>7</v>
          </cell>
          <cell r="G3231"/>
          <cell r="H3231">
            <v>7</v>
          </cell>
          <cell r="I3231">
            <v>114</v>
          </cell>
          <cell r="M3231">
            <v>121</v>
          </cell>
          <cell r="N3231">
            <v>20.57</v>
          </cell>
        </row>
        <row r="3232">
          <cell r="A3232">
            <v>44132</v>
          </cell>
          <cell r="B3232">
            <v>93</v>
          </cell>
          <cell r="C3232">
            <v>3</v>
          </cell>
          <cell r="D3232"/>
          <cell r="E3232">
            <v>96</v>
          </cell>
          <cell r="F3232">
            <v>6</v>
          </cell>
          <cell r="G3232"/>
          <cell r="H3232">
            <v>6</v>
          </cell>
          <cell r="I3232">
            <v>102</v>
          </cell>
          <cell r="M3232">
            <v>108</v>
          </cell>
          <cell r="N3232">
            <v>18.360000000000003</v>
          </cell>
        </row>
        <row r="3233">
          <cell r="A3233">
            <v>44133</v>
          </cell>
          <cell r="B3233">
            <v>86</v>
          </cell>
          <cell r="C3233">
            <v>4</v>
          </cell>
          <cell r="D3233"/>
          <cell r="E3233">
            <v>90</v>
          </cell>
          <cell r="F3233">
            <v>7</v>
          </cell>
          <cell r="G3233"/>
          <cell r="H3233">
            <v>7</v>
          </cell>
          <cell r="I3233">
            <v>97</v>
          </cell>
          <cell r="M3233">
            <v>104</v>
          </cell>
          <cell r="N3233">
            <v>17.68</v>
          </cell>
        </row>
        <row r="3234">
          <cell r="A3234">
            <v>44134</v>
          </cell>
          <cell r="B3234">
            <v>97</v>
          </cell>
          <cell r="C3234">
            <v>2</v>
          </cell>
          <cell r="D3234"/>
          <cell r="E3234">
            <v>99</v>
          </cell>
          <cell r="F3234">
            <v>9</v>
          </cell>
          <cell r="G3234"/>
          <cell r="H3234">
            <v>9</v>
          </cell>
          <cell r="I3234">
            <v>108</v>
          </cell>
          <cell r="M3234">
            <v>117</v>
          </cell>
          <cell r="N3234">
            <v>19.89</v>
          </cell>
        </row>
        <row r="3235">
          <cell r="A3235">
            <v>44135</v>
          </cell>
          <cell r="B3235">
            <v>93</v>
          </cell>
          <cell r="C3235">
            <v>6</v>
          </cell>
          <cell r="D3235"/>
          <cell r="E3235">
            <v>99</v>
          </cell>
          <cell r="F3235">
            <v>7</v>
          </cell>
          <cell r="G3235">
            <v>2</v>
          </cell>
          <cell r="H3235">
            <v>9</v>
          </cell>
          <cell r="I3235">
            <v>108</v>
          </cell>
          <cell r="M3235">
            <v>117</v>
          </cell>
          <cell r="N3235">
            <v>19.89</v>
          </cell>
        </row>
        <row r="3236">
          <cell r="A3236">
            <v>44136</v>
          </cell>
          <cell r="B3236">
            <v>93</v>
          </cell>
          <cell r="C3236">
            <v>6</v>
          </cell>
          <cell r="D3236"/>
          <cell r="E3236">
            <v>99</v>
          </cell>
          <cell r="F3236">
            <v>6</v>
          </cell>
          <cell r="G3236">
            <v>2</v>
          </cell>
          <cell r="H3236">
            <v>8</v>
          </cell>
          <cell r="I3236">
            <v>107</v>
          </cell>
          <cell r="M3236">
            <v>115</v>
          </cell>
          <cell r="N3236">
            <v>19.55</v>
          </cell>
        </row>
        <row r="3237">
          <cell r="A3237">
            <v>44137</v>
          </cell>
          <cell r="B3237">
            <v>96</v>
          </cell>
          <cell r="C3237">
            <v>6</v>
          </cell>
          <cell r="D3237"/>
          <cell r="E3237">
            <v>102</v>
          </cell>
          <cell r="F3237">
            <v>6</v>
          </cell>
          <cell r="G3237">
            <v>3</v>
          </cell>
          <cell r="H3237">
            <v>9</v>
          </cell>
          <cell r="I3237">
            <v>111</v>
          </cell>
          <cell r="M3237">
            <v>120</v>
          </cell>
          <cell r="N3237">
            <v>20.400000000000002</v>
          </cell>
        </row>
        <row r="3238">
          <cell r="A3238">
            <v>44138</v>
          </cell>
          <cell r="B3238">
            <v>96</v>
          </cell>
          <cell r="C3238">
            <v>8</v>
          </cell>
          <cell r="D3238"/>
          <cell r="E3238">
            <v>104</v>
          </cell>
          <cell r="F3238">
            <v>8</v>
          </cell>
          <cell r="G3238">
            <v>1</v>
          </cell>
          <cell r="H3238">
            <v>9</v>
          </cell>
          <cell r="I3238">
            <v>113</v>
          </cell>
          <cell r="M3238">
            <v>122</v>
          </cell>
          <cell r="N3238">
            <v>20.740000000000002</v>
          </cell>
        </row>
        <row r="3239">
          <cell r="A3239">
            <v>44139</v>
          </cell>
          <cell r="B3239">
            <v>84</v>
          </cell>
          <cell r="C3239">
            <v>7</v>
          </cell>
          <cell r="D3239"/>
          <cell r="E3239">
            <v>91</v>
          </cell>
          <cell r="F3239">
            <v>8</v>
          </cell>
          <cell r="G3239">
            <v>1</v>
          </cell>
          <cell r="H3239">
            <v>9</v>
          </cell>
          <cell r="I3239">
            <v>100</v>
          </cell>
          <cell r="M3239">
            <v>109</v>
          </cell>
          <cell r="N3239">
            <v>18.53</v>
          </cell>
        </row>
        <row r="3240">
          <cell r="A3240">
            <v>44140</v>
          </cell>
          <cell r="B3240">
            <v>86</v>
          </cell>
          <cell r="C3240">
            <v>7</v>
          </cell>
          <cell r="D3240"/>
          <cell r="E3240">
            <v>93</v>
          </cell>
          <cell r="F3240">
            <v>10</v>
          </cell>
          <cell r="G3240">
            <v>2</v>
          </cell>
          <cell r="H3240">
            <v>12</v>
          </cell>
          <cell r="I3240">
            <v>105</v>
          </cell>
          <cell r="M3240">
            <v>117</v>
          </cell>
          <cell r="N3240">
            <v>19.89</v>
          </cell>
        </row>
        <row r="3241">
          <cell r="A3241">
            <v>44141</v>
          </cell>
          <cell r="B3241">
            <v>101</v>
          </cell>
          <cell r="C3241">
            <v>5</v>
          </cell>
          <cell r="D3241"/>
          <cell r="E3241">
            <v>106</v>
          </cell>
          <cell r="F3241">
            <v>10</v>
          </cell>
          <cell r="G3241">
            <v>3</v>
          </cell>
          <cell r="H3241">
            <v>13</v>
          </cell>
          <cell r="I3241">
            <v>119</v>
          </cell>
          <cell r="M3241">
            <v>132</v>
          </cell>
          <cell r="N3241">
            <v>22.44</v>
          </cell>
        </row>
        <row r="3242">
          <cell r="A3242">
            <v>44142</v>
          </cell>
          <cell r="B3242">
            <v>93</v>
          </cell>
          <cell r="C3242">
            <v>4</v>
          </cell>
          <cell r="D3242"/>
          <cell r="E3242">
            <v>97</v>
          </cell>
          <cell r="F3242">
            <v>9</v>
          </cell>
          <cell r="G3242">
            <v>2</v>
          </cell>
          <cell r="H3242">
            <v>11</v>
          </cell>
          <cell r="I3242">
            <v>108</v>
          </cell>
          <cell r="M3242">
            <v>119</v>
          </cell>
          <cell r="N3242">
            <v>20.23</v>
          </cell>
        </row>
        <row r="3243">
          <cell r="A3243">
            <v>44143</v>
          </cell>
          <cell r="B3243">
            <v>93</v>
          </cell>
          <cell r="C3243">
            <v>6</v>
          </cell>
          <cell r="D3243"/>
          <cell r="E3243">
            <v>99</v>
          </cell>
          <cell r="F3243">
            <v>12</v>
          </cell>
          <cell r="G3243">
            <v>1</v>
          </cell>
          <cell r="H3243">
            <v>13</v>
          </cell>
          <cell r="I3243">
            <v>112</v>
          </cell>
          <cell r="M3243">
            <v>125</v>
          </cell>
          <cell r="N3243">
            <v>21.25</v>
          </cell>
        </row>
        <row r="3244">
          <cell r="A3244">
            <v>44144</v>
          </cell>
          <cell r="B3244">
            <v>95</v>
          </cell>
          <cell r="C3244">
            <v>12</v>
          </cell>
          <cell r="D3244"/>
          <cell r="E3244">
            <v>107</v>
          </cell>
          <cell r="F3244">
            <v>9</v>
          </cell>
          <cell r="G3244">
            <v>1</v>
          </cell>
          <cell r="H3244">
            <v>10</v>
          </cell>
          <cell r="I3244">
            <v>117</v>
          </cell>
          <cell r="M3244">
            <v>127</v>
          </cell>
          <cell r="N3244">
            <v>21.59</v>
          </cell>
        </row>
        <row r="3245">
          <cell r="A3245">
            <v>44145</v>
          </cell>
          <cell r="B3245">
            <v>92</v>
          </cell>
          <cell r="C3245">
            <v>11</v>
          </cell>
          <cell r="D3245"/>
          <cell r="E3245">
            <v>103</v>
          </cell>
          <cell r="F3245">
            <v>8</v>
          </cell>
          <cell r="G3245">
            <v>2</v>
          </cell>
          <cell r="H3245">
            <v>10</v>
          </cell>
          <cell r="I3245">
            <v>113</v>
          </cell>
          <cell r="M3245">
            <v>123</v>
          </cell>
          <cell r="N3245">
            <v>20.91</v>
          </cell>
        </row>
        <row r="3246">
          <cell r="A3246">
            <v>44146</v>
          </cell>
          <cell r="B3246">
            <v>92</v>
          </cell>
          <cell r="C3246">
            <v>7</v>
          </cell>
          <cell r="D3246"/>
          <cell r="E3246">
            <v>99</v>
          </cell>
          <cell r="F3246">
            <v>8</v>
          </cell>
          <cell r="G3246"/>
          <cell r="H3246">
            <v>8</v>
          </cell>
          <cell r="I3246">
            <v>107</v>
          </cell>
          <cell r="M3246">
            <v>115</v>
          </cell>
          <cell r="N3246">
            <v>19.55</v>
          </cell>
        </row>
        <row r="3247">
          <cell r="A3247">
            <v>44147</v>
          </cell>
          <cell r="B3247">
            <v>89</v>
          </cell>
          <cell r="C3247">
            <v>7</v>
          </cell>
          <cell r="D3247"/>
          <cell r="E3247">
            <v>96</v>
          </cell>
          <cell r="F3247">
            <v>9</v>
          </cell>
          <cell r="G3247"/>
          <cell r="H3247">
            <v>9</v>
          </cell>
          <cell r="I3247">
            <v>105</v>
          </cell>
          <cell r="M3247">
            <v>114</v>
          </cell>
          <cell r="N3247">
            <v>19.380000000000003</v>
          </cell>
        </row>
        <row r="3248">
          <cell r="A3248">
            <v>44148</v>
          </cell>
          <cell r="B3248">
            <v>94</v>
          </cell>
          <cell r="C3248">
            <v>5</v>
          </cell>
          <cell r="D3248"/>
          <cell r="E3248">
            <v>99</v>
          </cell>
          <cell r="F3248">
            <v>10</v>
          </cell>
          <cell r="G3248"/>
          <cell r="H3248">
            <v>10</v>
          </cell>
          <cell r="I3248">
            <v>109</v>
          </cell>
          <cell r="M3248">
            <v>119</v>
          </cell>
          <cell r="N3248">
            <v>20.23</v>
          </cell>
        </row>
        <row r="3249">
          <cell r="A3249">
            <v>44149</v>
          </cell>
          <cell r="B3249">
            <v>88</v>
          </cell>
          <cell r="C3249">
            <v>6</v>
          </cell>
          <cell r="D3249"/>
          <cell r="E3249">
            <v>94</v>
          </cell>
          <cell r="F3249">
            <v>10</v>
          </cell>
          <cell r="G3249">
            <v>1</v>
          </cell>
          <cell r="H3249">
            <v>11</v>
          </cell>
          <cell r="I3249">
            <v>105</v>
          </cell>
          <cell r="M3249">
            <v>116</v>
          </cell>
          <cell r="N3249">
            <v>19.720000000000002</v>
          </cell>
        </row>
        <row r="3250">
          <cell r="A3250">
            <v>44150</v>
          </cell>
          <cell r="B3250">
            <v>85</v>
          </cell>
          <cell r="C3250">
            <v>6</v>
          </cell>
          <cell r="D3250"/>
          <cell r="E3250">
            <v>91</v>
          </cell>
          <cell r="F3250">
            <v>8</v>
          </cell>
          <cell r="G3250"/>
          <cell r="H3250">
            <v>8</v>
          </cell>
          <cell r="I3250">
            <v>99</v>
          </cell>
          <cell r="M3250">
            <v>107</v>
          </cell>
          <cell r="N3250">
            <v>18.190000000000001</v>
          </cell>
        </row>
        <row r="3251">
          <cell r="A3251">
            <v>44151</v>
          </cell>
          <cell r="B3251">
            <v>85</v>
          </cell>
          <cell r="C3251">
            <v>6</v>
          </cell>
          <cell r="D3251"/>
          <cell r="E3251">
            <v>91</v>
          </cell>
          <cell r="F3251">
            <v>10</v>
          </cell>
          <cell r="G3251"/>
          <cell r="H3251">
            <v>10</v>
          </cell>
          <cell r="I3251">
            <v>101</v>
          </cell>
          <cell r="M3251">
            <v>111</v>
          </cell>
          <cell r="N3251">
            <v>18.87</v>
          </cell>
        </row>
        <row r="3252">
          <cell r="A3252">
            <v>44152</v>
          </cell>
          <cell r="B3252">
            <v>89</v>
          </cell>
          <cell r="C3252">
            <v>10</v>
          </cell>
          <cell r="D3252"/>
          <cell r="E3252">
            <v>99</v>
          </cell>
          <cell r="F3252">
            <v>12</v>
          </cell>
          <cell r="G3252"/>
          <cell r="H3252">
            <v>12</v>
          </cell>
          <cell r="I3252">
            <v>111</v>
          </cell>
          <cell r="M3252">
            <v>123</v>
          </cell>
          <cell r="N3252">
            <v>20.91</v>
          </cell>
        </row>
        <row r="3253">
          <cell r="A3253">
            <v>44153</v>
          </cell>
          <cell r="B3253">
            <v>85</v>
          </cell>
          <cell r="C3253">
            <v>10</v>
          </cell>
          <cell r="D3253"/>
          <cell r="E3253">
            <v>95</v>
          </cell>
          <cell r="F3253">
            <v>10</v>
          </cell>
          <cell r="G3253"/>
          <cell r="H3253">
            <v>10</v>
          </cell>
          <cell r="I3253">
            <v>105</v>
          </cell>
          <cell r="M3253">
            <v>115</v>
          </cell>
          <cell r="N3253">
            <v>19.55</v>
          </cell>
        </row>
        <row r="3254">
          <cell r="A3254">
            <v>44154</v>
          </cell>
          <cell r="B3254">
            <v>92</v>
          </cell>
          <cell r="C3254">
            <v>8</v>
          </cell>
          <cell r="D3254"/>
          <cell r="E3254">
            <v>100</v>
          </cell>
          <cell r="F3254">
            <v>12</v>
          </cell>
          <cell r="G3254"/>
          <cell r="H3254">
            <v>12</v>
          </cell>
          <cell r="I3254">
            <v>112</v>
          </cell>
          <cell r="M3254">
            <v>124</v>
          </cell>
          <cell r="N3254">
            <v>21.080000000000002</v>
          </cell>
        </row>
        <row r="3255">
          <cell r="A3255">
            <v>44155</v>
          </cell>
          <cell r="B3255">
            <v>85</v>
          </cell>
          <cell r="C3255">
            <v>9</v>
          </cell>
          <cell r="D3255"/>
          <cell r="E3255">
            <v>94</v>
          </cell>
          <cell r="F3255">
            <v>13</v>
          </cell>
          <cell r="G3255"/>
          <cell r="H3255">
            <v>13</v>
          </cell>
          <cell r="I3255">
            <v>107</v>
          </cell>
          <cell r="M3255">
            <v>120</v>
          </cell>
          <cell r="N3255">
            <v>20.400000000000002</v>
          </cell>
        </row>
        <row r="3256">
          <cell r="A3256">
            <v>44156</v>
          </cell>
          <cell r="B3256">
            <v>92</v>
          </cell>
          <cell r="C3256">
            <v>7</v>
          </cell>
          <cell r="D3256"/>
          <cell r="E3256">
            <v>99</v>
          </cell>
          <cell r="F3256">
            <v>10</v>
          </cell>
          <cell r="G3256">
            <v>3</v>
          </cell>
          <cell r="H3256">
            <v>13</v>
          </cell>
          <cell r="I3256">
            <v>112</v>
          </cell>
          <cell r="M3256">
            <v>125</v>
          </cell>
          <cell r="N3256">
            <v>21.25</v>
          </cell>
        </row>
        <row r="3257">
          <cell r="A3257">
            <v>44157</v>
          </cell>
          <cell r="B3257">
            <v>92</v>
          </cell>
          <cell r="C3257">
            <v>9</v>
          </cell>
          <cell r="D3257"/>
          <cell r="E3257">
            <v>101</v>
          </cell>
          <cell r="F3257">
            <v>11</v>
          </cell>
          <cell r="G3257">
            <v>3</v>
          </cell>
          <cell r="H3257">
            <v>14</v>
          </cell>
          <cell r="I3257">
            <v>115</v>
          </cell>
          <cell r="M3257">
            <v>129</v>
          </cell>
          <cell r="N3257">
            <v>21.930000000000003</v>
          </cell>
        </row>
        <row r="3258">
          <cell r="A3258">
            <v>44158</v>
          </cell>
          <cell r="B3258">
            <v>95</v>
          </cell>
          <cell r="C3258">
            <v>8</v>
          </cell>
          <cell r="D3258"/>
          <cell r="E3258">
            <v>103</v>
          </cell>
          <cell r="F3258">
            <v>11</v>
          </cell>
          <cell r="G3258">
            <v>2</v>
          </cell>
          <cell r="H3258">
            <v>13</v>
          </cell>
          <cell r="I3258">
            <v>116</v>
          </cell>
          <cell r="M3258">
            <v>129</v>
          </cell>
          <cell r="N3258">
            <v>21.930000000000003</v>
          </cell>
        </row>
        <row r="3259">
          <cell r="A3259">
            <v>44159</v>
          </cell>
          <cell r="B3259">
            <v>91</v>
          </cell>
          <cell r="C3259">
            <v>6</v>
          </cell>
          <cell r="D3259"/>
          <cell r="E3259">
            <v>97</v>
          </cell>
          <cell r="F3259">
            <v>9</v>
          </cell>
          <cell r="G3259">
            <v>1</v>
          </cell>
          <cell r="H3259">
            <v>10</v>
          </cell>
          <cell r="I3259">
            <v>107</v>
          </cell>
          <cell r="M3259">
            <v>117</v>
          </cell>
          <cell r="N3259">
            <v>19.89</v>
          </cell>
        </row>
        <row r="3260">
          <cell r="A3260">
            <v>44160</v>
          </cell>
          <cell r="B3260">
            <v>88</v>
          </cell>
          <cell r="C3260">
            <v>7</v>
          </cell>
          <cell r="D3260"/>
          <cell r="E3260">
            <v>95</v>
          </cell>
          <cell r="F3260">
            <v>8</v>
          </cell>
          <cell r="G3260">
            <v>2</v>
          </cell>
          <cell r="H3260">
            <v>10</v>
          </cell>
          <cell r="I3260">
            <v>105</v>
          </cell>
          <cell r="M3260">
            <v>115</v>
          </cell>
          <cell r="N3260">
            <v>19.55</v>
          </cell>
        </row>
        <row r="3261">
          <cell r="A3261">
            <v>44161</v>
          </cell>
          <cell r="B3261">
            <v>86</v>
          </cell>
          <cell r="C3261">
            <v>7</v>
          </cell>
          <cell r="D3261"/>
          <cell r="E3261">
            <v>93</v>
          </cell>
          <cell r="F3261">
            <v>7</v>
          </cell>
          <cell r="G3261">
            <v>2</v>
          </cell>
          <cell r="H3261">
            <v>9</v>
          </cell>
          <cell r="I3261">
            <v>102</v>
          </cell>
          <cell r="M3261">
            <v>111</v>
          </cell>
          <cell r="N3261">
            <v>18.87</v>
          </cell>
        </row>
        <row r="3262">
          <cell r="A3262">
            <v>44162</v>
          </cell>
          <cell r="B3262">
            <v>87</v>
          </cell>
          <cell r="C3262">
            <v>8</v>
          </cell>
          <cell r="D3262"/>
          <cell r="E3262">
            <v>95</v>
          </cell>
          <cell r="F3262">
            <v>6</v>
          </cell>
          <cell r="G3262">
            <v>2</v>
          </cell>
          <cell r="H3262">
            <v>8</v>
          </cell>
          <cell r="I3262">
            <v>103</v>
          </cell>
          <cell r="M3262">
            <v>111</v>
          </cell>
          <cell r="N3262">
            <v>18.87</v>
          </cell>
        </row>
        <row r="3263">
          <cell r="A3263">
            <v>44163</v>
          </cell>
          <cell r="B3263">
            <v>78</v>
          </cell>
          <cell r="C3263">
            <v>7</v>
          </cell>
          <cell r="D3263"/>
          <cell r="E3263">
            <v>85</v>
          </cell>
          <cell r="F3263">
            <v>9</v>
          </cell>
          <cell r="G3263">
            <v>2</v>
          </cell>
          <cell r="H3263">
            <v>11</v>
          </cell>
          <cell r="I3263">
            <v>96</v>
          </cell>
          <cell r="M3263">
            <v>107</v>
          </cell>
          <cell r="N3263">
            <v>18.190000000000001</v>
          </cell>
        </row>
        <row r="3264">
          <cell r="A3264">
            <v>44164</v>
          </cell>
          <cell r="B3264">
            <v>76</v>
          </cell>
          <cell r="C3264">
            <v>6</v>
          </cell>
          <cell r="D3264"/>
          <cell r="E3264">
            <v>82</v>
          </cell>
          <cell r="F3264">
            <v>10</v>
          </cell>
          <cell r="G3264">
            <v>2</v>
          </cell>
          <cell r="H3264">
            <v>12</v>
          </cell>
          <cell r="I3264">
            <v>94</v>
          </cell>
          <cell r="M3264">
            <v>106</v>
          </cell>
          <cell r="N3264">
            <v>18.02</v>
          </cell>
        </row>
        <row r="3265">
          <cell r="A3265">
            <v>44165</v>
          </cell>
          <cell r="B3265">
            <v>74</v>
          </cell>
          <cell r="C3265">
            <v>4</v>
          </cell>
          <cell r="D3265"/>
          <cell r="E3265">
            <v>78</v>
          </cell>
          <cell r="F3265">
            <v>11</v>
          </cell>
          <cell r="G3265">
            <v>2</v>
          </cell>
          <cell r="H3265">
            <v>13</v>
          </cell>
          <cell r="I3265">
            <v>91</v>
          </cell>
          <cell r="M3265">
            <v>104</v>
          </cell>
          <cell r="N3265">
            <v>17.68</v>
          </cell>
        </row>
        <row r="3266">
          <cell r="A3266">
            <v>44166</v>
          </cell>
          <cell r="B3266">
            <v>79</v>
          </cell>
          <cell r="C3266">
            <v>4</v>
          </cell>
          <cell r="D3266"/>
          <cell r="E3266">
            <v>83</v>
          </cell>
          <cell r="F3266">
            <v>13</v>
          </cell>
          <cell r="G3266">
            <v>2</v>
          </cell>
          <cell r="H3266">
            <v>15</v>
          </cell>
          <cell r="I3266">
            <v>98</v>
          </cell>
          <cell r="M3266">
            <v>113</v>
          </cell>
          <cell r="N3266">
            <v>19.21</v>
          </cell>
        </row>
        <row r="3267">
          <cell r="A3267">
            <v>44167</v>
          </cell>
          <cell r="B3267">
            <v>78</v>
          </cell>
          <cell r="C3267">
            <v>5</v>
          </cell>
          <cell r="D3267"/>
          <cell r="E3267">
            <v>83</v>
          </cell>
          <cell r="F3267">
            <v>12</v>
          </cell>
          <cell r="G3267">
            <v>3</v>
          </cell>
          <cell r="H3267">
            <v>15</v>
          </cell>
          <cell r="I3267">
            <v>98</v>
          </cell>
          <cell r="M3267">
            <v>113</v>
          </cell>
          <cell r="N3267">
            <v>19.21</v>
          </cell>
        </row>
        <row r="3268">
          <cell r="A3268">
            <v>44168</v>
          </cell>
          <cell r="B3268">
            <v>87</v>
          </cell>
          <cell r="C3268">
            <v>7</v>
          </cell>
          <cell r="D3268"/>
          <cell r="E3268">
            <v>94</v>
          </cell>
          <cell r="F3268">
            <v>11</v>
          </cell>
          <cell r="G3268">
            <v>3</v>
          </cell>
          <cell r="H3268">
            <v>14</v>
          </cell>
          <cell r="I3268">
            <v>108</v>
          </cell>
          <cell r="M3268">
            <v>122</v>
          </cell>
          <cell r="N3268">
            <v>20.740000000000002</v>
          </cell>
        </row>
        <row r="3269">
          <cell r="A3269">
            <v>44169</v>
          </cell>
          <cell r="B3269">
            <v>84</v>
          </cell>
          <cell r="C3269">
            <v>4</v>
          </cell>
          <cell r="D3269"/>
          <cell r="E3269">
            <v>88</v>
          </cell>
          <cell r="F3269">
            <v>8</v>
          </cell>
          <cell r="G3269">
            <v>3</v>
          </cell>
          <cell r="H3269">
            <v>11</v>
          </cell>
          <cell r="I3269">
            <v>99</v>
          </cell>
          <cell r="M3269">
            <v>110</v>
          </cell>
          <cell r="N3269">
            <v>18.700000000000003</v>
          </cell>
        </row>
        <row r="3270">
          <cell r="A3270">
            <v>44170</v>
          </cell>
          <cell r="B3270">
            <v>82</v>
          </cell>
          <cell r="C3270">
            <v>2</v>
          </cell>
          <cell r="D3270"/>
          <cell r="E3270">
            <v>84</v>
          </cell>
          <cell r="F3270">
            <v>9</v>
          </cell>
          <cell r="G3270">
            <v>1</v>
          </cell>
          <cell r="H3270">
            <v>10</v>
          </cell>
          <cell r="I3270">
            <v>94</v>
          </cell>
          <cell r="M3270">
            <v>104</v>
          </cell>
          <cell r="N3270">
            <v>17.68</v>
          </cell>
        </row>
        <row r="3271">
          <cell r="A3271">
            <v>44171</v>
          </cell>
          <cell r="B3271">
            <v>81</v>
          </cell>
          <cell r="C3271">
            <v>3</v>
          </cell>
          <cell r="D3271"/>
          <cell r="E3271">
            <v>84</v>
          </cell>
          <cell r="F3271">
            <v>10</v>
          </cell>
          <cell r="G3271">
            <v>2</v>
          </cell>
          <cell r="H3271">
            <v>12</v>
          </cell>
          <cell r="I3271">
            <v>96</v>
          </cell>
          <cell r="M3271">
            <v>108</v>
          </cell>
          <cell r="N3271">
            <v>18.360000000000003</v>
          </cell>
        </row>
        <row r="3272">
          <cell r="A3272">
            <v>44172</v>
          </cell>
          <cell r="B3272">
            <v>73</v>
          </cell>
          <cell r="C3272">
            <v>2</v>
          </cell>
          <cell r="D3272"/>
          <cell r="E3272">
            <v>75</v>
          </cell>
          <cell r="F3272">
            <v>9</v>
          </cell>
          <cell r="G3272">
            <v>2</v>
          </cell>
          <cell r="H3272">
            <v>11</v>
          </cell>
          <cell r="I3272">
            <v>86</v>
          </cell>
          <cell r="M3272">
            <v>97</v>
          </cell>
          <cell r="N3272">
            <v>16.490000000000002</v>
          </cell>
        </row>
        <row r="3273">
          <cell r="A3273">
            <v>44173</v>
          </cell>
          <cell r="B3273">
            <v>74</v>
          </cell>
          <cell r="C3273">
            <v>1</v>
          </cell>
          <cell r="D3273"/>
          <cell r="E3273">
            <v>75</v>
          </cell>
          <cell r="F3273">
            <v>12</v>
          </cell>
          <cell r="G3273">
            <v>2</v>
          </cell>
          <cell r="H3273">
            <v>14</v>
          </cell>
          <cell r="I3273">
            <v>89</v>
          </cell>
          <cell r="M3273">
            <v>103</v>
          </cell>
          <cell r="N3273">
            <v>17.510000000000002</v>
          </cell>
        </row>
        <row r="3274">
          <cell r="A3274">
            <v>44174</v>
          </cell>
          <cell r="B3274">
            <v>74</v>
          </cell>
          <cell r="C3274">
            <v>3</v>
          </cell>
          <cell r="D3274"/>
          <cell r="E3274">
            <v>77</v>
          </cell>
          <cell r="F3274">
            <v>10</v>
          </cell>
          <cell r="G3274">
            <v>3</v>
          </cell>
          <cell r="H3274">
            <v>13</v>
          </cell>
          <cell r="I3274">
            <v>90</v>
          </cell>
          <cell r="M3274">
            <v>103</v>
          </cell>
          <cell r="N3274">
            <v>17.510000000000002</v>
          </cell>
        </row>
        <row r="3275">
          <cell r="A3275">
            <v>44175</v>
          </cell>
          <cell r="B3275">
            <v>83</v>
          </cell>
          <cell r="C3275">
            <v>6</v>
          </cell>
          <cell r="D3275"/>
          <cell r="E3275">
            <v>89</v>
          </cell>
          <cell r="F3275">
            <v>8</v>
          </cell>
          <cell r="G3275">
            <v>2</v>
          </cell>
          <cell r="H3275">
            <v>10</v>
          </cell>
          <cell r="I3275">
            <v>99</v>
          </cell>
          <cell r="M3275">
            <v>109</v>
          </cell>
          <cell r="N3275">
            <v>18.53</v>
          </cell>
        </row>
        <row r="3276">
          <cell r="A3276">
            <v>44176</v>
          </cell>
          <cell r="B3276">
            <v>82</v>
          </cell>
          <cell r="C3276">
            <v>7</v>
          </cell>
          <cell r="D3276"/>
          <cell r="E3276">
            <v>89</v>
          </cell>
          <cell r="F3276">
            <v>5</v>
          </cell>
          <cell r="G3276">
            <v>2</v>
          </cell>
          <cell r="H3276">
            <v>7</v>
          </cell>
          <cell r="I3276">
            <v>96</v>
          </cell>
          <cell r="M3276">
            <v>103</v>
          </cell>
          <cell r="N3276">
            <v>17.510000000000002</v>
          </cell>
        </row>
        <row r="3277">
          <cell r="A3277">
            <v>44177</v>
          </cell>
          <cell r="B3277">
            <v>81</v>
          </cell>
          <cell r="C3277">
            <v>7</v>
          </cell>
          <cell r="D3277"/>
          <cell r="E3277">
            <v>88</v>
          </cell>
          <cell r="F3277">
            <v>6</v>
          </cell>
          <cell r="G3277">
            <v>1</v>
          </cell>
          <cell r="H3277">
            <v>7</v>
          </cell>
          <cell r="I3277">
            <v>95</v>
          </cell>
          <cell r="M3277">
            <v>102</v>
          </cell>
          <cell r="N3277">
            <v>17.34</v>
          </cell>
        </row>
        <row r="3278">
          <cell r="A3278">
            <v>44178</v>
          </cell>
          <cell r="B3278">
            <v>90</v>
          </cell>
          <cell r="C3278">
            <v>5</v>
          </cell>
          <cell r="D3278"/>
          <cell r="E3278">
            <v>95</v>
          </cell>
          <cell r="F3278">
            <v>9</v>
          </cell>
          <cell r="G3278">
            <v>1</v>
          </cell>
          <cell r="H3278">
            <v>10</v>
          </cell>
          <cell r="I3278">
            <v>105</v>
          </cell>
          <cell r="M3278">
            <v>115</v>
          </cell>
          <cell r="N3278">
            <v>19.55</v>
          </cell>
        </row>
        <row r="3279">
          <cell r="A3279">
            <v>44179</v>
          </cell>
          <cell r="B3279">
            <v>94</v>
          </cell>
          <cell r="C3279">
            <v>5</v>
          </cell>
          <cell r="D3279"/>
          <cell r="E3279">
            <v>99</v>
          </cell>
          <cell r="F3279">
            <v>12</v>
          </cell>
          <cell r="G3279">
            <v>1</v>
          </cell>
          <cell r="H3279">
            <v>13</v>
          </cell>
          <cell r="I3279">
            <v>112</v>
          </cell>
          <cell r="M3279">
            <v>125</v>
          </cell>
          <cell r="N3279">
            <v>21.25</v>
          </cell>
        </row>
        <row r="3280">
          <cell r="A3280">
            <v>44180</v>
          </cell>
          <cell r="B3280">
            <v>91</v>
          </cell>
          <cell r="C3280">
            <v>4</v>
          </cell>
          <cell r="D3280"/>
          <cell r="E3280">
            <v>95</v>
          </cell>
          <cell r="F3280">
            <v>8</v>
          </cell>
          <cell r="G3280">
            <v>1</v>
          </cell>
          <cell r="H3280">
            <v>9</v>
          </cell>
          <cell r="I3280">
            <v>104</v>
          </cell>
          <cell r="M3280">
            <v>113</v>
          </cell>
          <cell r="N3280">
            <v>19.21</v>
          </cell>
        </row>
        <row r="3281">
          <cell r="A3281">
            <v>44181</v>
          </cell>
          <cell r="B3281">
            <v>108</v>
          </cell>
          <cell r="C3281">
            <v>3</v>
          </cell>
          <cell r="D3281"/>
          <cell r="E3281">
            <v>111</v>
          </cell>
          <cell r="F3281">
            <v>13</v>
          </cell>
          <cell r="G3281">
            <v>1</v>
          </cell>
          <cell r="H3281">
            <v>14</v>
          </cell>
          <cell r="I3281">
            <v>125</v>
          </cell>
          <cell r="M3281">
            <v>139</v>
          </cell>
          <cell r="N3281">
            <v>23.630000000000003</v>
          </cell>
        </row>
        <row r="3282">
          <cell r="A3282">
            <v>44182</v>
          </cell>
          <cell r="B3282">
            <v>99</v>
          </cell>
          <cell r="C3282">
            <v>3</v>
          </cell>
          <cell r="D3282"/>
          <cell r="E3282">
            <v>102</v>
          </cell>
          <cell r="F3282">
            <v>10</v>
          </cell>
          <cell r="G3282"/>
          <cell r="H3282">
            <v>10</v>
          </cell>
          <cell r="I3282">
            <v>112</v>
          </cell>
          <cell r="M3282">
            <v>122</v>
          </cell>
          <cell r="N3282">
            <v>20.740000000000002</v>
          </cell>
        </row>
        <row r="3283">
          <cell r="A3283">
            <v>44183</v>
          </cell>
          <cell r="B3283">
            <v>94</v>
          </cell>
          <cell r="C3283">
            <v>5</v>
          </cell>
          <cell r="D3283"/>
          <cell r="E3283">
            <v>99</v>
          </cell>
          <cell r="F3283">
            <v>10</v>
          </cell>
          <cell r="G3283"/>
          <cell r="H3283">
            <v>10</v>
          </cell>
          <cell r="I3283">
            <v>109</v>
          </cell>
          <cell r="M3283">
            <v>119</v>
          </cell>
          <cell r="N3283">
            <v>20.23</v>
          </cell>
        </row>
        <row r="3284">
          <cell r="A3284">
            <v>44184</v>
          </cell>
          <cell r="B3284">
            <v>98</v>
          </cell>
          <cell r="C3284">
            <v>5</v>
          </cell>
          <cell r="D3284"/>
          <cell r="E3284">
            <v>103</v>
          </cell>
          <cell r="F3284">
            <v>7</v>
          </cell>
          <cell r="G3284">
            <v>1</v>
          </cell>
          <cell r="H3284">
            <v>8</v>
          </cell>
          <cell r="I3284">
            <v>111</v>
          </cell>
          <cell r="M3284">
            <v>119</v>
          </cell>
          <cell r="N3284">
            <v>20.23</v>
          </cell>
        </row>
        <row r="3285">
          <cell r="A3285">
            <v>44185</v>
          </cell>
          <cell r="B3285">
            <v>115</v>
          </cell>
          <cell r="C3285">
            <v>7</v>
          </cell>
          <cell r="D3285"/>
          <cell r="E3285">
            <v>122</v>
          </cell>
          <cell r="F3285">
            <v>9</v>
          </cell>
          <cell r="G3285">
            <v>2</v>
          </cell>
          <cell r="H3285">
            <v>11</v>
          </cell>
          <cell r="I3285">
            <v>133</v>
          </cell>
          <cell r="M3285">
            <v>144</v>
          </cell>
          <cell r="N3285">
            <v>24.48</v>
          </cell>
        </row>
        <row r="3286">
          <cell r="A3286">
            <v>44186</v>
          </cell>
          <cell r="B3286">
            <v>111</v>
          </cell>
          <cell r="C3286">
            <v>6</v>
          </cell>
          <cell r="D3286"/>
          <cell r="E3286">
            <v>117</v>
          </cell>
          <cell r="F3286">
            <v>12</v>
          </cell>
          <cell r="G3286">
            <v>2</v>
          </cell>
          <cell r="H3286">
            <v>14</v>
          </cell>
          <cell r="I3286">
            <v>131</v>
          </cell>
          <cell r="M3286">
            <v>145</v>
          </cell>
          <cell r="N3286">
            <v>24.650000000000002</v>
          </cell>
        </row>
        <row r="3287">
          <cell r="A3287">
            <v>44187</v>
          </cell>
          <cell r="B3287">
            <v>108</v>
          </cell>
          <cell r="C3287">
            <v>3</v>
          </cell>
          <cell r="D3287"/>
          <cell r="E3287">
            <v>111</v>
          </cell>
          <cell r="F3287">
            <v>10</v>
          </cell>
          <cell r="G3287">
            <v>1</v>
          </cell>
          <cell r="H3287">
            <v>11</v>
          </cell>
          <cell r="I3287">
            <v>122</v>
          </cell>
          <cell r="M3287">
            <v>133</v>
          </cell>
          <cell r="N3287">
            <v>22.610000000000003</v>
          </cell>
        </row>
        <row r="3288">
          <cell r="A3288">
            <v>44188</v>
          </cell>
          <cell r="B3288">
            <v>97</v>
          </cell>
          <cell r="C3288">
            <v>4</v>
          </cell>
          <cell r="D3288"/>
          <cell r="E3288">
            <v>101</v>
          </cell>
          <cell r="F3288">
            <v>8</v>
          </cell>
          <cell r="G3288">
            <v>1</v>
          </cell>
          <cell r="H3288">
            <v>9</v>
          </cell>
          <cell r="I3288">
            <v>110</v>
          </cell>
          <cell r="M3288">
            <v>119</v>
          </cell>
          <cell r="N3288">
            <v>20.23</v>
          </cell>
        </row>
        <row r="3289">
          <cell r="A3289">
            <v>44189</v>
          </cell>
          <cell r="B3289">
            <v>108</v>
          </cell>
          <cell r="C3289">
            <v>5</v>
          </cell>
          <cell r="D3289"/>
          <cell r="E3289">
            <v>113</v>
          </cell>
          <cell r="F3289">
            <v>9</v>
          </cell>
          <cell r="G3289">
            <v>1</v>
          </cell>
          <cell r="H3289">
            <v>10</v>
          </cell>
          <cell r="I3289">
            <v>123</v>
          </cell>
          <cell r="M3289">
            <v>133</v>
          </cell>
          <cell r="N3289">
            <v>22.610000000000003</v>
          </cell>
        </row>
        <row r="3290">
          <cell r="A3290">
            <v>44190</v>
          </cell>
          <cell r="B3290">
            <v>105</v>
          </cell>
          <cell r="C3290">
            <v>7</v>
          </cell>
          <cell r="D3290"/>
          <cell r="E3290">
            <v>112</v>
          </cell>
          <cell r="F3290">
            <v>6</v>
          </cell>
          <cell r="G3290">
            <v>1</v>
          </cell>
          <cell r="H3290">
            <v>7</v>
          </cell>
          <cell r="I3290">
            <v>119</v>
          </cell>
          <cell r="M3290">
            <v>126</v>
          </cell>
          <cell r="N3290">
            <v>21.42</v>
          </cell>
        </row>
        <row r="3291">
          <cell r="A3291">
            <v>44191</v>
          </cell>
          <cell r="B3291">
            <v>100</v>
          </cell>
          <cell r="C3291">
            <v>8</v>
          </cell>
          <cell r="D3291"/>
          <cell r="E3291">
            <v>108</v>
          </cell>
          <cell r="F3291">
            <v>7</v>
          </cell>
          <cell r="G3291">
            <v>2</v>
          </cell>
          <cell r="H3291">
            <v>9</v>
          </cell>
          <cell r="I3291">
            <v>117</v>
          </cell>
          <cell r="M3291">
            <v>126</v>
          </cell>
          <cell r="N3291">
            <v>21.42</v>
          </cell>
        </row>
        <row r="3292">
          <cell r="A3292">
            <v>44192</v>
          </cell>
          <cell r="B3292">
            <v>119</v>
          </cell>
          <cell r="C3292">
            <v>4</v>
          </cell>
          <cell r="D3292"/>
          <cell r="E3292">
            <v>123</v>
          </cell>
          <cell r="F3292">
            <v>6</v>
          </cell>
          <cell r="G3292">
            <v>2</v>
          </cell>
          <cell r="H3292">
            <v>8</v>
          </cell>
          <cell r="I3292">
            <v>131</v>
          </cell>
          <cell r="M3292">
            <v>139</v>
          </cell>
          <cell r="N3292">
            <v>23.630000000000003</v>
          </cell>
        </row>
        <row r="3293">
          <cell r="A3293">
            <v>44193</v>
          </cell>
          <cell r="B3293">
            <v>116</v>
          </cell>
          <cell r="C3293">
            <v>3</v>
          </cell>
          <cell r="D3293"/>
          <cell r="E3293">
            <v>119</v>
          </cell>
          <cell r="F3293">
            <v>8</v>
          </cell>
          <cell r="G3293">
            <v>1</v>
          </cell>
          <cell r="H3293">
            <v>9</v>
          </cell>
          <cell r="I3293">
            <v>128</v>
          </cell>
          <cell r="M3293">
            <v>137</v>
          </cell>
          <cell r="N3293">
            <v>23.290000000000003</v>
          </cell>
        </row>
        <row r="3294">
          <cell r="A3294">
            <v>44194</v>
          </cell>
          <cell r="B3294">
            <v>118</v>
          </cell>
          <cell r="C3294">
            <v>4</v>
          </cell>
          <cell r="D3294"/>
          <cell r="E3294">
            <v>122</v>
          </cell>
          <cell r="F3294">
            <v>11</v>
          </cell>
          <cell r="G3294"/>
          <cell r="H3294">
            <v>11</v>
          </cell>
          <cell r="I3294">
            <v>133</v>
          </cell>
          <cell r="M3294">
            <v>144</v>
          </cell>
          <cell r="N3294">
            <v>24.48</v>
          </cell>
        </row>
        <row r="3295">
          <cell r="A3295">
            <v>44195</v>
          </cell>
          <cell r="B3295">
            <v>121</v>
          </cell>
          <cell r="C3295">
            <v>4</v>
          </cell>
          <cell r="D3295"/>
          <cell r="E3295">
            <v>125</v>
          </cell>
          <cell r="F3295">
            <v>10</v>
          </cell>
          <cell r="G3295"/>
          <cell r="H3295">
            <v>10</v>
          </cell>
          <cell r="I3295">
            <v>135</v>
          </cell>
          <cell r="M3295">
            <v>145</v>
          </cell>
          <cell r="N3295">
            <v>24.650000000000002</v>
          </cell>
        </row>
        <row r="3296">
          <cell r="A3296">
            <v>44196</v>
          </cell>
          <cell r="B3296">
            <v>123</v>
          </cell>
          <cell r="C3296">
            <v>4</v>
          </cell>
          <cell r="D3296"/>
          <cell r="E3296">
            <v>127</v>
          </cell>
          <cell r="F3296">
            <v>11</v>
          </cell>
          <cell r="G3296"/>
          <cell r="H3296">
            <v>11</v>
          </cell>
          <cell r="I3296">
            <v>138</v>
          </cell>
          <cell r="M3296">
            <v>149</v>
          </cell>
          <cell r="N3296">
            <v>25.330000000000002</v>
          </cell>
        </row>
        <row r="3297">
          <cell r="A3297">
            <v>44197</v>
          </cell>
          <cell r="B3297">
            <v>115</v>
          </cell>
          <cell r="C3297">
            <v>6</v>
          </cell>
          <cell r="D3297"/>
          <cell r="E3297">
            <v>121</v>
          </cell>
          <cell r="F3297">
            <v>8</v>
          </cell>
          <cell r="G3297"/>
          <cell r="H3297">
            <v>8</v>
          </cell>
          <cell r="I3297">
            <v>129</v>
          </cell>
          <cell r="M3297">
            <v>137</v>
          </cell>
          <cell r="N3297">
            <v>23.290000000000003</v>
          </cell>
        </row>
        <row r="3298">
          <cell r="A3298">
            <v>44198</v>
          </cell>
          <cell r="B3298">
            <v>118</v>
          </cell>
          <cell r="C3298">
            <v>8</v>
          </cell>
          <cell r="D3298"/>
          <cell r="E3298">
            <v>126</v>
          </cell>
          <cell r="F3298">
            <v>7</v>
          </cell>
          <cell r="G3298"/>
          <cell r="H3298">
            <v>7</v>
          </cell>
          <cell r="I3298">
            <v>133</v>
          </cell>
          <cell r="M3298">
            <v>140</v>
          </cell>
          <cell r="N3298">
            <v>23.8</v>
          </cell>
        </row>
        <row r="3299">
          <cell r="A3299">
            <v>44199</v>
          </cell>
          <cell r="B3299">
            <v>112</v>
          </cell>
          <cell r="C3299">
            <v>7</v>
          </cell>
          <cell r="D3299"/>
          <cell r="E3299">
            <v>119</v>
          </cell>
          <cell r="F3299">
            <v>8</v>
          </cell>
          <cell r="G3299"/>
          <cell r="H3299">
            <v>8</v>
          </cell>
          <cell r="I3299">
            <v>127</v>
          </cell>
          <cell r="M3299">
            <v>135</v>
          </cell>
          <cell r="N3299">
            <v>22.950000000000003</v>
          </cell>
        </row>
        <row r="3300">
          <cell r="A3300">
            <v>44200</v>
          </cell>
          <cell r="B3300">
            <v>111</v>
          </cell>
          <cell r="C3300">
            <v>6</v>
          </cell>
          <cell r="D3300"/>
          <cell r="E3300">
            <v>117</v>
          </cell>
          <cell r="F3300">
            <v>7</v>
          </cell>
          <cell r="G3300">
            <v>1</v>
          </cell>
          <cell r="H3300">
            <v>8</v>
          </cell>
          <cell r="I3300">
            <v>125</v>
          </cell>
          <cell r="M3300">
            <v>133</v>
          </cell>
          <cell r="N3300">
            <v>22.610000000000003</v>
          </cell>
        </row>
        <row r="3301">
          <cell r="A3301">
            <v>44201</v>
          </cell>
          <cell r="B3301">
            <v>112</v>
          </cell>
          <cell r="C3301">
            <v>7</v>
          </cell>
          <cell r="D3301"/>
          <cell r="E3301">
            <v>119</v>
          </cell>
          <cell r="F3301">
            <v>3</v>
          </cell>
          <cell r="G3301">
            <v>1</v>
          </cell>
          <cell r="H3301">
            <v>4</v>
          </cell>
          <cell r="I3301">
            <v>123</v>
          </cell>
          <cell r="M3301">
            <v>127</v>
          </cell>
          <cell r="N3301">
            <v>21.59</v>
          </cell>
        </row>
        <row r="3302">
          <cell r="A3302">
            <v>44202</v>
          </cell>
          <cell r="B3302">
            <v>106</v>
          </cell>
          <cell r="C3302">
            <v>10</v>
          </cell>
          <cell r="D3302"/>
          <cell r="E3302">
            <v>116</v>
          </cell>
          <cell r="F3302">
            <v>5</v>
          </cell>
          <cell r="G3302">
            <v>1</v>
          </cell>
          <cell r="H3302">
            <v>6</v>
          </cell>
          <cell r="I3302">
            <v>122</v>
          </cell>
          <cell r="M3302">
            <v>128</v>
          </cell>
          <cell r="N3302">
            <v>21.76</v>
          </cell>
        </row>
        <row r="3303">
          <cell r="A3303">
            <v>44203</v>
          </cell>
          <cell r="B3303">
            <v>120</v>
          </cell>
          <cell r="C3303">
            <v>10</v>
          </cell>
          <cell r="D3303"/>
          <cell r="E3303">
            <v>130</v>
          </cell>
          <cell r="F3303">
            <v>7</v>
          </cell>
          <cell r="G3303">
            <v>1</v>
          </cell>
          <cell r="H3303">
            <v>8</v>
          </cell>
          <cell r="I3303">
            <v>138</v>
          </cell>
          <cell r="M3303">
            <v>146</v>
          </cell>
          <cell r="N3303">
            <v>24.82</v>
          </cell>
        </row>
        <row r="3304">
          <cell r="A3304">
            <v>44204</v>
          </cell>
          <cell r="B3304">
            <v>126</v>
          </cell>
          <cell r="C3304">
            <v>8</v>
          </cell>
          <cell r="D3304"/>
          <cell r="E3304">
            <v>134</v>
          </cell>
          <cell r="F3304">
            <v>6</v>
          </cell>
          <cell r="G3304">
            <v>1</v>
          </cell>
          <cell r="H3304">
            <v>7</v>
          </cell>
          <cell r="I3304">
            <v>141</v>
          </cell>
          <cell r="M3304">
            <v>148</v>
          </cell>
          <cell r="N3304">
            <v>25.16</v>
          </cell>
        </row>
        <row r="3305">
          <cell r="A3305">
            <v>44205</v>
          </cell>
          <cell r="B3305">
            <v>128</v>
          </cell>
          <cell r="C3305">
            <v>8</v>
          </cell>
          <cell r="D3305"/>
          <cell r="E3305">
            <v>136</v>
          </cell>
          <cell r="F3305">
            <v>9</v>
          </cell>
          <cell r="G3305">
            <v>1</v>
          </cell>
          <cell r="H3305">
            <v>10</v>
          </cell>
          <cell r="I3305">
            <v>146</v>
          </cell>
          <cell r="M3305">
            <v>156</v>
          </cell>
          <cell r="N3305">
            <v>26.520000000000003</v>
          </cell>
        </row>
        <row r="3306">
          <cell r="A3306">
            <v>44206</v>
          </cell>
          <cell r="B3306">
            <v>119</v>
          </cell>
          <cell r="C3306">
            <v>6</v>
          </cell>
          <cell r="D3306"/>
          <cell r="E3306">
            <v>125</v>
          </cell>
          <cell r="F3306">
            <v>9</v>
          </cell>
          <cell r="G3306"/>
          <cell r="H3306">
            <v>9</v>
          </cell>
          <cell r="I3306">
            <v>134</v>
          </cell>
          <cell r="M3306">
            <v>143</v>
          </cell>
          <cell r="N3306">
            <v>24.310000000000002</v>
          </cell>
        </row>
        <row r="3307">
          <cell r="A3307">
            <v>44207</v>
          </cell>
          <cell r="B3307">
            <v>114</v>
          </cell>
          <cell r="C3307">
            <v>5</v>
          </cell>
          <cell r="D3307"/>
          <cell r="E3307">
            <v>119</v>
          </cell>
          <cell r="F3307">
            <v>7</v>
          </cell>
          <cell r="G3307"/>
          <cell r="H3307">
            <v>7</v>
          </cell>
          <cell r="I3307">
            <v>126</v>
          </cell>
          <cell r="M3307">
            <v>133</v>
          </cell>
          <cell r="N3307">
            <v>22.610000000000003</v>
          </cell>
        </row>
        <row r="3308">
          <cell r="A3308">
            <v>44208</v>
          </cell>
          <cell r="B3308">
            <v>125</v>
          </cell>
          <cell r="C3308">
            <v>4</v>
          </cell>
          <cell r="D3308"/>
          <cell r="E3308">
            <v>129</v>
          </cell>
          <cell r="F3308">
            <v>9</v>
          </cell>
          <cell r="G3308"/>
          <cell r="H3308">
            <v>9</v>
          </cell>
          <cell r="I3308">
            <v>138</v>
          </cell>
          <cell r="M3308">
            <v>147</v>
          </cell>
          <cell r="N3308">
            <v>24.990000000000002</v>
          </cell>
        </row>
        <row r="3309">
          <cell r="A3309">
            <v>44209</v>
          </cell>
          <cell r="B3309">
            <v>140</v>
          </cell>
          <cell r="C3309">
            <v>8</v>
          </cell>
          <cell r="D3309"/>
          <cell r="E3309">
            <v>148</v>
          </cell>
          <cell r="F3309">
            <v>15</v>
          </cell>
          <cell r="G3309"/>
          <cell r="H3309">
            <v>15</v>
          </cell>
          <cell r="I3309">
            <v>163</v>
          </cell>
          <cell r="M3309">
            <v>178</v>
          </cell>
          <cell r="N3309">
            <v>30.26</v>
          </cell>
        </row>
        <row r="3310">
          <cell r="A3310">
            <v>44210</v>
          </cell>
          <cell r="B3310">
            <v>145</v>
          </cell>
          <cell r="C3310">
            <v>7</v>
          </cell>
          <cell r="D3310"/>
          <cell r="E3310">
            <v>152</v>
          </cell>
          <cell r="F3310">
            <v>15</v>
          </cell>
          <cell r="G3310"/>
          <cell r="H3310">
            <v>15</v>
          </cell>
          <cell r="I3310">
            <v>167</v>
          </cell>
          <cell r="M3310">
            <v>182</v>
          </cell>
          <cell r="N3310">
            <v>30.94</v>
          </cell>
        </row>
        <row r="3311">
          <cell r="A3311">
            <v>44211</v>
          </cell>
          <cell r="B3311">
            <v>139</v>
          </cell>
          <cell r="C3311">
            <v>10</v>
          </cell>
          <cell r="D3311"/>
          <cell r="E3311">
            <v>149</v>
          </cell>
          <cell r="F3311">
            <v>14</v>
          </cell>
          <cell r="G3311">
            <v>1</v>
          </cell>
          <cell r="H3311">
            <v>15</v>
          </cell>
          <cell r="I3311">
            <v>164</v>
          </cell>
          <cell r="M3311">
            <v>179</v>
          </cell>
          <cell r="N3311">
            <v>30.430000000000003</v>
          </cell>
        </row>
        <row r="3312">
          <cell r="A3312">
            <v>44212</v>
          </cell>
          <cell r="B3312">
            <v>140</v>
          </cell>
          <cell r="C3312">
            <v>10</v>
          </cell>
          <cell r="D3312"/>
          <cell r="E3312">
            <v>150</v>
          </cell>
          <cell r="F3312">
            <v>13</v>
          </cell>
          <cell r="G3312"/>
          <cell r="H3312">
            <v>13</v>
          </cell>
          <cell r="I3312">
            <v>163</v>
          </cell>
          <cell r="M3312">
            <v>176</v>
          </cell>
          <cell r="N3312">
            <v>29.92</v>
          </cell>
        </row>
        <row r="3313">
          <cell r="A3313">
            <v>44213</v>
          </cell>
          <cell r="B3313">
            <v>132</v>
          </cell>
          <cell r="C3313">
            <v>10</v>
          </cell>
          <cell r="D3313"/>
          <cell r="E3313">
            <v>142</v>
          </cell>
          <cell r="F3313">
            <v>9</v>
          </cell>
          <cell r="G3313"/>
          <cell r="H3313">
            <v>9</v>
          </cell>
          <cell r="I3313">
            <v>151</v>
          </cell>
          <cell r="M3313">
            <v>160</v>
          </cell>
          <cell r="N3313">
            <v>27.200000000000003</v>
          </cell>
        </row>
        <row r="3314">
          <cell r="A3314">
            <v>44214</v>
          </cell>
          <cell r="B3314">
            <v>135</v>
          </cell>
          <cell r="C3314">
            <v>9</v>
          </cell>
          <cell r="D3314"/>
          <cell r="E3314">
            <v>144</v>
          </cell>
          <cell r="F3314">
            <v>12</v>
          </cell>
          <cell r="G3314"/>
          <cell r="H3314">
            <v>12</v>
          </cell>
          <cell r="I3314">
            <v>156</v>
          </cell>
          <cell r="M3314">
            <v>168</v>
          </cell>
          <cell r="N3314">
            <v>28.560000000000002</v>
          </cell>
        </row>
        <row r="3315">
          <cell r="A3315">
            <v>44215</v>
          </cell>
          <cell r="B3315">
            <v>148</v>
          </cell>
          <cell r="C3315">
            <v>10</v>
          </cell>
          <cell r="D3315"/>
          <cell r="E3315">
            <v>158</v>
          </cell>
          <cell r="F3315">
            <v>12</v>
          </cell>
          <cell r="G3315">
            <v>1</v>
          </cell>
          <cell r="H3315">
            <v>13</v>
          </cell>
          <cell r="I3315">
            <v>171</v>
          </cell>
          <cell r="M3315">
            <v>184</v>
          </cell>
          <cell r="N3315">
            <v>31.28</v>
          </cell>
        </row>
        <row r="3316">
          <cell r="A3316">
            <v>44216</v>
          </cell>
          <cell r="B3316">
            <v>137</v>
          </cell>
          <cell r="C3316">
            <v>10</v>
          </cell>
          <cell r="D3316"/>
          <cell r="E3316">
            <v>147</v>
          </cell>
          <cell r="F3316">
            <v>10</v>
          </cell>
          <cell r="G3316">
            <v>1</v>
          </cell>
          <cell r="H3316">
            <v>11</v>
          </cell>
          <cell r="I3316">
            <v>158</v>
          </cell>
          <cell r="M3316">
            <v>169</v>
          </cell>
          <cell r="N3316">
            <v>28.73</v>
          </cell>
        </row>
        <row r="3317">
          <cell r="A3317">
            <v>44217</v>
          </cell>
          <cell r="B3317">
            <v>146</v>
          </cell>
          <cell r="C3317">
            <v>12</v>
          </cell>
          <cell r="D3317"/>
          <cell r="E3317">
            <v>158</v>
          </cell>
          <cell r="F3317">
            <v>12</v>
          </cell>
          <cell r="G3317"/>
          <cell r="H3317">
            <v>12</v>
          </cell>
          <cell r="I3317">
            <v>170</v>
          </cell>
          <cell r="M3317">
            <v>182</v>
          </cell>
          <cell r="N3317">
            <v>30.94</v>
          </cell>
        </row>
        <row r="3318">
          <cell r="A3318">
            <v>44218</v>
          </cell>
          <cell r="B3318">
            <v>151</v>
          </cell>
          <cell r="C3318">
            <v>11</v>
          </cell>
          <cell r="D3318"/>
          <cell r="E3318">
            <v>162</v>
          </cell>
          <cell r="F3318">
            <v>11</v>
          </cell>
          <cell r="G3318"/>
          <cell r="H3318">
            <v>11</v>
          </cell>
          <cell r="I3318">
            <v>173</v>
          </cell>
          <cell r="M3318">
            <v>184</v>
          </cell>
          <cell r="N3318">
            <v>31.28</v>
          </cell>
        </row>
        <row r="3319">
          <cell r="A3319">
            <v>44219</v>
          </cell>
          <cell r="B3319">
            <v>151</v>
          </cell>
          <cell r="C3319">
            <v>13</v>
          </cell>
          <cell r="D3319"/>
          <cell r="E3319">
            <v>164</v>
          </cell>
          <cell r="F3319">
            <v>11</v>
          </cell>
          <cell r="G3319"/>
          <cell r="H3319">
            <v>11</v>
          </cell>
          <cell r="I3319">
            <v>175</v>
          </cell>
          <cell r="M3319">
            <v>186</v>
          </cell>
          <cell r="N3319">
            <v>31.62</v>
          </cell>
        </row>
        <row r="3320">
          <cell r="A3320">
            <v>44220</v>
          </cell>
          <cell r="B3320">
            <v>140</v>
          </cell>
          <cell r="C3320">
            <v>12</v>
          </cell>
          <cell r="D3320"/>
          <cell r="E3320">
            <v>152</v>
          </cell>
          <cell r="F3320">
            <v>10</v>
          </cell>
          <cell r="G3320"/>
          <cell r="H3320">
            <v>10</v>
          </cell>
          <cell r="I3320">
            <v>162</v>
          </cell>
          <cell r="M3320">
            <v>172</v>
          </cell>
          <cell r="N3320">
            <v>29.240000000000002</v>
          </cell>
        </row>
        <row r="3321">
          <cell r="A3321">
            <v>44221</v>
          </cell>
          <cell r="B3321">
            <v>146</v>
          </cell>
          <cell r="C3321">
            <v>10</v>
          </cell>
          <cell r="D3321"/>
          <cell r="E3321">
            <v>156</v>
          </cell>
          <cell r="F3321">
            <v>9</v>
          </cell>
          <cell r="G3321"/>
          <cell r="H3321">
            <v>9</v>
          </cell>
          <cell r="I3321">
            <v>165</v>
          </cell>
          <cell r="M3321">
            <v>174</v>
          </cell>
          <cell r="N3321">
            <v>29.580000000000002</v>
          </cell>
        </row>
        <row r="3322">
          <cell r="A3322">
            <v>44222</v>
          </cell>
          <cell r="B3322">
            <v>150</v>
          </cell>
          <cell r="C3322">
            <v>12</v>
          </cell>
          <cell r="D3322"/>
          <cell r="E3322">
            <v>162</v>
          </cell>
          <cell r="F3322">
            <v>10</v>
          </cell>
          <cell r="G3322">
            <v>1</v>
          </cell>
          <cell r="H3322">
            <v>11</v>
          </cell>
          <cell r="I3322">
            <v>173</v>
          </cell>
          <cell r="M3322">
            <v>184</v>
          </cell>
          <cell r="N3322">
            <v>31.28</v>
          </cell>
        </row>
        <row r="3323">
          <cell r="A3323">
            <v>44223</v>
          </cell>
          <cell r="B3323">
            <v>150</v>
          </cell>
          <cell r="C3323">
            <v>8</v>
          </cell>
          <cell r="D3323"/>
          <cell r="E3323">
            <v>158</v>
          </cell>
          <cell r="F3323">
            <v>13</v>
          </cell>
          <cell r="G3323">
            <v>1</v>
          </cell>
          <cell r="H3323">
            <v>14</v>
          </cell>
          <cell r="I3323">
            <v>172</v>
          </cell>
          <cell r="M3323">
            <v>186</v>
          </cell>
          <cell r="N3323">
            <v>31.62</v>
          </cell>
        </row>
        <row r="3324">
          <cell r="A3324">
            <v>44224</v>
          </cell>
          <cell r="B3324">
            <v>143</v>
          </cell>
          <cell r="C3324">
            <v>8</v>
          </cell>
          <cell r="D3324"/>
          <cell r="E3324">
            <v>151</v>
          </cell>
          <cell r="F3324">
            <v>14</v>
          </cell>
          <cell r="G3324">
            <v>1</v>
          </cell>
          <cell r="H3324">
            <v>15</v>
          </cell>
          <cell r="I3324">
            <v>166</v>
          </cell>
          <cell r="M3324">
            <v>181</v>
          </cell>
          <cell r="N3324">
            <v>30.770000000000003</v>
          </cell>
        </row>
        <row r="3325">
          <cell r="A3325">
            <v>44225</v>
          </cell>
          <cell r="B3325">
            <v>145</v>
          </cell>
          <cell r="C3325">
            <v>9</v>
          </cell>
          <cell r="D3325"/>
          <cell r="E3325">
            <v>154</v>
          </cell>
          <cell r="F3325">
            <v>16</v>
          </cell>
          <cell r="G3325">
            <v>1</v>
          </cell>
          <cell r="H3325">
            <v>17</v>
          </cell>
          <cell r="I3325">
            <v>171</v>
          </cell>
          <cell r="M3325">
            <v>188</v>
          </cell>
          <cell r="N3325">
            <v>31.96</v>
          </cell>
        </row>
        <row r="3326">
          <cell r="A3326">
            <v>44226</v>
          </cell>
          <cell r="B3326">
            <v>135</v>
          </cell>
          <cell r="C3326">
            <v>7</v>
          </cell>
          <cell r="D3326"/>
          <cell r="E3326">
            <v>142</v>
          </cell>
          <cell r="F3326">
            <v>18</v>
          </cell>
          <cell r="G3326">
            <v>1</v>
          </cell>
          <cell r="H3326">
            <v>19</v>
          </cell>
          <cell r="I3326">
            <v>161</v>
          </cell>
          <cell r="M3326">
            <v>180</v>
          </cell>
          <cell r="N3326">
            <v>30.6</v>
          </cell>
        </row>
        <row r="3327">
          <cell r="A3327">
            <v>44227</v>
          </cell>
          <cell r="B3327">
            <v>131</v>
          </cell>
          <cell r="C3327">
            <v>4</v>
          </cell>
          <cell r="D3327"/>
          <cell r="E3327">
            <v>135</v>
          </cell>
          <cell r="F3327">
            <v>14</v>
          </cell>
          <cell r="G3327">
            <v>2</v>
          </cell>
          <cell r="H3327">
            <v>16</v>
          </cell>
          <cell r="I3327">
            <v>151</v>
          </cell>
          <cell r="M3327">
            <v>167</v>
          </cell>
          <cell r="N3327">
            <v>28.39</v>
          </cell>
        </row>
        <row r="3328">
          <cell r="A3328">
            <v>44228</v>
          </cell>
          <cell r="B3328">
            <v>132</v>
          </cell>
          <cell r="C3328">
            <v>7</v>
          </cell>
          <cell r="D3328"/>
          <cell r="E3328">
            <v>139</v>
          </cell>
          <cell r="F3328">
            <v>13</v>
          </cell>
          <cell r="G3328">
            <v>2</v>
          </cell>
          <cell r="H3328">
            <v>15</v>
          </cell>
          <cell r="I3328">
            <v>154</v>
          </cell>
          <cell r="M3328">
            <v>169</v>
          </cell>
          <cell r="N3328">
            <v>28.73</v>
          </cell>
        </row>
        <row r="3329">
          <cell r="A3329">
            <v>44229</v>
          </cell>
          <cell r="B3329">
            <v>123</v>
          </cell>
          <cell r="C3329">
            <v>6</v>
          </cell>
          <cell r="D3329"/>
          <cell r="E3329">
            <v>129</v>
          </cell>
          <cell r="F3329">
            <v>13</v>
          </cell>
          <cell r="G3329">
            <v>2</v>
          </cell>
          <cell r="H3329">
            <v>15</v>
          </cell>
          <cell r="I3329">
            <v>144</v>
          </cell>
          <cell r="M3329">
            <v>159</v>
          </cell>
          <cell r="N3329">
            <v>27.03</v>
          </cell>
        </row>
        <row r="3330">
          <cell r="A3330">
            <v>44230</v>
          </cell>
          <cell r="B3330">
            <v>123</v>
          </cell>
          <cell r="C3330">
            <v>8</v>
          </cell>
          <cell r="D3330"/>
          <cell r="E3330">
            <v>131</v>
          </cell>
          <cell r="F3330">
            <v>11</v>
          </cell>
          <cell r="G3330">
            <v>2</v>
          </cell>
          <cell r="H3330">
            <v>13</v>
          </cell>
          <cell r="I3330">
            <v>144</v>
          </cell>
          <cell r="M3330">
            <v>157</v>
          </cell>
          <cell r="N3330">
            <v>26.69</v>
          </cell>
        </row>
        <row r="3331">
          <cell r="A3331">
            <v>44231</v>
          </cell>
          <cell r="B3331">
            <v>122</v>
          </cell>
          <cell r="C3331">
            <v>9</v>
          </cell>
          <cell r="D3331"/>
          <cell r="E3331">
            <v>131</v>
          </cell>
          <cell r="F3331">
            <v>12</v>
          </cell>
          <cell r="G3331">
            <v>2</v>
          </cell>
          <cell r="H3331">
            <v>14</v>
          </cell>
          <cell r="I3331">
            <v>145</v>
          </cell>
          <cell r="M3331">
            <v>159</v>
          </cell>
          <cell r="N3331">
            <v>27.03</v>
          </cell>
        </row>
        <row r="3332">
          <cell r="A3332">
            <v>44232</v>
          </cell>
          <cell r="B3332">
            <v>122</v>
          </cell>
          <cell r="C3332">
            <v>7</v>
          </cell>
          <cell r="D3332">
            <v>1</v>
          </cell>
          <cell r="E3332">
            <v>130</v>
          </cell>
          <cell r="F3332">
            <v>10</v>
          </cell>
          <cell r="G3332">
            <v>2</v>
          </cell>
          <cell r="H3332">
            <v>12</v>
          </cell>
          <cell r="I3332">
            <v>142</v>
          </cell>
          <cell r="M3332">
            <v>154</v>
          </cell>
          <cell r="N3332">
            <v>26.180000000000003</v>
          </cell>
        </row>
        <row r="3333">
          <cell r="A3333">
            <v>44233</v>
          </cell>
          <cell r="B3333">
            <v>120</v>
          </cell>
          <cell r="C3333">
            <v>8</v>
          </cell>
          <cell r="D3333">
            <v>1</v>
          </cell>
          <cell r="E3333">
            <v>129</v>
          </cell>
          <cell r="F3333">
            <v>10</v>
          </cell>
          <cell r="G3333">
            <v>1</v>
          </cell>
          <cell r="H3333">
            <v>11</v>
          </cell>
          <cell r="I3333">
            <v>140</v>
          </cell>
          <cell r="M3333">
            <v>151</v>
          </cell>
          <cell r="N3333">
            <v>25.67</v>
          </cell>
        </row>
        <row r="3334">
          <cell r="A3334">
            <v>44234</v>
          </cell>
          <cell r="B3334">
            <v>121</v>
          </cell>
          <cell r="C3334">
            <v>9</v>
          </cell>
          <cell r="D3334">
            <v>1</v>
          </cell>
          <cell r="E3334">
            <v>131</v>
          </cell>
          <cell r="F3334">
            <v>10</v>
          </cell>
          <cell r="G3334">
            <v>1</v>
          </cell>
          <cell r="H3334">
            <v>11</v>
          </cell>
          <cell r="I3334">
            <v>142</v>
          </cell>
          <cell r="M3334">
            <v>153</v>
          </cell>
          <cell r="N3334">
            <v>26.01</v>
          </cell>
        </row>
        <row r="3335">
          <cell r="A3335">
            <v>44235</v>
          </cell>
          <cell r="B3335">
            <v>112</v>
          </cell>
          <cell r="C3335">
            <v>9</v>
          </cell>
          <cell r="D3335">
            <v>1</v>
          </cell>
          <cell r="E3335">
            <v>122</v>
          </cell>
          <cell r="F3335">
            <v>8</v>
          </cell>
          <cell r="G3335"/>
          <cell r="H3335">
            <v>8</v>
          </cell>
          <cell r="I3335">
            <v>130</v>
          </cell>
          <cell r="M3335">
            <v>138</v>
          </cell>
          <cell r="N3335">
            <v>23.46</v>
          </cell>
        </row>
        <row r="3336">
          <cell r="A3336">
            <v>44236</v>
          </cell>
          <cell r="B3336">
            <v>108</v>
          </cell>
          <cell r="C3336">
            <v>7</v>
          </cell>
          <cell r="D3336">
            <v>1</v>
          </cell>
          <cell r="E3336">
            <v>116</v>
          </cell>
          <cell r="F3336">
            <v>11</v>
          </cell>
          <cell r="G3336"/>
          <cell r="H3336">
            <v>11</v>
          </cell>
          <cell r="I3336">
            <v>127</v>
          </cell>
          <cell r="M3336">
            <v>138</v>
          </cell>
          <cell r="N3336">
            <v>23.46</v>
          </cell>
        </row>
        <row r="3337">
          <cell r="A3337">
            <v>44237</v>
          </cell>
          <cell r="B3337">
            <v>99</v>
          </cell>
          <cell r="C3337">
            <v>9</v>
          </cell>
          <cell r="D3337">
            <v>1</v>
          </cell>
          <cell r="E3337">
            <v>109</v>
          </cell>
          <cell r="F3337">
            <v>11</v>
          </cell>
          <cell r="G3337"/>
          <cell r="H3337">
            <v>11</v>
          </cell>
          <cell r="I3337">
            <v>120</v>
          </cell>
          <cell r="M3337">
            <v>131</v>
          </cell>
          <cell r="N3337">
            <v>22.270000000000003</v>
          </cell>
        </row>
        <row r="3338">
          <cell r="A3338">
            <v>44238</v>
          </cell>
          <cell r="B3338">
            <v>102</v>
          </cell>
          <cell r="C3338">
            <v>9</v>
          </cell>
          <cell r="D3338">
            <v>1</v>
          </cell>
          <cell r="E3338">
            <v>112</v>
          </cell>
          <cell r="F3338">
            <v>14</v>
          </cell>
          <cell r="G3338">
            <v>1</v>
          </cell>
          <cell r="H3338">
            <v>15</v>
          </cell>
          <cell r="I3338">
            <v>127</v>
          </cell>
          <cell r="M3338">
            <v>142</v>
          </cell>
          <cell r="N3338">
            <v>24.14</v>
          </cell>
        </row>
        <row r="3339">
          <cell r="A3339">
            <v>44239</v>
          </cell>
          <cell r="B3339">
            <v>93</v>
          </cell>
          <cell r="C3339">
            <v>15</v>
          </cell>
          <cell r="D3339">
            <v>1</v>
          </cell>
          <cell r="E3339">
            <v>109</v>
          </cell>
          <cell r="F3339">
            <v>14</v>
          </cell>
          <cell r="G3339"/>
          <cell r="H3339">
            <v>14</v>
          </cell>
          <cell r="I3339">
            <v>123</v>
          </cell>
          <cell r="M3339">
            <v>137</v>
          </cell>
          <cell r="N3339">
            <v>23.290000000000003</v>
          </cell>
        </row>
        <row r="3340">
          <cell r="A3340">
            <v>44240</v>
          </cell>
          <cell r="B3340">
            <v>91</v>
          </cell>
          <cell r="C3340">
            <v>13</v>
          </cell>
          <cell r="D3340">
            <v>1</v>
          </cell>
          <cell r="E3340">
            <v>105</v>
          </cell>
          <cell r="F3340">
            <v>12</v>
          </cell>
          <cell r="G3340"/>
          <cell r="H3340">
            <v>12</v>
          </cell>
          <cell r="I3340">
            <v>117</v>
          </cell>
          <cell r="M3340">
            <v>129</v>
          </cell>
          <cell r="N3340">
            <v>21.930000000000003</v>
          </cell>
        </row>
        <row r="3341">
          <cell r="A3341">
            <v>44241</v>
          </cell>
          <cell r="B3341">
            <v>87</v>
          </cell>
          <cell r="C3341">
            <v>11</v>
          </cell>
          <cell r="D3341">
            <v>1</v>
          </cell>
          <cell r="E3341">
            <v>99</v>
          </cell>
          <cell r="F3341">
            <v>13</v>
          </cell>
          <cell r="G3341"/>
          <cell r="H3341">
            <v>13</v>
          </cell>
          <cell r="I3341">
            <v>112</v>
          </cell>
          <cell r="M3341">
            <v>125</v>
          </cell>
          <cell r="N3341">
            <v>21.25</v>
          </cell>
        </row>
        <row r="3342">
          <cell r="A3342">
            <v>44242</v>
          </cell>
          <cell r="B3342">
            <v>75</v>
          </cell>
          <cell r="C3342">
            <v>10</v>
          </cell>
          <cell r="D3342">
            <v>1</v>
          </cell>
          <cell r="E3342">
            <v>86</v>
          </cell>
          <cell r="F3342">
            <v>11</v>
          </cell>
          <cell r="G3342"/>
          <cell r="H3342">
            <v>11</v>
          </cell>
          <cell r="I3342">
            <v>97</v>
          </cell>
          <cell r="M3342">
            <v>108</v>
          </cell>
          <cell r="N3342">
            <v>18.360000000000003</v>
          </cell>
        </row>
        <row r="3343">
          <cell r="A3343">
            <v>44243</v>
          </cell>
          <cell r="B3343">
            <v>78</v>
          </cell>
          <cell r="C3343">
            <v>9</v>
          </cell>
          <cell r="D3343">
            <v>1</v>
          </cell>
          <cell r="E3343">
            <v>88</v>
          </cell>
          <cell r="F3343">
            <v>8</v>
          </cell>
          <cell r="G3343">
            <v>1</v>
          </cell>
          <cell r="H3343">
            <v>9</v>
          </cell>
          <cell r="I3343">
            <v>97</v>
          </cell>
          <cell r="M3343">
            <v>106</v>
          </cell>
          <cell r="N3343">
            <v>18.02</v>
          </cell>
        </row>
        <row r="3344">
          <cell r="A3344">
            <v>44244</v>
          </cell>
          <cell r="B3344">
            <v>71</v>
          </cell>
          <cell r="C3344">
            <v>9</v>
          </cell>
          <cell r="D3344">
            <v>1</v>
          </cell>
          <cell r="E3344">
            <v>81</v>
          </cell>
          <cell r="F3344">
            <v>10</v>
          </cell>
          <cell r="G3344"/>
          <cell r="H3344">
            <v>10</v>
          </cell>
          <cell r="I3344">
            <v>91</v>
          </cell>
          <cell r="M3344">
            <v>101</v>
          </cell>
          <cell r="N3344">
            <v>17.170000000000002</v>
          </cell>
        </row>
        <row r="3345">
          <cell r="A3345">
            <v>44245</v>
          </cell>
          <cell r="B3345">
            <v>88</v>
          </cell>
          <cell r="C3345">
            <v>8</v>
          </cell>
          <cell r="D3345">
            <v>1</v>
          </cell>
          <cell r="E3345">
            <v>97</v>
          </cell>
          <cell r="F3345">
            <v>8</v>
          </cell>
          <cell r="G3345"/>
          <cell r="H3345">
            <v>8</v>
          </cell>
          <cell r="I3345">
            <v>105</v>
          </cell>
          <cell r="M3345">
            <v>113</v>
          </cell>
          <cell r="N3345">
            <v>19.21</v>
          </cell>
        </row>
        <row r="3346">
          <cell r="A3346">
            <v>44246</v>
          </cell>
          <cell r="B3346">
            <v>75</v>
          </cell>
          <cell r="C3346">
            <v>8</v>
          </cell>
          <cell r="D3346">
            <v>1</v>
          </cell>
          <cell r="E3346">
            <v>84</v>
          </cell>
          <cell r="F3346">
            <v>11</v>
          </cell>
          <cell r="G3346"/>
          <cell r="H3346">
            <v>11</v>
          </cell>
          <cell r="I3346">
            <v>95</v>
          </cell>
          <cell r="M3346">
            <v>106</v>
          </cell>
          <cell r="N3346">
            <v>18.02</v>
          </cell>
        </row>
        <row r="3347">
          <cell r="A3347">
            <v>44247</v>
          </cell>
          <cell r="B3347">
            <v>76</v>
          </cell>
          <cell r="C3347">
            <v>7</v>
          </cell>
          <cell r="D3347">
            <v>1</v>
          </cell>
          <cell r="E3347">
            <v>84</v>
          </cell>
          <cell r="F3347">
            <v>10</v>
          </cell>
          <cell r="G3347"/>
          <cell r="H3347">
            <v>10</v>
          </cell>
          <cell r="I3347">
            <v>94</v>
          </cell>
          <cell r="M3347">
            <v>104</v>
          </cell>
          <cell r="N3347">
            <v>17.68</v>
          </cell>
        </row>
        <row r="3348">
          <cell r="A3348">
            <v>44248</v>
          </cell>
          <cell r="B3348">
            <v>78</v>
          </cell>
          <cell r="C3348">
            <v>8</v>
          </cell>
          <cell r="D3348">
            <v>1</v>
          </cell>
          <cell r="E3348">
            <v>87</v>
          </cell>
          <cell r="F3348">
            <v>10</v>
          </cell>
          <cell r="G3348"/>
          <cell r="H3348">
            <v>10</v>
          </cell>
          <cell r="I3348">
            <v>97</v>
          </cell>
          <cell r="M3348">
            <v>107</v>
          </cell>
          <cell r="N3348">
            <v>18.190000000000001</v>
          </cell>
        </row>
        <row r="3349">
          <cell r="A3349">
            <v>44249</v>
          </cell>
          <cell r="B3349">
            <v>91</v>
          </cell>
          <cell r="C3349">
            <v>12</v>
          </cell>
          <cell r="D3349">
            <v>1</v>
          </cell>
          <cell r="E3349">
            <v>104</v>
          </cell>
          <cell r="F3349">
            <v>10</v>
          </cell>
          <cell r="G3349">
            <v>1</v>
          </cell>
          <cell r="H3349">
            <v>11</v>
          </cell>
          <cell r="I3349">
            <v>115</v>
          </cell>
          <cell r="M3349">
            <v>126</v>
          </cell>
          <cell r="N3349">
            <v>21.42</v>
          </cell>
        </row>
        <row r="3350">
          <cell r="A3350">
            <v>44250</v>
          </cell>
          <cell r="B3350">
            <v>88</v>
          </cell>
          <cell r="C3350">
            <v>6</v>
          </cell>
          <cell r="D3350">
            <v>1</v>
          </cell>
          <cell r="E3350">
            <v>95</v>
          </cell>
          <cell r="F3350">
            <v>11</v>
          </cell>
          <cell r="G3350">
            <v>1</v>
          </cell>
          <cell r="H3350">
            <v>12</v>
          </cell>
          <cell r="I3350">
            <v>107</v>
          </cell>
          <cell r="M3350">
            <v>119</v>
          </cell>
          <cell r="N3350">
            <v>20.23</v>
          </cell>
        </row>
        <row r="3351">
          <cell r="A3351">
            <v>44251</v>
          </cell>
          <cell r="B3351">
            <v>80</v>
          </cell>
          <cell r="C3351">
            <v>6</v>
          </cell>
          <cell r="D3351">
            <v>1</v>
          </cell>
          <cell r="E3351">
            <v>87</v>
          </cell>
          <cell r="F3351">
            <v>10</v>
          </cell>
          <cell r="G3351">
            <v>1</v>
          </cell>
          <cell r="H3351">
            <v>11</v>
          </cell>
          <cell r="I3351">
            <v>98</v>
          </cell>
          <cell r="M3351">
            <v>109</v>
          </cell>
          <cell r="N3351">
            <v>18.53</v>
          </cell>
        </row>
        <row r="3352">
          <cell r="A3352">
            <v>44252</v>
          </cell>
          <cell r="B3352">
            <v>76</v>
          </cell>
          <cell r="C3352">
            <v>7</v>
          </cell>
          <cell r="D3352">
            <v>1</v>
          </cell>
          <cell r="E3352">
            <v>84</v>
          </cell>
          <cell r="F3352">
            <v>11</v>
          </cell>
          <cell r="G3352">
            <v>1</v>
          </cell>
          <cell r="H3352">
            <v>12</v>
          </cell>
          <cell r="I3352">
            <v>96</v>
          </cell>
          <cell r="M3352">
            <v>108</v>
          </cell>
          <cell r="N3352">
            <v>18.360000000000003</v>
          </cell>
        </row>
        <row r="3353">
          <cell r="A3353">
            <v>44253</v>
          </cell>
          <cell r="B3353">
            <v>81</v>
          </cell>
          <cell r="C3353">
            <v>8</v>
          </cell>
          <cell r="D3353">
            <v>1</v>
          </cell>
          <cell r="E3353">
            <v>90</v>
          </cell>
          <cell r="F3353">
            <v>11</v>
          </cell>
          <cell r="G3353">
            <v>1</v>
          </cell>
          <cell r="H3353">
            <v>12</v>
          </cell>
          <cell r="I3353">
            <v>102</v>
          </cell>
          <cell r="M3353">
            <v>114</v>
          </cell>
          <cell r="N3353">
            <v>19.380000000000003</v>
          </cell>
        </row>
        <row r="3354">
          <cell r="A3354">
            <v>44254</v>
          </cell>
          <cell r="B3354">
            <v>88</v>
          </cell>
          <cell r="C3354">
            <v>8</v>
          </cell>
          <cell r="D3354">
            <v>1</v>
          </cell>
          <cell r="E3354">
            <v>97</v>
          </cell>
          <cell r="F3354">
            <v>9</v>
          </cell>
          <cell r="G3354"/>
          <cell r="H3354">
            <v>9</v>
          </cell>
          <cell r="I3354">
            <v>106</v>
          </cell>
          <cell r="M3354">
            <v>115</v>
          </cell>
          <cell r="N3354">
            <v>19.55</v>
          </cell>
        </row>
        <row r="3355">
          <cell r="A3355">
            <v>44255</v>
          </cell>
          <cell r="B3355">
            <v>93</v>
          </cell>
          <cell r="C3355">
            <v>8</v>
          </cell>
          <cell r="D3355">
            <v>1</v>
          </cell>
          <cell r="E3355">
            <v>102</v>
          </cell>
          <cell r="F3355">
            <v>9</v>
          </cell>
          <cell r="G3355">
            <v>1</v>
          </cell>
          <cell r="H3355">
            <v>10</v>
          </cell>
          <cell r="I3355">
            <v>112</v>
          </cell>
          <cell r="M3355">
            <v>122</v>
          </cell>
          <cell r="N3355">
            <v>20.740000000000002</v>
          </cell>
        </row>
        <row r="3356">
          <cell r="A3356">
            <v>44256</v>
          </cell>
          <cell r="B3356">
            <v>104</v>
          </cell>
          <cell r="C3356">
            <v>10</v>
          </cell>
          <cell r="D3356">
            <v>1</v>
          </cell>
          <cell r="E3356">
            <v>115</v>
          </cell>
          <cell r="F3356">
            <v>10</v>
          </cell>
          <cell r="G3356"/>
          <cell r="H3356">
            <v>10</v>
          </cell>
          <cell r="I3356">
            <v>125</v>
          </cell>
          <cell r="M3356">
            <v>135</v>
          </cell>
          <cell r="N3356">
            <v>22.950000000000003</v>
          </cell>
        </row>
        <row r="3357">
          <cell r="A3357">
            <v>44257</v>
          </cell>
          <cell r="B3357">
            <v>105</v>
          </cell>
          <cell r="C3357">
            <v>14</v>
          </cell>
          <cell r="D3357">
            <v>1</v>
          </cell>
          <cell r="E3357">
            <v>120</v>
          </cell>
          <cell r="F3357">
            <v>12</v>
          </cell>
          <cell r="G3357">
            <v>1</v>
          </cell>
          <cell r="H3357">
            <v>13</v>
          </cell>
          <cell r="I3357">
            <v>133</v>
          </cell>
          <cell r="M3357">
            <v>146</v>
          </cell>
          <cell r="N3357">
            <v>24.82</v>
          </cell>
        </row>
        <row r="3358">
          <cell r="A3358">
            <v>44258</v>
          </cell>
          <cell r="B3358">
            <v>92</v>
          </cell>
          <cell r="C3358">
            <v>12</v>
          </cell>
          <cell r="D3358">
            <v>1</v>
          </cell>
          <cell r="E3358">
            <v>105</v>
          </cell>
          <cell r="F3358">
            <v>10</v>
          </cell>
          <cell r="G3358">
            <v>2</v>
          </cell>
          <cell r="H3358">
            <v>12</v>
          </cell>
          <cell r="I3358">
            <v>117</v>
          </cell>
          <cell r="M3358">
            <v>129</v>
          </cell>
          <cell r="N3358">
            <v>21.930000000000003</v>
          </cell>
        </row>
        <row r="3359">
          <cell r="A3359">
            <v>44259</v>
          </cell>
          <cell r="B3359">
            <v>84</v>
          </cell>
          <cell r="C3359">
            <v>11</v>
          </cell>
          <cell r="D3359">
            <v>1</v>
          </cell>
          <cell r="E3359">
            <v>96</v>
          </cell>
          <cell r="F3359">
            <v>8</v>
          </cell>
          <cell r="G3359">
            <v>2</v>
          </cell>
          <cell r="H3359">
            <v>10</v>
          </cell>
          <cell r="I3359">
            <v>106</v>
          </cell>
          <cell r="M3359">
            <v>116</v>
          </cell>
          <cell r="N3359">
            <v>19.720000000000002</v>
          </cell>
        </row>
        <row r="3360">
          <cell r="A3360">
            <v>44260</v>
          </cell>
          <cell r="B3360">
            <v>94</v>
          </cell>
          <cell r="C3360">
            <v>11</v>
          </cell>
          <cell r="D3360">
            <v>1</v>
          </cell>
          <cell r="E3360">
            <v>106</v>
          </cell>
          <cell r="F3360">
            <v>6</v>
          </cell>
          <cell r="G3360">
            <v>1</v>
          </cell>
          <cell r="H3360">
            <v>7</v>
          </cell>
          <cell r="I3360">
            <v>113</v>
          </cell>
          <cell r="M3360">
            <v>120</v>
          </cell>
          <cell r="N3360">
            <v>20.400000000000002</v>
          </cell>
        </row>
        <row r="3361">
          <cell r="A3361">
            <v>44261</v>
          </cell>
          <cell r="B3361">
            <v>85</v>
          </cell>
          <cell r="C3361">
            <v>13</v>
          </cell>
          <cell r="D3361">
            <v>1</v>
          </cell>
          <cell r="E3361">
            <v>99</v>
          </cell>
          <cell r="F3361">
            <v>8</v>
          </cell>
          <cell r="G3361"/>
          <cell r="H3361">
            <v>8</v>
          </cell>
          <cell r="I3361">
            <v>107</v>
          </cell>
          <cell r="M3361">
            <v>115</v>
          </cell>
          <cell r="N3361">
            <v>19.55</v>
          </cell>
        </row>
        <row r="3362">
          <cell r="A3362">
            <v>44262</v>
          </cell>
          <cell r="B3362">
            <v>85</v>
          </cell>
          <cell r="C3362">
            <v>7</v>
          </cell>
          <cell r="D3362">
            <v>1</v>
          </cell>
          <cell r="E3362">
            <v>93</v>
          </cell>
          <cell r="F3362">
            <v>11</v>
          </cell>
          <cell r="G3362"/>
          <cell r="H3362">
            <v>11</v>
          </cell>
          <cell r="I3362">
            <v>104</v>
          </cell>
          <cell r="M3362">
            <v>115</v>
          </cell>
          <cell r="N3362">
            <v>19.55</v>
          </cell>
        </row>
        <row r="3363">
          <cell r="A3363">
            <v>44263</v>
          </cell>
          <cell r="B3363">
            <v>90</v>
          </cell>
          <cell r="C3363">
            <v>8</v>
          </cell>
          <cell r="D3363">
            <v>1</v>
          </cell>
          <cell r="E3363">
            <v>99</v>
          </cell>
          <cell r="F3363">
            <v>11</v>
          </cell>
          <cell r="G3363">
            <v>1</v>
          </cell>
          <cell r="H3363">
            <v>12</v>
          </cell>
          <cell r="I3363">
            <v>111</v>
          </cell>
          <cell r="M3363">
            <v>123</v>
          </cell>
          <cell r="N3363">
            <v>20.91</v>
          </cell>
        </row>
        <row r="3364">
          <cell r="A3364">
            <v>44264</v>
          </cell>
          <cell r="B3364">
            <v>84</v>
          </cell>
          <cell r="C3364">
            <v>11</v>
          </cell>
          <cell r="D3364">
            <v>1</v>
          </cell>
          <cell r="E3364">
            <v>96</v>
          </cell>
          <cell r="F3364">
            <v>10</v>
          </cell>
          <cell r="G3364">
            <v>1</v>
          </cell>
          <cell r="H3364">
            <v>11</v>
          </cell>
          <cell r="I3364">
            <v>107</v>
          </cell>
          <cell r="M3364">
            <v>118</v>
          </cell>
          <cell r="N3364">
            <v>20.060000000000002</v>
          </cell>
        </row>
        <row r="3365">
          <cell r="A3365">
            <v>44265</v>
          </cell>
          <cell r="B3365">
            <v>86</v>
          </cell>
          <cell r="C3365">
            <v>10</v>
          </cell>
          <cell r="D3365">
            <v>1</v>
          </cell>
          <cell r="E3365">
            <v>97</v>
          </cell>
          <cell r="F3365">
            <v>6</v>
          </cell>
          <cell r="G3365"/>
          <cell r="H3365">
            <v>6</v>
          </cell>
          <cell r="I3365">
            <v>103</v>
          </cell>
          <cell r="M3365">
            <v>109</v>
          </cell>
          <cell r="N3365">
            <v>18.53</v>
          </cell>
        </row>
        <row r="3366">
          <cell r="A3366">
            <v>44266</v>
          </cell>
          <cell r="B3366">
            <v>80</v>
          </cell>
          <cell r="C3366">
            <v>15</v>
          </cell>
          <cell r="D3366">
            <v>1</v>
          </cell>
          <cell r="E3366">
            <v>96</v>
          </cell>
          <cell r="F3366">
            <v>9</v>
          </cell>
          <cell r="G3366"/>
          <cell r="H3366">
            <v>9</v>
          </cell>
          <cell r="I3366">
            <v>105</v>
          </cell>
          <cell r="M3366">
            <v>114</v>
          </cell>
          <cell r="N3366">
            <v>19.380000000000003</v>
          </cell>
        </row>
        <row r="3367">
          <cell r="A3367">
            <v>44267</v>
          </cell>
          <cell r="B3367">
            <v>62</v>
          </cell>
          <cell r="C3367">
            <v>15</v>
          </cell>
          <cell r="D3367">
            <v>1</v>
          </cell>
          <cell r="E3367">
            <v>78</v>
          </cell>
          <cell r="F3367">
            <v>9</v>
          </cell>
          <cell r="G3367"/>
          <cell r="H3367">
            <v>9</v>
          </cell>
          <cell r="I3367">
            <v>87</v>
          </cell>
          <cell r="M3367">
            <v>96</v>
          </cell>
          <cell r="N3367">
            <v>16.32</v>
          </cell>
        </row>
        <row r="3368">
          <cell r="A3368">
            <v>44268</v>
          </cell>
          <cell r="B3368">
            <v>70</v>
          </cell>
          <cell r="C3368">
            <v>11</v>
          </cell>
          <cell r="D3368">
            <v>1</v>
          </cell>
          <cell r="E3368">
            <v>82</v>
          </cell>
          <cell r="F3368">
            <v>7</v>
          </cell>
          <cell r="G3368"/>
          <cell r="H3368">
            <v>7</v>
          </cell>
          <cell r="I3368">
            <v>89</v>
          </cell>
          <cell r="M3368">
            <v>96</v>
          </cell>
          <cell r="N3368">
            <v>16.32</v>
          </cell>
        </row>
        <row r="3369">
          <cell r="A3369">
            <v>44269</v>
          </cell>
          <cell r="B3369">
            <v>80</v>
          </cell>
          <cell r="C3369">
            <v>11</v>
          </cell>
          <cell r="D3369">
            <v>1</v>
          </cell>
          <cell r="E3369">
            <v>92</v>
          </cell>
          <cell r="F3369">
            <v>5</v>
          </cell>
          <cell r="G3369"/>
          <cell r="H3369">
            <v>5</v>
          </cell>
          <cell r="I3369">
            <v>97</v>
          </cell>
          <cell r="M3369">
            <v>102</v>
          </cell>
          <cell r="N3369">
            <v>17.34</v>
          </cell>
        </row>
        <row r="3370">
          <cell r="A3370">
            <v>44270</v>
          </cell>
          <cell r="B3370">
            <v>84</v>
          </cell>
          <cell r="C3370">
            <v>14</v>
          </cell>
          <cell r="D3370">
            <v>1</v>
          </cell>
          <cell r="E3370">
            <v>99</v>
          </cell>
          <cell r="F3370">
            <v>6</v>
          </cell>
          <cell r="G3370"/>
          <cell r="H3370">
            <v>6</v>
          </cell>
          <cell r="I3370">
            <v>105</v>
          </cell>
          <cell r="M3370">
            <v>111</v>
          </cell>
          <cell r="N3370">
            <v>18.87</v>
          </cell>
        </row>
        <row r="3371">
          <cell r="A3371">
            <v>44271</v>
          </cell>
          <cell r="B3371">
            <v>75</v>
          </cell>
          <cell r="C3371">
            <v>13</v>
          </cell>
          <cell r="D3371">
            <v>1</v>
          </cell>
          <cell r="E3371">
            <v>89</v>
          </cell>
          <cell r="F3371">
            <v>7</v>
          </cell>
          <cell r="G3371"/>
          <cell r="H3371">
            <v>7</v>
          </cell>
          <cell r="I3371">
            <v>96</v>
          </cell>
          <cell r="M3371">
            <v>103</v>
          </cell>
          <cell r="N3371">
            <v>17.510000000000002</v>
          </cell>
        </row>
        <row r="3372">
          <cell r="A3372">
            <v>44272</v>
          </cell>
          <cell r="B3372">
            <v>75</v>
          </cell>
          <cell r="C3372">
            <v>14</v>
          </cell>
          <cell r="D3372">
            <v>1</v>
          </cell>
          <cell r="E3372">
            <v>90</v>
          </cell>
          <cell r="F3372">
            <v>11</v>
          </cell>
          <cell r="G3372"/>
          <cell r="H3372">
            <v>11</v>
          </cell>
          <cell r="I3372">
            <v>101</v>
          </cell>
          <cell r="M3372">
            <v>112</v>
          </cell>
          <cell r="N3372">
            <v>19.040000000000003</v>
          </cell>
        </row>
        <row r="3373">
          <cell r="A3373">
            <v>44273</v>
          </cell>
          <cell r="B3373">
            <v>82</v>
          </cell>
          <cell r="C3373">
            <v>9</v>
          </cell>
          <cell r="D3373">
            <v>1</v>
          </cell>
          <cell r="E3373">
            <v>92</v>
          </cell>
          <cell r="F3373">
            <v>10</v>
          </cell>
          <cell r="G3373"/>
          <cell r="H3373">
            <v>10</v>
          </cell>
          <cell r="I3373">
            <v>102</v>
          </cell>
          <cell r="M3373">
            <v>112</v>
          </cell>
          <cell r="N3373">
            <v>19.040000000000003</v>
          </cell>
        </row>
        <row r="3374">
          <cell r="A3374">
            <v>44274</v>
          </cell>
          <cell r="B3374">
            <v>66</v>
          </cell>
          <cell r="C3374">
            <v>6</v>
          </cell>
          <cell r="D3374">
            <v>1</v>
          </cell>
          <cell r="E3374">
            <v>73</v>
          </cell>
          <cell r="F3374">
            <v>6</v>
          </cell>
          <cell r="G3374"/>
          <cell r="H3374">
            <v>6</v>
          </cell>
          <cell r="I3374">
            <v>79</v>
          </cell>
          <cell r="M3374">
            <v>85</v>
          </cell>
          <cell r="N3374">
            <v>14.450000000000001</v>
          </cell>
        </row>
        <row r="3375">
          <cell r="A3375">
            <v>44275</v>
          </cell>
          <cell r="B3375">
            <v>65</v>
          </cell>
          <cell r="C3375">
            <v>10</v>
          </cell>
          <cell r="D3375">
            <v>1</v>
          </cell>
          <cell r="E3375">
            <v>76</v>
          </cell>
          <cell r="F3375">
            <v>9</v>
          </cell>
          <cell r="G3375"/>
          <cell r="H3375">
            <v>9</v>
          </cell>
          <cell r="I3375">
            <v>85</v>
          </cell>
          <cell r="M3375">
            <v>94</v>
          </cell>
          <cell r="N3375">
            <v>15.98</v>
          </cell>
        </row>
        <row r="3376">
          <cell r="A3376">
            <v>44276</v>
          </cell>
          <cell r="B3376">
            <v>61</v>
          </cell>
          <cell r="C3376">
            <v>9</v>
          </cell>
          <cell r="D3376">
            <v>1</v>
          </cell>
          <cell r="E3376">
            <v>71</v>
          </cell>
          <cell r="F3376">
            <v>8</v>
          </cell>
          <cell r="G3376">
            <v>1</v>
          </cell>
          <cell r="H3376">
            <v>9</v>
          </cell>
          <cell r="I3376">
            <v>80</v>
          </cell>
          <cell r="M3376">
            <v>89</v>
          </cell>
          <cell r="N3376">
            <v>15.13</v>
          </cell>
        </row>
        <row r="3377">
          <cell r="A3377">
            <v>44277</v>
          </cell>
          <cell r="B3377">
            <v>66</v>
          </cell>
          <cell r="C3377">
            <v>11</v>
          </cell>
          <cell r="D3377">
            <v>1</v>
          </cell>
          <cell r="E3377">
            <v>78</v>
          </cell>
          <cell r="F3377">
            <v>7</v>
          </cell>
          <cell r="G3377"/>
          <cell r="H3377">
            <v>7</v>
          </cell>
          <cell r="I3377">
            <v>85</v>
          </cell>
          <cell r="M3377">
            <v>92</v>
          </cell>
          <cell r="N3377">
            <v>15.64</v>
          </cell>
        </row>
        <row r="3378">
          <cell r="A3378">
            <v>44278</v>
          </cell>
          <cell r="B3378">
            <v>63</v>
          </cell>
          <cell r="C3378">
            <v>9</v>
          </cell>
          <cell r="D3378">
            <v>1</v>
          </cell>
          <cell r="E3378">
            <v>73</v>
          </cell>
          <cell r="F3378">
            <v>7</v>
          </cell>
          <cell r="G3378"/>
          <cell r="H3378">
            <v>7</v>
          </cell>
          <cell r="I3378">
            <v>80</v>
          </cell>
          <cell r="M3378">
            <v>87</v>
          </cell>
          <cell r="N3378">
            <v>14.790000000000001</v>
          </cell>
        </row>
        <row r="3379">
          <cell r="A3379">
            <v>44279</v>
          </cell>
          <cell r="B3379">
            <v>66</v>
          </cell>
          <cell r="C3379">
            <v>9</v>
          </cell>
          <cell r="D3379">
            <v>1</v>
          </cell>
          <cell r="E3379">
            <v>76</v>
          </cell>
          <cell r="F3379">
            <v>9</v>
          </cell>
          <cell r="G3379"/>
          <cell r="H3379">
            <v>9</v>
          </cell>
          <cell r="I3379">
            <v>85</v>
          </cell>
          <cell r="M3379">
            <v>94</v>
          </cell>
          <cell r="N3379">
            <v>15.98</v>
          </cell>
        </row>
        <row r="3380">
          <cell r="A3380">
            <v>44280</v>
          </cell>
          <cell r="B3380">
            <v>64</v>
          </cell>
          <cell r="C3380">
            <v>7</v>
          </cell>
          <cell r="D3380">
            <v>1</v>
          </cell>
          <cell r="E3380">
            <v>72</v>
          </cell>
          <cell r="F3380">
            <v>4</v>
          </cell>
          <cell r="G3380"/>
          <cell r="H3380">
            <v>4</v>
          </cell>
          <cell r="I3380">
            <v>76</v>
          </cell>
          <cell r="M3380">
            <v>80</v>
          </cell>
          <cell r="N3380">
            <v>13.600000000000001</v>
          </cell>
        </row>
        <row r="3381">
          <cell r="A3381">
            <v>44281</v>
          </cell>
          <cell r="B3381">
            <v>62</v>
          </cell>
          <cell r="C3381">
            <v>4</v>
          </cell>
          <cell r="D3381">
            <v>1</v>
          </cell>
          <cell r="E3381">
            <v>67</v>
          </cell>
          <cell r="F3381">
            <v>4</v>
          </cell>
          <cell r="G3381"/>
          <cell r="H3381">
            <v>4</v>
          </cell>
          <cell r="I3381">
            <v>71</v>
          </cell>
          <cell r="M3381">
            <v>75</v>
          </cell>
          <cell r="N3381">
            <v>12.750000000000002</v>
          </cell>
        </row>
        <row r="3382">
          <cell r="A3382">
            <v>44282</v>
          </cell>
          <cell r="B3382">
            <v>70</v>
          </cell>
          <cell r="C3382">
            <v>4</v>
          </cell>
          <cell r="D3382">
            <v>1</v>
          </cell>
          <cell r="E3382">
            <v>75</v>
          </cell>
          <cell r="F3382">
            <v>5</v>
          </cell>
          <cell r="G3382"/>
          <cell r="H3382">
            <v>5</v>
          </cell>
          <cell r="I3382">
            <v>80</v>
          </cell>
          <cell r="M3382">
            <v>85</v>
          </cell>
          <cell r="N3382">
            <v>14.450000000000001</v>
          </cell>
        </row>
        <row r="3383">
          <cell r="A3383">
            <v>44283</v>
          </cell>
          <cell r="B3383">
            <v>81</v>
          </cell>
          <cell r="C3383">
            <v>6</v>
          </cell>
          <cell r="D3383">
            <v>1</v>
          </cell>
          <cell r="E3383">
            <v>88</v>
          </cell>
          <cell r="F3383">
            <v>5</v>
          </cell>
          <cell r="G3383"/>
          <cell r="H3383">
            <v>5</v>
          </cell>
          <cell r="I3383">
            <v>93</v>
          </cell>
          <cell r="M3383">
            <v>98</v>
          </cell>
          <cell r="N3383">
            <v>16.66</v>
          </cell>
        </row>
        <row r="3384">
          <cell r="A3384">
            <v>44284</v>
          </cell>
          <cell r="B3384">
            <v>86</v>
          </cell>
          <cell r="C3384">
            <v>6</v>
          </cell>
          <cell r="D3384">
            <v>1</v>
          </cell>
          <cell r="E3384">
            <v>93</v>
          </cell>
          <cell r="F3384">
            <v>6</v>
          </cell>
          <cell r="G3384"/>
          <cell r="H3384">
            <v>6</v>
          </cell>
          <cell r="I3384">
            <v>99</v>
          </cell>
          <cell r="M3384">
            <v>105</v>
          </cell>
          <cell r="N3384">
            <v>17.850000000000001</v>
          </cell>
        </row>
        <row r="3385">
          <cell r="A3385">
            <v>44285</v>
          </cell>
          <cell r="B3385">
            <v>80</v>
          </cell>
          <cell r="C3385">
            <v>5</v>
          </cell>
          <cell r="D3385">
            <v>2</v>
          </cell>
          <cell r="E3385">
            <v>87</v>
          </cell>
          <cell r="F3385">
            <v>6</v>
          </cell>
          <cell r="G3385"/>
          <cell r="H3385">
            <v>6</v>
          </cell>
          <cell r="I3385">
            <v>93</v>
          </cell>
          <cell r="M3385">
            <v>99</v>
          </cell>
          <cell r="N3385">
            <v>16.830000000000002</v>
          </cell>
        </row>
        <row r="3386">
          <cell r="A3386">
            <v>44286</v>
          </cell>
          <cell r="B3386">
            <v>70</v>
          </cell>
          <cell r="C3386">
            <v>5</v>
          </cell>
          <cell r="D3386">
            <v>2</v>
          </cell>
          <cell r="E3386">
            <v>77</v>
          </cell>
          <cell r="F3386">
            <v>7</v>
          </cell>
          <cell r="G3386">
            <v>1</v>
          </cell>
          <cell r="H3386">
            <v>8</v>
          </cell>
          <cell r="I3386">
            <v>85</v>
          </cell>
          <cell r="M3386">
            <v>93</v>
          </cell>
          <cell r="N3386">
            <v>15.81</v>
          </cell>
        </row>
        <row r="3387">
          <cell r="A3387">
            <v>44287</v>
          </cell>
          <cell r="B3387">
            <v>66</v>
          </cell>
          <cell r="C3387">
            <v>4</v>
          </cell>
          <cell r="D3387">
            <v>2</v>
          </cell>
          <cell r="E3387">
            <v>72</v>
          </cell>
          <cell r="F3387">
            <v>7</v>
          </cell>
          <cell r="G3387">
            <v>1</v>
          </cell>
          <cell r="H3387">
            <v>8</v>
          </cell>
          <cell r="I3387">
            <v>80</v>
          </cell>
          <cell r="M3387">
            <v>88</v>
          </cell>
          <cell r="N3387">
            <v>14.96</v>
          </cell>
        </row>
        <row r="3388">
          <cell r="A3388">
            <v>44288</v>
          </cell>
          <cell r="B3388">
            <v>73</v>
          </cell>
          <cell r="C3388">
            <v>3</v>
          </cell>
          <cell r="D3388">
            <v>2</v>
          </cell>
          <cell r="E3388">
            <v>78</v>
          </cell>
          <cell r="F3388">
            <v>6</v>
          </cell>
          <cell r="G3388">
            <v>2</v>
          </cell>
          <cell r="H3388">
            <v>8</v>
          </cell>
          <cell r="I3388">
            <v>86</v>
          </cell>
          <cell r="M3388">
            <v>94</v>
          </cell>
          <cell r="N3388">
            <v>15.98</v>
          </cell>
        </row>
        <row r="3389">
          <cell r="A3389">
            <v>44289</v>
          </cell>
          <cell r="B3389">
            <v>79</v>
          </cell>
          <cell r="C3389">
            <v>5</v>
          </cell>
          <cell r="D3389">
            <v>3</v>
          </cell>
          <cell r="E3389">
            <v>87</v>
          </cell>
          <cell r="F3389">
            <v>6</v>
          </cell>
          <cell r="G3389">
            <v>2</v>
          </cell>
          <cell r="H3389">
            <v>8</v>
          </cell>
          <cell r="I3389">
            <v>95</v>
          </cell>
          <cell r="M3389">
            <v>103</v>
          </cell>
          <cell r="N3389">
            <v>17.510000000000002</v>
          </cell>
        </row>
        <row r="3390">
          <cell r="A3390">
            <v>44290</v>
          </cell>
          <cell r="B3390">
            <v>68</v>
          </cell>
          <cell r="C3390">
            <v>9</v>
          </cell>
          <cell r="D3390">
            <v>2</v>
          </cell>
          <cell r="E3390">
            <v>79</v>
          </cell>
          <cell r="F3390">
            <v>6</v>
          </cell>
          <cell r="G3390">
            <v>1</v>
          </cell>
          <cell r="H3390">
            <v>7</v>
          </cell>
          <cell r="I3390">
            <v>86</v>
          </cell>
          <cell r="M3390">
            <v>93</v>
          </cell>
          <cell r="N3390">
            <v>15.81</v>
          </cell>
        </row>
        <row r="3391">
          <cell r="A3391">
            <v>44291</v>
          </cell>
          <cell r="B3391">
            <v>76</v>
          </cell>
          <cell r="C3391">
            <v>6</v>
          </cell>
          <cell r="D3391">
            <v>2</v>
          </cell>
          <cell r="E3391">
            <v>84</v>
          </cell>
          <cell r="F3391">
            <v>5</v>
          </cell>
          <cell r="G3391">
            <v>1</v>
          </cell>
          <cell r="H3391">
            <v>6</v>
          </cell>
          <cell r="I3391">
            <v>90</v>
          </cell>
          <cell r="M3391">
            <v>96</v>
          </cell>
          <cell r="N3391">
            <v>16.32</v>
          </cell>
        </row>
        <row r="3392">
          <cell r="A3392">
            <v>44292</v>
          </cell>
          <cell r="B3392">
            <v>76</v>
          </cell>
          <cell r="C3392">
            <v>10</v>
          </cell>
          <cell r="D3392">
            <v>2</v>
          </cell>
          <cell r="E3392">
            <v>88</v>
          </cell>
          <cell r="F3392">
            <v>7</v>
          </cell>
          <cell r="G3392">
            <v>1</v>
          </cell>
          <cell r="H3392">
            <v>8</v>
          </cell>
          <cell r="I3392">
            <v>96</v>
          </cell>
          <cell r="M3392">
            <v>104</v>
          </cell>
          <cell r="N3392">
            <v>17.68</v>
          </cell>
        </row>
        <row r="3393">
          <cell r="A3393">
            <v>44293</v>
          </cell>
          <cell r="B3393">
            <v>82</v>
          </cell>
          <cell r="C3393">
            <v>6</v>
          </cell>
          <cell r="D3393">
            <v>2</v>
          </cell>
          <cell r="E3393">
            <v>90</v>
          </cell>
          <cell r="F3393">
            <v>6</v>
          </cell>
          <cell r="G3393">
            <v>1</v>
          </cell>
          <cell r="H3393">
            <v>7</v>
          </cell>
          <cell r="I3393">
            <v>97</v>
          </cell>
          <cell r="M3393">
            <v>104</v>
          </cell>
          <cell r="N3393">
            <v>17.68</v>
          </cell>
        </row>
        <row r="3394">
          <cell r="A3394">
            <v>44294</v>
          </cell>
          <cell r="B3394">
            <v>80</v>
          </cell>
          <cell r="C3394">
            <v>10</v>
          </cell>
          <cell r="D3394">
            <v>2</v>
          </cell>
          <cell r="E3394">
            <v>92</v>
          </cell>
          <cell r="F3394">
            <v>7</v>
          </cell>
          <cell r="G3394"/>
          <cell r="H3394">
            <v>7</v>
          </cell>
          <cell r="I3394">
            <v>99</v>
          </cell>
          <cell r="M3394">
            <v>106</v>
          </cell>
          <cell r="N3394">
            <v>18.02</v>
          </cell>
        </row>
        <row r="3395">
          <cell r="A3395">
            <v>44295</v>
          </cell>
          <cell r="B3395">
            <v>82</v>
          </cell>
          <cell r="C3395">
            <v>11</v>
          </cell>
          <cell r="D3395">
            <v>2</v>
          </cell>
          <cell r="E3395">
            <v>95</v>
          </cell>
          <cell r="F3395">
            <v>6</v>
          </cell>
          <cell r="G3395"/>
          <cell r="H3395">
            <v>6</v>
          </cell>
          <cell r="I3395">
            <v>101</v>
          </cell>
          <cell r="M3395">
            <v>107</v>
          </cell>
          <cell r="N3395">
            <v>18.190000000000001</v>
          </cell>
        </row>
        <row r="3396">
          <cell r="A3396">
            <v>44296</v>
          </cell>
          <cell r="B3396">
            <v>79</v>
          </cell>
          <cell r="C3396">
            <v>10</v>
          </cell>
          <cell r="D3396">
            <v>2</v>
          </cell>
          <cell r="E3396">
            <v>91</v>
          </cell>
          <cell r="F3396">
            <v>8</v>
          </cell>
          <cell r="G3396"/>
          <cell r="H3396">
            <v>8</v>
          </cell>
          <cell r="I3396">
            <v>99</v>
          </cell>
          <cell r="M3396">
            <v>107</v>
          </cell>
          <cell r="N3396">
            <v>18.190000000000001</v>
          </cell>
        </row>
        <row r="3397">
          <cell r="A3397">
            <v>44297</v>
          </cell>
          <cell r="B3397">
            <v>81</v>
          </cell>
          <cell r="C3397">
            <v>10</v>
          </cell>
          <cell r="D3397">
            <v>4</v>
          </cell>
          <cell r="E3397">
            <v>95</v>
          </cell>
          <cell r="F3397">
            <v>10</v>
          </cell>
          <cell r="G3397"/>
          <cell r="H3397">
            <v>10</v>
          </cell>
          <cell r="I3397">
            <v>105</v>
          </cell>
          <cell r="M3397">
            <v>115</v>
          </cell>
          <cell r="N3397">
            <v>19.55</v>
          </cell>
        </row>
        <row r="3398">
          <cell r="A3398">
            <v>44298</v>
          </cell>
          <cell r="B3398">
            <v>78</v>
          </cell>
          <cell r="C3398">
            <v>11</v>
          </cell>
          <cell r="D3398">
            <v>4</v>
          </cell>
          <cell r="E3398">
            <v>93</v>
          </cell>
          <cell r="F3398">
            <v>8</v>
          </cell>
          <cell r="G3398"/>
          <cell r="H3398">
            <v>8</v>
          </cell>
          <cell r="I3398">
            <v>101</v>
          </cell>
          <cell r="M3398">
            <v>109</v>
          </cell>
          <cell r="N3398">
            <v>18.53</v>
          </cell>
        </row>
        <row r="3399">
          <cell r="A3399">
            <v>44299</v>
          </cell>
          <cell r="B3399">
            <v>74</v>
          </cell>
          <cell r="C3399">
            <v>10</v>
          </cell>
          <cell r="D3399">
            <v>4</v>
          </cell>
          <cell r="E3399">
            <v>88</v>
          </cell>
          <cell r="F3399">
            <v>6</v>
          </cell>
          <cell r="G3399"/>
          <cell r="H3399">
            <v>6</v>
          </cell>
          <cell r="I3399">
            <v>94</v>
          </cell>
          <cell r="M3399">
            <v>100</v>
          </cell>
          <cell r="N3399">
            <v>17</v>
          </cell>
        </row>
        <row r="3400">
          <cell r="A3400">
            <v>44300</v>
          </cell>
          <cell r="B3400">
            <v>78</v>
          </cell>
          <cell r="C3400">
            <v>13</v>
          </cell>
          <cell r="D3400">
            <v>4</v>
          </cell>
          <cell r="E3400">
            <v>95</v>
          </cell>
          <cell r="F3400">
            <v>9</v>
          </cell>
          <cell r="G3400">
            <v>1</v>
          </cell>
          <cell r="H3400">
            <v>10</v>
          </cell>
          <cell r="I3400">
            <v>105</v>
          </cell>
          <cell r="M3400">
            <v>115</v>
          </cell>
          <cell r="N3400">
            <v>19.55</v>
          </cell>
        </row>
        <row r="3401">
          <cell r="A3401">
            <v>44301</v>
          </cell>
          <cell r="B3401">
            <v>73</v>
          </cell>
          <cell r="C3401">
            <v>14</v>
          </cell>
          <cell r="D3401">
            <v>4</v>
          </cell>
          <cell r="E3401">
            <v>91</v>
          </cell>
          <cell r="F3401">
            <v>10</v>
          </cell>
          <cell r="G3401">
            <v>2</v>
          </cell>
          <cell r="H3401">
            <v>12</v>
          </cell>
          <cell r="I3401">
            <v>103</v>
          </cell>
          <cell r="M3401">
            <v>115</v>
          </cell>
          <cell r="N3401">
            <v>19.55</v>
          </cell>
        </row>
        <row r="3402">
          <cell r="A3402">
            <v>44302</v>
          </cell>
          <cell r="B3402">
            <v>73</v>
          </cell>
          <cell r="C3402">
            <v>16</v>
          </cell>
          <cell r="D3402">
            <v>4</v>
          </cell>
          <cell r="E3402">
            <v>93</v>
          </cell>
          <cell r="F3402">
            <v>5</v>
          </cell>
          <cell r="G3402">
            <v>2</v>
          </cell>
          <cell r="H3402">
            <v>7</v>
          </cell>
          <cell r="I3402">
            <v>100</v>
          </cell>
          <cell r="M3402">
            <v>107</v>
          </cell>
          <cell r="N3402">
            <v>18.190000000000001</v>
          </cell>
        </row>
        <row r="3403">
          <cell r="A3403">
            <v>44303</v>
          </cell>
          <cell r="B3403">
            <v>78</v>
          </cell>
          <cell r="C3403">
            <v>11</v>
          </cell>
          <cell r="D3403">
            <v>4</v>
          </cell>
          <cell r="E3403">
            <v>93</v>
          </cell>
          <cell r="F3403">
            <v>2</v>
          </cell>
          <cell r="G3403">
            <v>1</v>
          </cell>
          <cell r="H3403">
            <v>3</v>
          </cell>
          <cell r="I3403">
            <v>96</v>
          </cell>
          <cell r="M3403">
            <v>99</v>
          </cell>
          <cell r="N3403">
            <v>16.830000000000002</v>
          </cell>
        </row>
        <row r="3404">
          <cell r="A3404">
            <v>44304</v>
          </cell>
          <cell r="B3404">
            <v>83</v>
          </cell>
          <cell r="C3404">
            <v>9</v>
          </cell>
          <cell r="D3404">
            <v>4</v>
          </cell>
          <cell r="E3404">
            <v>96</v>
          </cell>
          <cell r="F3404">
            <v>4</v>
          </cell>
          <cell r="G3404">
            <v>1</v>
          </cell>
          <cell r="H3404">
            <v>5</v>
          </cell>
          <cell r="I3404">
            <v>101</v>
          </cell>
          <cell r="M3404">
            <v>106</v>
          </cell>
          <cell r="N3404">
            <v>18.02</v>
          </cell>
        </row>
        <row r="3405">
          <cell r="A3405">
            <v>44305</v>
          </cell>
          <cell r="B3405">
            <v>73</v>
          </cell>
          <cell r="C3405">
            <v>8</v>
          </cell>
          <cell r="D3405">
            <v>4</v>
          </cell>
          <cell r="E3405">
            <v>85</v>
          </cell>
          <cell r="F3405">
            <v>4</v>
          </cell>
          <cell r="G3405">
            <v>1</v>
          </cell>
          <cell r="H3405">
            <v>5</v>
          </cell>
          <cell r="I3405">
            <v>90</v>
          </cell>
          <cell r="M3405">
            <v>95</v>
          </cell>
          <cell r="N3405">
            <v>16.150000000000002</v>
          </cell>
        </row>
        <row r="3406">
          <cell r="A3406">
            <v>44306</v>
          </cell>
          <cell r="B3406">
            <v>81</v>
          </cell>
          <cell r="C3406">
            <v>10</v>
          </cell>
          <cell r="D3406">
            <v>4</v>
          </cell>
          <cell r="E3406">
            <v>95</v>
          </cell>
          <cell r="F3406">
            <v>4</v>
          </cell>
          <cell r="G3406">
            <v>1</v>
          </cell>
          <cell r="H3406">
            <v>5</v>
          </cell>
          <cell r="I3406">
            <v>100</v>
          </cell>
          <cell r="M3406">
            <v>105</v>
          </cell>
          <cell r="N3406">
            <v>17.850000000000001</v>
          </cell>
        </row>
        <row r="3407">
          <cell r="A3407">
            <v>44307</v>
          </cell>
          <cell r="B3407">
            <v>60</v>
          </cell>
          <cell r="C3407">
            <v>6</v>
          </cell>
          <cell r="D3407">
            <v>4</v>
          </cell>
          <cell r="E3407">
            <v>70</v>
          </cell>
          <cell r="F3407">
            <v>5</v>
          </cell>
          <cell r="G3407">
            <v>1</v>
          </cell>
          <cell r="H3407">
            <v>6</v>
          </cell>
          <cell r="I3407">
            <v>76</v>
          </cell>
          <cell r="M3407">
            <v>82</v>
          </cell>
          <cell r="N3407">
            <v>13.940000000000001</v>
          </cell>
        </row>
        <row r="3408">
          <cell r="A3408">
            <v>44308</v>
          </cell>
          <cell r="B3408">
            <v>75</v>
          </cell>
          <cell r="C3408">
            <v>7</v>
          </cell>
          <cell r="D3408">
            <v>4</v>
          </cell>
          <cell r="E3408">
            <v>86</v>
          </cell>
          <cell r="F3408">
            <v>5</v>
          </cell>
          <cell r="G3408"/>
          <cell r="H3408">
            <v>5</v>
          </cell>
          <cell r="I3408">
            <v>91</v>
          </cell>
          <cell r="M3408">
            <v>96</v>
          </cell>
          <cell r="N3408">
            <v>16.32</v>
          </cell>
        </row>
        <row r="3409">
          <cell r="A3409">
            <v>44309</v>
          </cell>
          <cell r="B3409">
            <v>67</v>
          </cell>
          <cell r="C3409">
            <v>3</v>
          </cell>
          <cell r="D3409">
            <v>5</v>
          </cell>
          <cell r="E3409">
            <v>75</v>
          </cell>
          <cell r="F3409">
            <v>8</v>
          </cell>
          <cell r="G3409"/>
          <cell r="H3409">
            <v>8</v>
          </cell>
          <cell r="I3409">
            <v>83</v>
          </cell>
          <cell r="M3409">
            <v>91</v>
          </cell>
          <cell r="N3409">
            <v>15.47</v>
          </cell>
        </row>
        <row r="3410">
          <cell r="A3410" t="str">
            <v>Grand Total</v>
          </cell>
          <cell r="B3410">
            <v>212923</v>
          </cell>
          <cell r="C3410">
            <v>26726</v>
          </cell>
          <cell r="D3410">
            <v>230</v>
          </cell>
          <cell r="E3410">
            <v>239879</v>
          </cell>
          <cell r="F3410">
            <v>24320</v>
          </cell>
          <cell r="G3410">
            <v>3302</v>
          </cell>
          <cell r="H3410">
            <v>27622</v>
          </cell>
          <cell r="I3410">
            <v>267501</v>
          </cell>
        </row>
      </sheetData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arture_weekly_AUS"/>
      <sheetName val="Departure_weekly_BZL"/>
      <sheetName val="Departure_Monthly"/>
      <sheetName val="Departure_Monthly (2)"/>
      <sheetName val="Sheet1"/>
      <sheetName val="ArrivalFocus"/>
      <sheetName val="RowCounts"/>
    </sheetNames>
    <sheetDataSet>
      <sheetData sheetId="0">
        <row r="222">
          <cell r="BK222">
            <v>9.1155118277423369E-2</v>
          </cell>
        </row>
        <row r="230">
          <cell r="BJ230">
            <v>0.74346354142989957</v>
          </cell>
        </row>
        <row r="231">
          <cell r="BJ231">
            <v>0.85923649554459725</v>
          </cell>
        </row>
      </sheetData>
      <sheetData sheetId="1">
        <row r="222">
          <cell r="CG222">
            <v>0.76733014360642182</v>
          </cell>
        </row>
        <row r="227">
          <cell r="CG227">
            <v>0.73451462526161726</v>
          </cell>
        </row>
        <row r="228">
          <cell r="CG228">
            <v>0.65803940331502198</v>
          </cell>
        </row>
        <row r="229">
          <cell r="CG229">
            <v>0.71400715232383682</v>
          </cell>
        </row>
        <row r="230">
          <cell r="CG230">
            <v>0.67966214001330572</v>
          </cell>
        </row>
        <row r="231">
          <cell r="CG231">
            <v>0.78815919544153068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eel weekly and 10 day pivot"/>
      <sheetName val="steel monthly pivot"/>
      <sheetName val="Steel Total Inventory monthly"/>
      <sheetName val="steel mill inventory"/>
      <sheetName val="crude steel production"/>
      <sheetName val="rebar sales"/>
      <sheetName val="pipe sector"/>
      <sheetName val="trade revision summary"/>
      <sheetName val="Trade Numbers for IFT SND"/>
      <sheetName val="Longs Export Regression"/>
      <sheetName val="Steel Export"/>
      <sheetName val="Longs Export arb"/>
      <sheetName val="Flats Export arb"/>
      <sheetName val="jiangyin import line up"/>
      <sheetName val="import volume forecast"/>
      <sheetName val="raw material import arb"/>
      <sheetName val="raw material import forecast"/>
      <sheetName val="Scrap monthly"/>
      <sheetName val="production benchmark"/>
      <sheetName val="yearly table"/>
      <sheetName val="monthly tables"/>
      <sheetName val="EAF CU"/>
      <sheetName val="demand flag benchmark"/>
      <sheetName val="Flats LTC"/>
      <sheetName val="Flats model recalibrated"/>
      <sheetName val="pipe output"/>
      <sheetName val="Strip Model"/>
      <sheetName val="monthly apparent demand"/>
      <sheetName val="Flats Indirect Export"/>
      <sheetName val="2020 capacity"/>
      <sheetName val="special time period stats"/>
      <sheetName val="cny inv"/>
      <sheetName val="others"/>
      <sheetName val="steel social Inventory"/>
      <sheetName val="data new sample"/>
      <sheetName val="steel by product"/>
      <sheetName val="inv demad ratio"/>
      <sheetName val="Production benchmark new"/>
      <sheetName val="Raw material"/>
      <sheetName val="Bf and scrap Scenario"/>
      <sheetName val="production regression"/>
      <sheetName val="scrap"/>
      <sheetName val="CU vs removal"/>
      <sheetName val="raw materials monthly"/>
      <sheetName val="Prices Pivot"/>
      <sheetName val="regress"/>
      <sheetName val="flat long switching"/>
      <sheetName val="China Prices"/>
      <sheetName val="rb-scrap sprd pivot"/>
      <sheetName val="IO Supply Quarterly"/>
      <sheetName val="IO Monthly"/>
      <sheetName val="IO Shipment"/>
      <sheetName val="Ali Inventory"/>
      <sheetName val="Glass Inventory"/>
      <sheetName val="Demand revision"/>
      <sheetName val="social inventory new sample"/>
      <sheetName val="IO by Grade 6 ports"/>
      <sheetName val="flats model re-or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24">
          <cell r="B24">
            <v>77.8</v>
          </cell>
        </row>
        <row r="25">
          <cell r="B25">
            <v>78.81</v>
          </cell>
        </row>
        <row r="26">
          <cell r="B26">
            <v>79.97</v>
          </cell>
        </row>
        <row r="27">
          <cell r="B27">
            <v>80.599999999999994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MinerWK (4)"/>
      <sheetName val="weekly data_AUS"/>
      <sheetName val="weekly data_BZL"/>
      <sheetName val="vale_300"/>
      <sheetName val="vale_310"/>
      <sheetName val="maintenance schedule"/>
      <sheetName val="VALE 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B3">
            <v>287708.79919137462</v>
          </cell>
        </row>
        <row r="7">
          <cell r="B7">
            <v>288956.50889487873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Sheet4"/>
      <sheetName val="Sheet6"/>
      <sheetName val="Sheet7"/>
      <sheetName val="Sheet8"/>
      <sheetName val="Sheet9"/>
      <sheetName val="Sheet10"/>
      <sheetName val="ByMinerWK"/>
      <sheetName val="codes"/>
      <sheetName val="report"/>
      <sheetName val="report vale 310"/>
      <sheetName val="Weekly report"/>
      <sheetName val="ByMinerWK (2)"/>
      <sheetName val="Sheet2"/>
      <sheetName val="Sheet5"/>
      <sheetName val="Japan&amp;Korea"/>
      <sheetName val="Sheet1"/>
      <sheetName val="ByMinerWK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3">
          <cell r="BH13">
            <v>21610.45</v>
          </cell>
        </row>
        <row r="220">
          <cell r="D220">
            <v>42371</v>
          </cell>
          <cell r="E220">
            <v>15687.63</v>
          </cell>
          <cell r="F220">
            <v>8048.380000000001</v>
          </cell>
        </row>
        <row r="221">
          <cell r="D221">
            <v>42378</v>
          </cell>
          <cell r="E221">
            <v>15535.559999999998</v>
          </cell>
          <cell r="F221">
            <v>3598.43</v>
          </cell>
        </row>
        <row r="222">
          <cell r="D222">
            <v>42385</v>
          </cell>
          <cell r="E222">
            <v>14760.660000000002</v>
          </cell>
          <cell r="F222">
            <v>5532.72</v>
          </cell>
        </row>
        <row r="223">
          <cell r="D223">
            <v>42392</v>
          </cell>
          <cell r="E223">
            <v>14829.36</v>
          </cell>
          <cell r="F223">
            <v>5966.82</v>
          </cell>
        </row>
        <row r="224">
          <cell r="D224">
            <v>42399</v>
          </cell>
          <cell r="E224">
            <v>12192.599999999999</v>
          </cell>
          <cell r="F224">
            <v>6282.6300000000019</v>
          </cell>
        </row>
        <row r="225">
          <cell r="D225">
            <v>42406</v>
          </cell>
          <cell r="E225">
            <v>13464.84</v>
          </cell>
          <cell r="F225">
            <v>6865.9600000000009</v>
          </cell>
        </row>
        <row r="226">
          <cell r="D226">
            <v>42413</v>
          </cell>
          <cell r="E226">
            <v>16179.53</v>
          </cell>
          <cell r="F226">
            <v>7041.8899999999994</v>
          </cell>
        </row>
        <row r="227">
          <cell r="D227">
            <v>42420</v>
          </cell>
          <cell r="E227">
            <v>14599.08</v>
          </cell>
          <cell r="F227">
            <v>7046.3200000000015</v>
          </cell>
        </row>
        <row r="228">
          <cell r="D228">
            <v>42427</v>
          </cell>
          <cell r="E228">
            <v>17607.350000000002</v>
          </cell>
          <cell r="F228">
            <v>6934.49</v>
          </cell>
        </row>
        <row r="229">
          <cell r="D229">
            <v>42434</v>
          </cell>
          <cell r="E229">
            <v>15925.980000000001</v>
          </cell>
          <cell r="F229">
            <v>6160.3</v>
          </cell>
        </row>
        <row r="230">
          <cell r="D230">
            <v>42441</v>
          </cell>
          <cell r="E230">
            <v>15770.250000000002</v>
          </cell>
          <cell r="F230">
            <v>6274.57</v>
          </cell>
        </row>
        <row r="231">
          <cell r="D231">
            <v>42448</v>
          </cell>
          <cell r="E231">
            <v>15264.899999999998</v>
          </cell>
          <cell r="F231">
            <v>6674.53</v>
          </cell>
        </row>
        <row r="232">
          <cell r="D232">
            <v>42455</v>
          </cell>
          <cell r="E232">
            <v>15922.68</v>
          </cell>
          <cell r="F232">
            <v>7166.7300000000005</v>
          </cell>
        </row>
        <row r="233">
          <cell r="D233">
            <v>42462</v>
          </cell>
          <cell r="E233">
            <v>17185.590000000004</v>
          </cell>
          <cell r="F233">
            <v>7824.6600000000008</v>
          </cell>
        </row>
        <row r="234">
          <cell r="D234">
            <v>42469</v>
          </cell>
          <cell r="E234">
            <v>16617.329999999994</v>
          </cell>
          <cell r="F234">
            <v>5186.1600000000008</v>
          </cell>
        </row>
        <row r="235">
          <cell r="D235">
            <v>42476</v>
          </cell>
          <cell r="E235">
            <v>14837.35</v>
          </cell>
          <cell r="F235">
            <v>6377.05</v>
          </cell>
        </row>
        <row r="236">
          <cell r="D236">
            <v>42483</v>
          </cell>
          <cell r="E236">
            <v>16905.29</v>
          </cell>
          <cell r="F236">
            <v>7317.64</v>
          </cell>
        </row>
        <row r="237">
          <cell r="D237">
            <v>42490</v>
          </cell>
          <cell r="E237">
            <v>16358.019999999999</v>
          </cell>
          <cell r="F237">
            <v>8356.1600000000017</v>
          </cell>
        </row>
        <row r="238">
          <cell r="D238">
            <v>42497</v>
          </cell>
          <cell r="E238">
            <v>16654.990000000002</v>
          </cell>
          <cell r="F238">
            <v>6740.8000000000011</v>
          </cell>
        </row>
        <row r="239">
          <cell r="D239">
            <v>42504</v>
          </cell>
          <cell r="E239">
            <v>15161.689999999999</v>
          </cell>
          <cell r="F239">
            <v>6641.0700000000006</v>
          </cell>
        </row>
        <row r="240">
          <cell r="D240">
            <v>42511</v>
          </cell>
          <cell r="E240">
            <v>14615.880000000001</v>
          </cell>
          <cell r="F240">
            <v>8441.8199999999979</v>
          </cell>
        </row>
        <row r="241">
          <cell r="D241">
            <v>42518</v>
          </cell>
          <cell r="E241">
            <v>16693.07</v>
          </cell>
          <cell r="F241">
            <v>7739.3</v>
          </cell>
        </row>
        <row r="242">
          <cell r="D242">
            <v>42525</v>
          </cell>
          <cell r="E242">
            <v>16665.97</v>
          </cell>
          <cell r="F242">
            <v>7424.8600000000006</v>
          </cell>
        </row>
        <row r="243">
          <cell r="D243">
            <v>42532</v>
          </cell>
          <cell r="E243">
            <v>16851.75</v>
          </cell>
          <cell r="F243">
            <v>4578.32</v>
          </cell>
        </row>
        <row r="244">
          <cell r="D244">
            <v>42539</v>
          </cell>
          <cell r="E244">
            <v>17232.250000000004</v>
          </cell>
          <cell r="F244">
            <v>8257.2699999999986</v>
          </cell>
        </row>
        <row r="245">
          <cell r="D245">
            <v>42546</v>
          </cell>
          <cell r="E245">
            <v>16923.14</v>
          </cell>
          <cell r="F245">
            <v>7729.3899999999994</v>
          </cell>
        </row>
        <row r="246">
          <cell r="D246">
            <v>42553</v>
          </cell>
          <cell r="E246">
            <v>15679.08</v>
          </cell>
          <cell r="F246">
            <v>7219.67</v>
          </cell>
        </row>
        <row r="247">
          <cell r="D247">
            <v>42560</v>
          </cell>
          <cell r="E247">
            <v>15141.709999999997</v>
          </cell>
          <cell r="F247">
            <v>5619.7399999999989</v>
          </cell>
        </row>
        <row r="248">
          <cell r="D248">
            <v>42567</v>
          </cell>
          <cell r="E248">
            <v>15676.559999999998</v>
          </cell>
          <cell r="F248">
            <v>8569.41</v>
          </cell>
        </row>
        <row r="249">
          <cell r="D249">
            <v>42574</v>
          </cell>
          <cell r="E249">
            <v>15426.73</v>
          </cell>
          <cell r="F249">
            <v>7964.079999999999</v>
          </cell>
        </row>
        <row r="250">
          <cell r="D250">
            <v>42581</v>
          </cell>
          <cell r="E250">
            <v>15404.67</v>
          </cell>
          <cell r="F250">
            <v>8168.0499999999993</v>
          </cell>
        </row>
        <row r="251">
          <cell r="D251">
            <v>42588</v>
          </cell>
          <cell r="E251">
            <v>16268.369999999999</v>
          </cell>
          <cell r="F251">
            <v>5849.6699999999992</v>
          </cell>
        </row>
        <row r="252">
          <cell r="D252">
            <v>42595</v>
          </cell>
          <cell r="E252">
            <v>16557.28</v>
          </cell>
          <cell r="F252">
            <v>8751.2400000000016</v>
          </cell>
        </row>
        <row r="253">
          <cell r="D253">
            <v>42602</v>
          </cell>
          <cell r="E253">
            <v>16858.13</v>
          </cell>
          <cell r="F253">
            <v>7895.8600000000015</v>
          </cell>
        </row>
        <row r="254">
          <cell r="D254">
            <v>42609</v>
          </cell>
          <cell r="E254">
            <v>16645.46</v>
          </cell>
          <cell r="F254">
            <v>7418.3899999999994</v>
          </cell>
        </row>
        <row r="255">
          <cell r="D255">
            <v>42616</v>
          </cell>
          <cell r="E255">
            <v>16813.22</v>
          </cell>
          <cell r="F255">
            <v>7200.2100000000009</v>
          </cell>
        </row>
        <row r="256">
          <cell r="D256">
            <v>42623</v>
          </cell>
          <cell r="E256">
            <v>16396.189999999999</v>
          </cell>
          <cell r="F256">
            <v>7247.2800000000016</v>
          </cell>
        </row>
        <row r="257">
          <cell r="D257">
            <v>42630</v>
          </cell>
          <cell r="E257">
            <v>16628.75</v>
          </cell>
          <cell r="F257">
            <v>9009.33</v>
          </cell>
        </row>
        <row r="258">
          <cell r="D258">
            <v>42637</v>
          </cell>
          <cell r="E258">
            <v>17963.110000000004</v>
          </cell>
          <cell r="F258">
            <v>7111.670000000001</v>
          </cell>
        </row>
        <row r="259">
          <cell r="D259">
            <v>42644</v>
          </cell>
          <cell r="E259">
            <v>16040.47</v>
          </cell>
          <cell r="F259">
            <v>9109.09</v>
          </cell>
        </row>
        <row r="260">
          <cell r="D260">
            <v>42651</v>
          </cell>
          <cell r="E260">
            <v>15937.13</v>
          </cell>
          <cell r="F260">
            <v>6210.47</v>
          </cell>
        </row>
        <row r="261">
          <cell r="D261">
            <v>42658</v>
          </cell>
          <cell r="E261">
            <v>15422.09</v>
          </cell>
          <cell r="F261">
            <v>7682.88</v>
          </cell>
        </row>
        <row r="262">
          <cell r="D262">
            <v>42665</v>
          </cell>
          <cell r="E262">
            <v>17952.560000000001</v>
          </cell>
          <cell r="F262">
            <v>6360.7499999999991</v>
          </cell>
        </row>
        <row r="263">
          <cell r="D263">
            <v>42672</v>
          </cell>
          <cell r="E263">
            <v>16563.640000000003</v>
          </cell>
          <cell r="F263">
            <v>8785.65</v>
          </cell>
        </row>
        <row r="264">
          <cell r="D264">
            <v>42679</v>
          </cell>
          <cell r="E264">
            <v>16209.339999999998</v>
          </cell>
          <cell r="F264">
            <v>7078.6800000000012</v>
          </cell>
        </row>
        <row r="265">
          <cell r="D265">
            <v>42686</v>
          </cell>
          <cell r="E265">
            <v>16138.339999999997</v>
          </cell>
          <cell r="F265">
            <v>6087.94</v>
          </cell>
        </row>
        <row r="266">
          <cell r="D266">
            <v>42693</v>
          </cell>
          <cell r="E266">
            <v>17521.32</v>
          </cell>
          <cell r="F266">
            <v>7472.64</v>
          </cell>
        </row>
        <row r="267">
          <cell r="D267">
            <v>42700</v>
          </cell>
          <cell r="E267">
            <v>17702.71</v>
          </cell>
          <cell r="F267">
            <v>7673.8899999999985</v>
          </cell>
        </row>
        <row r="268">
          <cell r="D268">
            <v>42707</v>
          </cell>
          <cell r="E268">
            <v>17117.040000000005</v>
          </cell>
          <cell r="F268">
            <v>8421.9500000000007</v>
          </cell>
        </row>
        <row r="269">
          <cell r="D269">
            <v>42714</v>
          </cell>
          <cell r="E269">
            <v>18252.64</v>
          </cell>
          <cell r="F269">
            <v>7122.7199999999993</v>
          </cell>
        </row>
        <row r="270">
          <cell r="D270">
            <v>42721</v>
          </cell>
          <cell r="E270">
            <v>17399.420000000002</v>
          </cell>
          <cell r="F270">
            <v>7509.2100000000019</v>
          </cell>
        </row>
        <row r="271">
          <cell r="D271">
            <v>42728</v>
          </cell>
          <cell r="E271">
            <v>17272.859999999997</v>
          </cell>
          <cell r="F271">
            <v>7659.829999999999</v>
          </cell>
        </row>
        <row r="272">
          <cell r="D272">
            <v>42735</v>
          </cell>
          <cell r="E272">
            <v>19776.879999999997</v>
          </cell>
          <cell r="F272">
            <v>8818.1099999999988</v>
          </cell>
        </row>
        <row r="273">
          <cell r="D273">
            <v>42742</v>
          </cell>
          <cell r="E273">
            <v>14932.079999999998</v>
          </cell>
          <cell r="F273">
            <v>6480.21</v>
          </cell>
        </row>
        <row r="274">
          <cell r="D274">
            <v>42749</v>
          </cell>
          <cell r="E274">
            <v>16224.230000000001</v>
          </cell>
          <cell r="F274">
            <v>6597.7999999999993</v>
          </cell>
        </row>
        <row r="275">
          <cell r="D275">
            <v>42756</v>
          </cell>
          <cell r="E275">
            <v>16478.099999999999</v>
          </cell>
          <cell r="F275">
            <v>7531.21</v>
          </cell>
        </row>
        <row r="276">
          <cell r="D276">
            <v>42763</v>
          </cell>
          <cell r="E276">
            <v>12790.419999999998</v>
          </cell>
          <cell r="F276">
            <v>6733.7499999999991</v>
          </cell>
        </row>
        <row r="277">
          <cell r="D277">
            <v>42770</v>
          </cell>
          <cell r="E277">
            <v>16176.779999999999</v>
          </cell>
          <cell r="F277">
            <v>7078.36</v>
          </cell>
        </row>
        <row r="278">
          <cell r="D278">
            <v>42777</v>
          </cell>
          <cell r="E278">
            <v>13190.84</v>
          </cell>
          <cell r="F278">
            <v>6741.3899999999994</v>
          </cell>
        </row>
        <row r="279">
          <cell r="D279">
            <v>42784</v>
          </cell>
          <cell r="E279">
            <v>16008.169999999998</v>
          </cell>
          <cell r="F279">
            <v>6929.6</v>
          </cell>
        </row>
        <row r="280">
          <cell r="D280">
            <v>42791</v>
          </cell>
          <cell r="E280">
            <v>17000.13</v>
          </cell>
          <cell r="F280">
            <v>8450.89</v>
          </cell>
        </row>
        <row r="281">
          <cell r="D281">
            <v>42798</v>
          </cell>
          <cell r="E281">
            <v>17704.71</v>
          </cell>
          <cell r="F281">
            <v>7187.4699999999993</v>
          </cell>
        </row>
        <row r="282">
          <cell r="D282">
            <v>42805</v>
          </cell>
          <cell r="E282">
            <v>17243.199999999997</v>
          </cell>
          <cell r="F282">
            <v>7090.81</v>
          </cell>
        </row>
        <row r="283">
          <cell r="D283">
            <v>42812</v>
          </cell>
          <cell r="E283">
            <v>15695.699999999999</v>
          </cell>
          <cell r="F283">
            <v>6691.98</v>
          </cell>
        </row>
        <row r="284">
          <cell r="D284">
            <v>42819</v>
          </cell>
          <cell r="E284">
            <v>14152.240000000002</v>
          </cell>
          <cell r="F284">
            <v>8205.619999999999</v>
          </cell>
        </row>
        <row r="285">
          <cell r="D285">
            <v>42826</v>
          </cell>
          <cell r="E285">
            <v>17733.169999999998</v>
          </cell>
          <cell r="F285">
            <v>7848.4099999999989</v>
          </cell>
        </row>
        <row r="286">
          <cell r="D286">
            <v>42833</v>
          </cell>
          <cell r="E286">
            <v>17125.169999999995</v>
          </cell>
          <cell r="F286">
            <v>5333.6200000000008</v>
          </cell>
        </row>
        <row r="287">
          <cell r="D287">
            <v>42840</v>
          </cell>
          <cell r="E287">
            <v>16962.22</v>
          </cell>
          <cell r="F287">
            <v>5760.2300000000005</v>
          </cell>
        </row>
        <row r="288">
          <cell r="D288">
            <v>42847</v>
          </cell>
          <cell r="E288">
            <v>14686.48</v>
          </cell>
          <cell r="F288">
            <v>7576.0899999999992</v>
          </cell>
        </row>
        <row r="289">
          <cell r="D289">
            <v>42854</v>
          </cell>
          <cell r="E289">
            <v>18252.750000000004</v>
          </cell>
          <cell r="F289">
            <v>7232.37</v>
          </cell>
        </row>
        <row r="290">
          <cell r="D290">
            <v>42861</v>
          </cell>
          <cell r="E290">
            <v>16721.439999999999</v>
          </cell>
          <cell r="F290">
            <v>7102.2099999999991</v>
          </cell>
        </row>
        <row r="291">
          <cell r="D291">
            <v>42868</v>
          </cell>
          <cell r="E291">
            <v>16917.8</v>
          </cell>
          <cell r="F291">
            <v>6928.1399999999994</v>
          </cell>
        </row>
        <row r="292">
          <cell r="D292">
            <v>42875</v>
          </cell>
          <cell r="E292">
            <v>16656.11</v>
          </cell>
          <cell r="F292">
            <v>8375.56</v>
          </cell>
        </row>
        <row r="293">
          <cell r="D293">
            <v>42882</v>
          </cell>
          <cell r="E293">
            <v>16902.429999999997</v>
          </cell>
          <cell r="F293">
            <v>8079.0499999999993</v>
          </cell>
        </row>
        <row r="294">
          <cell r="D294">
            <v>42889</v>
          </cell>
          <cell r="E294">
            <v>16362.21</v>
          </cell>
          <cell r="F294">
            <v>6357.7900000000009</v>
          </cell>
        </row>
        <row r="295">
          <cell r="D295">
            <v>42896</v>
          </cell>
          <cell r="E295">
            <v>16894.679999999997</v>
          </cell>
          <cell r="F295">
            <v>7705.92</v>
          </cell>
        </row>
        <row r="296">
          <cell r="D296">
            <v>42903</v>
          </cell>
          <cell r="E296">
            <v>15057.050000000001</v>
          </cell>
          <cell r="F296">
            <v>8008.2</v>
          </cell>
        </row>
        <row r="297">
          <cell r="D297">
            <v>42910</v>
          </cell>
          <cell r="E297">
            <v>17391.78</v>
          </cell>
          <cell r="F297">
            <v>7982.51</v>
          </cell>
        </row>
        <row r="298">
          <cell r="D298">
            <v>42917</v>
          </cell>
          <cell r="E298">
            <v>16614.790000000005</v>
          </cell>
          <cell r="F298">
            <v>9143.2200000000012</v>
          </cell>
        </row>
        <row r="299">
          <cell r="D299">
            <v>42924</v>
          </cell>
          <cell r="E299">
            <v>14871.049999999997</v>
          </cell>
          <cell r="F299">
            <v>6948.9500000000007</v>
          </cell>
        </row>
        <row r="300">
          <cell r="D300">
            <v>42931</v>
          </cell>
          <cell r="E300">
            <v>16282.189999999999</v>
          </cell>
          <cell r="F300">
            <v>7579.5500000000011</v>
          </cell>
        </row>
        <row r="301">
          <cell r="D301">
            <v>42938</v>
          </cell>
          <cell r="E301">
            <v>16112.61</v>
          </cell>
          <cell r="F301">
            <v>7515.29</v>
          </cell>
        </row>
        <row r="302">
          <cell r="D302">
            <v>42945</v>
          </cell>
          <cell r="E302">
            <v>16370.969999999996</v>
          </cell>
          <cell r="F302">
            <v>7379.51</v>
          </cell>
        </row>
        <row r="303">
          <cell r="D303">
            <v>42952</v>
          </cell>
          <cell r="E303">
            <v>16381.58</v>
          </cell>
          <cell r="F303">
            <v>6718.24</v>
          </cell>
        </row>
        <row r="304">
          <cell r="D304">
            <v>42959</v>
          </cell>
          <cell r="E304">
            <v>15459.389999999998</v>
          </cell>
          <cell r="F304">
            <v>6852.5100000000011</v>
          </cell>
        </row>
        <row r="305">
          <cell r="D305">
            <v>42966</v>
          </cell>
          <cell r="E305">
            <v>15861.039999999999</v>
          </cell>
          <cell r="F305">
            <v>7810.2200000000012</v>
          </cell>
        </row>
        <row r="306">
          <cell r="D306">
            <v>42973</v>
          </cell>
          <cell r="E306">
            <v>18919.080000000002</v>
          </cell>
          <cell r="F306">
            <v>7388.1799999999994</v>
          </cell>
        </row>
        <row r="307">
          <cell r="D307">
            <v>42980</v>
          </cell>
          <cell r="E307">
            <v>16664.52</v>
          </cell>
          <cell r="F307">
            <v>9103.6299999999992</v>
          </cell>
        </row>
        <row r="308">
          <cell r="D308">
            <v>42987</v>
          </cell>
          <cell r="E308">
            <v>17887.890000000003</v>
          </cell>
          <cell r="F308">
            <v>7285.920000000001</v>
          </cell>
        </row>
        <row r="309">
          <cell r="D309">
            <v>42994</v>
          </cell>
          <cell r="E309">
            <v>17766.62</v>
          </cell>
          <cell r="F309">
            <v>9154.84</v>
          </cell>
        </row>
        <row r="310">
          <cell r="D310">
            <v>43001</v>
          </cell>
          <cell r="E310">
            <v>17494.520000000004</v>
          </cell>
          <cell r="F310">
            <v>8043.8700000000008</v>
          </cell>
        </row>
        <row r="311">
          <cell r="D311">
            <v>43008</v>
          </cell>
          <cell r="E311">
            <v>18451.990000000005</v>
          </cell>
          <cell r="F311">
            <v>8120.29</v>
          </cell>
        </row>
        <row r="312">
          <cell r="D312">
            <v>43015</v>
          </cell>
          <cell r="E312">
            <v>16939.13</v>
          </cell>
          <cell r="F312">
            <v>6950.6500000000005</v>
          </cell>
        </row>
        <row r="313">
          <cell r="D313">
            <v>43022</v>
          </cell>
          <cell r="E313">
            <v>17147.32</v>
          </cell>
          <cell r="F313">
            <v>5955.87</v>
          </cell>
        </row>
        <row r="314">
          <cell r="D314">
            <v>43029</v>
          </cell>
          <cell r="E314">
            <v>16832.73</v>
          </cell>
          <cell r="F314">
            <v>8943.119999999999</v>
          </cell>
        </row>
        <row r="315">
          <cell r="D315">
            <v>43036</v>
          </cell>
          <cell r="E315">
            <v>16405.949999999997</v>
          </cell>
          <cell r="F315">
            <v>9466.6400000000031</v>
          </cell>
        </row>
        <row r="316">
          <cell r="D316">
            <v>43043</v>
          </cell>
          <cell r="E316">
            <v>15262.280000000002</v>
          </cell>
          <cell r="F316">
            <v>7323.050000000002</v>
          </cell>
        </row>
        <row r="317">
          <cell r="D317">
            <v>43050</v>
          </cell>
          <cell r="E317">
            <v>17208.339999999997</v>
          </cell>
          <cell r="F317">
            <v>8124.3699999999981</v>
          </cell>
        </row>
        <row r="318">
          <cell r="D318">
            <v>43057</v>
          </cell>
          <cell r="E318">
            <v>16595.03</v>
          </cell>
          <cell r="F318">
            <v>8006.0899999999992</v>
          </cell>
        </row>
        <row r="319">
          <cell r="D319">
            <v>43064</v>
          </cell>
          <cell r="E319">
            <v>16490.02</v>
          </cell>
          <cell r="F319">
            <v>7917.33</v>
          </cell>
        </row>
        <row r="320">
          <cell r="D320">
            <v>43071</v>
          </cell>
          <cell r="E320">
            <v>16784.370000000003</v>
          </cell>
          <cell r="F320">
            <v>6574.88</v>
          </cell>
        </row>
        <row r="321">
          <cell r="D321">
            <v>43078</v>
          </cell>
          <cell r="E321">
            <v>18843.55</v>
          </cell>
          <cell r="F321">
            <v>6095.6799999999985</v>
          </cell>
        </row>
        <row r="322">
          <cell r="D322">
            <v>43085</v>
          </cell>
          <cell r="E322">
            <v>19584.510000000006</v>
          </cell>
          <cell r="F322">
            <v>8031.6100000000006</v>
          </cell>
        </row>
        <row r="323">
          <cell r="D323">
            <v>43092</v>
          </cell>
          <cell r="E323">
            <v>18067.890000000003</v>
          </cell>
          <cell r="F323">
            <v>8950.02</v>
          </cell>
        </row>
        <row r="324">
          <cell r="D324">
            <v>43099</v>
          </cell>
          <cell r="E324">
            <v>19322.41</v>
          </cell>
          <cell r="F324">
            <v>9438.9499999999989</v>
          </cell>
        </row>
        <row r="325">
          <cell r="D325">
            <v>43106</v>
          </cell>
          <cell r="E325">
            <v>18402.009999999998</v>
          </cell>
          <cell r="F325">
            <v>6037.51</v>
          </cell>
        </row>
        <row r="326">
          <cell r="D326">
            <v>43113</v>
          </cell>
          <cell r="E326">
            <v>12611.909999999998</v>
          </cell>
          <cell r="F326">
            <v>5981.97</v>
          </cell>
        </row>
        <row r="327">
          <cell r="D327">
            <v>43120</v>
          </cell>
          <cell r="E327">
            <v>17053.82</v>
          </cell>
          <cell r="F327">
            <v>7314.52</v>
          </cell>
        </row>
        <row r="328">
          <cell r="D328">
            <v>43127</v>
          </cell>
          <cell r="E328">
            <v>16451.21</v>
          </cell>
          <cell r="F328">
            <v>6357.29</v>
          </cell>
        </row>
        <row r="329">
          <cell r="D329">
            <v>43134</v>
          </cell>
          <cell r="E329">
            <v>18073.189999999999</v>
          </cell>
          <cell r="F329">
            <v>7561.47</v>
          </cell>
        </row>
        <row r="330">
          <cell r="D330">
            <v>43141</v>
          </cell>
          <cell r="E330">
            <v>16239.360000000002</v>
          </cell>
          <cell r="F330">
            <v>5622.12</v>
          </cell>
        </row>
        <row r="331">
          <cell r="D331">
            <v>43148</v>
          </cell>
          <cell r="E331">
            <v>16771.870000000003</v>
          </cell>
          <cell r="F331">
            <v>6656.5499999999993</v>
          </cell>
        </row>
        <row r="332">
          <cell r="D332">
            <v>43155</v>
          </cell>
          <cell r="E332">
            <v>17160.299999999996</v>
          </cell>
          <cell r="F332">
            <v>6715.99</v>
          </cell>
        </row>
        <row r="333">
          <cell r="D333">
            <v>43162</v>
          </cell>
          <cell r="E333">
            <v>17593.54</v>
          </cell>
          <cell r="F333">
            <v>8052.3199999999988</v>
          </cell>
        </row>
        <row r="334">
          <cell r="D334">
            <v>43169</v>
          </cell>
          <cell r="E334">
            <v>17316.03</v>
          </cell>
          <cell r="F334">
            <v>6477.77</v>
          </cell>
        </row>
        <row r="335">
          <cell r="D335">
            <v>43176</v>
          </cell>
          <cell r="E335">
            <v>16318.619999999997</v>
          </cell>
          <cell r="F335">
            <v>6289.3700000000008</v>
          </cell>
        </row>
        <row r="336">
          <cell r="D336">
            <v>43183</v>
          </cell>
          <cell r="E336">
            <v>14185.85</v>
          </cell>
          <cell r="F336">
            <v>6564.1900000000014</v>
          </cell>
        </row>
        <row r="337">
          <cell r="D337">
            <v>43190</v>
          </cell>
          <cell r="E337">
            <v>18117.579999999998</v>
          </cell>
          <cell r="F337">
            <v>7989.88</v>
          </cell>
        </row>
        <row r="338">
          <cell r="D338">
            <v>43197</v>
          </cell>
          <cell r="E338">
            <v>19446.199999999993</v>
          </cell>
          <cell r="F338">
            <v>5838.7399999999989</v>
          </cell>
        </row>
        <row r="339">
          <cell r="D339">
            <v>43204</v>
          </cell>
          <cell r="E339">
            <v>16311.43</v>
          </cell>
          <cell r="F339">
            <v>6123.1500000000015</v>
          </cell>
        </row>
        <row r="340">
          <cell r="D340">
            <v>43211</v>
          </cell>
          <cell r="E340">
            <v>16888.98</v>
          </cell>
          <cell r="F340">
            <v>6842.9299999999994</v>
          </cell>
        </row>
        <row r="341">
          <cell r="D341">
            <v>43218</v>
          </cell>
          <cell r="E341">
            <v>18062.030000000002</v>
          </cell>
          <cell r="F341">
            <v>7988.76</v>
          </cell>
        </row>
        <row r="342">
          <cell r="D342">
            <v>43225</v>
          </cell>
          <cell r="E342">
            <v>19100.940000000006</v>
          </cell>
          <cell r="F342">
            <v>7267.66</v>
          </cell>
        </row>
        <row r="343">
          <cell r="D343">
            <v>43232</v>
          </cell>
          <cell r="E343">
            <v>17346.420000000002</v>
          </cell>
          <cell r="F343">
            <v>6682.7</v>
          </cell>
        </row>
        <row r="344">
          <cell r="D344">
            <v>43239</v>
          </cell>
          <cell r="E344">
            <v>16990.330000000002</v>
          </cell>
          <cell r="F344">
            <v>6799.5300000000007</v>
          </cell>
        </row>
        <row r="345">
          <cell r="D345">
            <v>43246</v>
          </cell>
          <cell r="E345">
            <v>18749.97</v>
          </cell>
          <cell r="F345">
            <v>8302.2300000000014</v>
          </cell>
        </row>
        <row r="346">
          <cell r="D346">
            <v>43253</v>
          </cell>
          <cell r="E346">
            <v>19716.109999999997</v>
          </cell>
          <cell r="F346">
            <v>8048.19</v>
          </cell>
        </row>
        <row r="347">
          <cell r="D347">
            <v>43260</v>
          </cell>
          <cell r="E347">
            <v>18268.960000000003</v>
          </cell>
          <cell r="F347">
            <v>7346.72</v>
          </cell>
        </row>
        <row r="348">
          <cell r="D348">
            <v>43267</v>
          </cell>
          <cell r="E348">
            <v>18281.41</v>
          </cell>
          <cell r="F348">
            <v>7750.2400000000007</v>
          </cell>
        </row>
        <row r="349">
          <cell r="D349">
            <v>43274</v>
          </cell>
          <cell r="E349">
            <v>18656.749999999996</v>
          </cell>
          <cell r="F349">
            <v>8504.0399999999991</v>
          </cell>
        </row>
        <row r="350">
          <cell r="D350">
            <v>43281</v>
          </cell>
          <cell r="E350">
            <v>19884.86</v>
          </cell>
          <cell r="F350">
            <v>9126.4500000000007</v>
          </cell>
        </row>
        <row r="351">
          <cell r="D351">
            <v>43288</v>
          </cell>
          <cell r="E351">
            <v>14588.58</v>
          </cell>
          <cell r="F351">
            <v>7538.51</v>
          </cell>
        </row>
        <row r="352">
          <cell r="D352">
            <v>43295</v>
          </cell>
          <cell r="E352">
            <v>15576.019999999997</v>
          </cell>
          <cell r="F352">
            <v>7281.3000000000011</v>
          </cell>
        </row>
        <row r="353">
          <cell r="D353">
            <v>43302</v>
          </cell>
          <cell r="E353">
            <v>16756.63</v>
          </cell>
          <cell r="F353">
            <v>8121.58</v>
          </cell>
        </row>
        <row r="354">
          <cell r="D354">
            <v>43309</v>
          </cell>
          <cell r="E354">
            <v>17024.350000000002</v>
          </cell>
          <cell r="F354">
            <v>9591.5600000000013</v>
          </cell>
        </row>
        <row r="355">
          <cell r="D355">
            <v>43316</v>
          </cell>
          <cell r="E355">
            <v>16933.75</v>
          </cell>
          <cell r="F355">
            <v>7853.69</v>
          </cell>
        </row>
        <row r="356">
          <cell r="D356">
            <v>43323</v>
          </cell>
          <cell r="E356">
            <v>16943.91</v>
          </cell>
          <cell r="F356">
            <v>7904.73</v>
          </cell>
        </row>
        <row r="357">
          <cell r="D357">
            <v>43330</v>
          </cell>
          <cell r="E357">
            <v>17105.779999999995</v>
          </cell>
          <cell r="F357">
            <v>9156.7899999999972</v>
          </cell>
        </row>
        <row r="358">
          <cell r="D358">
            <v>43337</v>
          </cell>
          <cell r="E358">
            <v>17064.549999999996</v>
          </cell>
          <cell r="F358">
            <v>7077.7599999999993</v>
          </cell>
        </row>
        <row r="359">
          <cell r="D359">
            <v>43344</v>
          </cell>
          <cell r="E359">
            <v>16801.059999999998</v>
          </cell>
          <cell r="F359">
            <v>9216.41</v>
          </cell>
        </row>
        <row r="360">
          <cell r="D360">
            <v>43351</v>
          </cell>
          <cell r="E360">
            <v>15644.74</v>
          </cell>
          <cell r="F360">
            <v>8148.4299999999994</v>
          </cell>
        </row>
        <row r="361">
          <cell r="D361">
            <v>43358</v>
          </cell>
          <cell r="E361">
            <v>18075.800000000003</v>
          </cell>
          <cell r="F361">
            <v>7218.8399999999992</v>
          </cell>
        </row>
        <row r="362">
          <cell r="D362">
            <v>43365</v>
          </cell>
          <cell r="E362">
            <v>17819.920000000002</v>
          </cell>
          <cell r="F362">
            <v>8992.94</v>
          </cell>
        </row>
        <row r="363">
          <cell r="D363">
            <v>43372</v>
          </cell>
          <cell r="E363">
            <v>18171.660000000003</v>
          </cell>
          <cell r="F363">
            <v>9490.32</v>
          </cell>
        </row>
        <row r="364">
          <cell r="D364">
            <v>43379</v>
          </cell>
          <cell r="E364">
            <v>15414.520000000002</v>
          </cell>
          <cell r="F364">
            <v>7386.340000000002</v>
          </cell>
        </row>
        <row r="365">
          <cell r="D365">
            <v>43386</v>
          </cell>
          <cell r="E365">
            <v>16799.45</v>
          </cell>
          <cell r="F365">
            <v>8010.67</v>
          </cell>
        </row>
        <row r="366">
          <cell r="D366">
            <v>43393</v>
          </cell>
          <cell r="E366">
            <v>17007.14</v>
          </cell>
          <cell r="F366">
            <v>8892.3800000000028</v>
          </cell>
        </row>
        <row r="367">
          <cell r="D367">
            <v>43400</v>
          </cell>
          <cell r="E367">
            <v>15465.65</v>
          </cell>
          <cell r="F367">
            <v>8276.43</v>
          </cell>
        </row>
        <row r="368">
          <cell r="D368">
            <v>43407</v>
          </cell>
          <cell r="E368">
            <v>17196.45</v>
          </cell>
          <cell r="F368">
            <v>8518.5</v>
          </cell>
        </row>
        <row r="369">
          <cell r="D369">
            <v>43414</v>
          </cell>
          <cell r="E369">
            <v>15151.070000000002</v>
          </cell>
          <cell r="F369">
            <v>5778.3099999999995</v>
          </cell>
        </row>
        <row r="370">
          <cell r="D370">
            <v>43421</v>
          </cell>
          <cell r="E370">
            <v>15505.970000000001</v>
          </cell>
          <cell r="F370">
            <v>9086.7900000000009</v>
          </cell>
        </row>
        <row r="371">
          <cell r="D371">
            <v>43428</v>
          </cell>
          <cell r="E371">
            <v>16136.539999999997</v>
          </cell>
          <cell r="F371">
            <v>8828.2300000000014</v>
          </cell>
        </row>
        <row r="372">
          <cell r="D372">
            <v>43435</v>
          </cell>
          <cell r="E372">
            <v>17693.27</v>
          </cell>
          <cell r="F372">
            <v>8582.31</v>
          </cell>
        </row>
        <row r="373">
          <cell r="D373">
            <v>43442</v>
          </cell>
          <cell r="E373">
            <v>17262.380000000005</v>
          </cell>
          <cell r="F373">
            <v>7129.4</v>
          </cell>
        </row>
        <row r="374">
          <cell r="D374">
            <v>43449</v>
          </cell>
          <cell r="E374">
            <v>17611.16</v>
          </cell>
          <cell r="F374">
            <v>7207.3899999999994</v>
          </cell>
        </row>
        <row r="375">
          <cell r="D375">
            <v>43456</v>
          </cell>
          <cell r="E375">
            <v>18698.2</v>
          </cell>
          <cell r="F375">
            <v>9568.17</v>
          </cell>
        </row>
        <row r="376">
          <cell r="D376">
            <v>43463</v>
          </cell>
          <cell r="E376">
            <v>19580.93</v>
          </cell>
          <cell r="F376">
            <v>9400.6299999999992</v>
          </cell>
        </row>
        <row r="377">
          <cell r="D377">
            <v>43470</v>
          </cell>
          <cell r="E377">
            <v>17616.570000000007</v>
          </cell>
          <cell r="F377">
            <v>8396.9300000000021</v>
          </cell>
        </row>
        <row r="378">
          <cell r="D378">
            <v>43477</v>
          </cell>
          <cell r="E378">
            <v>15236.65</v>
          </cell>
          <cell r="F378">
            <v>6441.17</v>
          </cell>
        </row>
        <row r="379">
          <cell r="D379">
            <v>43484</v>
          </cell>
          <cell r="E379">
            <v>15276.919999999996</v>
          </cell>
          <cell r="F379">
            <v>6860.62</v>
          </cell>
        </row>
        <row r="380">
          <cell r="D380">
            <v>43491</v>
          </cell>
          <cell r="E380">
            <v>13875.14</v>
          </cell>
          <cell r="F380">
            <v>7982.0300000000007</v>
          </cell>
        </row>
        <row r="381">
          <cell r="D381">
            <v>43498</v>
          </cell>
          <cell r="E381">
            <v>16687.86</v>
          </cell>
          <cell r="F381">
            <v>8033.35</v>
          </cell>
        </row>
        <row r="382">
          <cell r="D382">
            <v>43505</v>
          </cell>
          <cell r="E382">
            <v>16295.450000000003</v>
          </cell>
          <cell r="F382">
            <v>5068.66</v>
          </cell>
        </row>
        <row r="383">
          <cell r="D383">
            <v>43512</v>
          </cell>
          <cell r="E383">
            <v>17320.300000000003</v>
          </cell>
          <cell r="F383">
            <v>6830.2900000000009</v>
          </cell>
        </row>
        <row r="384">
          <cell r="D384">
            <v>43519</v>
          </cell>
          <cell r="E384">
            <v>18659.29</v>
          </cell>
          <cell r="F384">
            <v>7150.49</v>
          </cell>
        </row>
        <row r="385">
          <cell r="D385">
            <v>43526</v>
          </cell>
          <cell r="E385">
            <v>17671.23</v>
          </cell>
          <cell r="F385">
            <v>7774.8799999999992</v>
          </cell>
        </row>
        <row r="386">
          <cell r="D386">
            <v>43533</v>
          </cell>
          <cell r="E386">
            <v>17516.07</v>
          </cell>
          <cell r="F386">
            <v>6228.87</v>
          </cell>
        </row>
        <row r="387">
          <cell r="D387">
            <v>43540</v>
          </cell>
          <cell r="E387">
            <v>16594.890000000007</v>
          </cell>
          <cell r="F387">
            <v>4752.57</v>
          </cell>
        </row>
        <row r="388">
          <cell r="D388">
            <v>43547</v>
          </cell>
          <cell r="E388">
            <v>14833.39</v>
          </cell>
          <cell r="F388">
            <v>6327.78</v>
          </cell>
        </row>
        <row r="389">
          <cell r="D389">
            <v>43554</v>
          </cell>
          <cell r="E389">
            <v>5979.63</v>
          </cell>
          <cell r="F389">
            <v>4304.2499999999991</v>
          </cell>
        </row>
        <row r="390">
          <cell r="D390">
            <v>43561</v>
          </cell>
          <cell r="E390">
            <v>17022.53</v>
          </cell>
          <cell r="F390">
            <v>3406.7200000000003</v>
          </cell>
        </row>
        <row r="391">
          <cell r="D391">
            <v>43568</v>
          </cell>
          <cell r="E391">
            <v>16544.490000000002</v>
          </cell>
          <cell r="F391">
            <v>4425.2299999999996</v>
          </cell>
        </row>
        <row r="392">
          <cell r="D392">
            <v>43575</v>
          </cell>
          <cell r="E392">
            <v>17847.57</v>
          </cell>
          <cell r="F392">
            <v>4357.25</v>
          </cell>
        </row>
        <row r="393">
          <cell r="D393">
            <v>43582</v>
          </cell>
          <cell r="E393">
            <v>17275.449999999997</v>
          </cell>
          <cell r="F393">
            <v>5351.17</v>
          </cell>
        </row>
        <row r="394">
          <cell r="D394">
            <v>43589</v>
          </cell>
          <cell r="E394">
            <v>17209.93</v>
          </cell>
          <cell r="F394">
            <v>7334.1799999999994</v>
          </cell>
        </row>
        <row r="395">
          <cell r="D395">
            <v>43596</v>
          </cell>
          <cell r="E395">
            <v>16987.780000000002</v>
          </cell>
          <cell r="F395">
            <v>6883.7900000000009</v>
          </cell>
        </row>
        <row r="396">
          <cell r="D396">
            <v>43603</v>
          </cell>
          <cell r="E396">
            <v>18527.010000000002</v>
          </cell>
          <cell r="F396">
            <v>6843.12</v>
          </cell>
        </row>
        <row r="397">
          <cell r="D397">
            <v>43610</v>
          </cell>
          <cell r="E397">
            <v>19125.609999999993</v>
          </cell>
          <cell r="F397">
            <v>5973.48</v>
          </cell>
        </row>
        <row r="398">
          <cell r="D398">
            <v>43617</v>
          </cell>
          <cell r="E398">
            <v>19092.909999999996</v>
          </cell>
          <cell r="F398">
            <v>10169.769999999999</v>
          </cell>
        </row>
        <row r="399">
          <cell r="D399">
            <v>43624</v>
          </cell>
          <cell r="E399">
            <v>17210.599999999999</v>
          </cell>
          <cell r="F399">
            <v>5993.7500000000009</v>
          </cell>
        </row>
        <row r="400">
          <cell r="D400">
            <v>43631</v>
          </cell>
          <cell r="E400">
            <v>18445.890000000003</v>
          </cell>
          <cell r="F400">
            <v>6560.07</v>
          </cell>
        </row>
        <row r="401">
          <cell r="D401">
            <v>43638</v>
          </cell>
          <cell r="E401">
            <v>20264.59</v>
          </cell>
          <cell r="F401">
            <v>7993.6799999999985</v>
          </cell>
        </row>
        <row r="402">
          <cell r="D402">
            <v>43645</v>
          </cell>
          <cell r="E402">
            <v>19219.330000000002</v>
          </cell>
          <cell r="F402">
            <v>8470.51</v>
          </cell>
        </row>
        <row r="403">
          <cell r="D403">
            <v>43652</v>
          </cell>
          <cell r="E403">
            <v>16846.190000000002</v>
          </cell>
          <cell r="F403">
            <v>6381.8</v>
          </cell>
        </row>
        <row r="404">
          <cell r="D404">
            <v>43659</v>
          </cell>
          <cell r="E404">
            <v>16232.75</v>
          </cell>
          <cell r="F404">
            <v>6811.8</v>
          </cell>
        </row>
        <row r="405">
          <cell r="D405">
            <v>43666</v>
          </cell>
          <cell r="E405">
            <v>17730.109999999997</v>
          </cell>
          <cell r="F405">
            <v>6599.7099999999991</v>
          </cell>
        </row>
        <row r="406">
          <cell r="D406">
            <v>43673</v>
          </cell>
          <cell r="E406">
            <v>15702.720000000003</v>
          </cell>
          <cell r="F406">
            <v>6950.0500000000011</v>
          </cell>
        </row>
        <row r="407">
          <cell r="D407">
            <v>43680</v>
          </cell>
          <cell r="E407">
            <v>19157.820000000003</v>
          </cell>
          <cell r="F407">
            <v>9109.9000000000015</v>
          </cell>
        </row>
        <row r="408">
          <cell r="D408">
            <v>43687</v>
          </cell>
          <cell r="E408">
            <v>17033.740000000002</v>
          </cell>
          <cell r="F408">
            <v>6522.7199999999984</v>
          </cell>
        </row>
        <row r="409">
          <cell r="D409">
            <v>43694</v>
          </cell>
          <cell r="E409">
            <v>19472.449999999997</v>
          </cell>
          <cell r="F409">
            <v>8799.3900000000012</v>
          </cell>
        </row>
        <row r="410">
          <cell r="D410">
            <v>43701</v>
          </cell>
          <cell r="E410">
            <v>17423.359999999997</v>
          </cell>
          <cell r="F410">
            <v>9074.33</v>
          </cell>
        </row>
        <row r="411">
          <cell r="D411">
            <v>43708</v>
          </cell>
          <cell r="E411">
            <v>17903.929999999997</v>
          </cell>
          <cell r="F411">
            <v>9272.81</v>
          </cell>
        </row>
        <row r="412">
          <cell r="D412">
            <v>43715</v>
          </cell>
          <cell r="E412">
            <v>19184.899999999998</v>
          </cell>
          <cell r="F412">
            <v>6392.01</v>
          </cell>
        </row>
        <row r="413">
          <cell r="D413">
            <v>43722</v>
          </cell>
          <cell r="E413">
            <v>17371.8</v>
          </cell>
          <cell r="F413">
            <v>6432.7099999999991</v>
          </cell>
        </row>
        <row r="414">
          <cell r="D414">
            <v>43729</v>
          </cell>
          <cell r="E414">
            <v>17601.7</v>
          </cell>
          <cell r="F414">
            <v>8250.31</v>
          </cell>
        </row>
        <row r="415">
          <cell r="D415">
            <v>43736</v>
          </cell>
          <cell r="E415">
            <v>16717.480000000003</v>
          </cell>
          <cell r="F415">
            <v>7613.7800000000016</v>
          </cell>
        </row>
        <row r="416">
          <cell r="D416">
            <v>43743</v>
          </cell>
          <cell r="E416">
            <v>15934.569999999996</v>
          </cell>
          <cell r="F416">
            <v>7916.4800000000005</v>
          </cell>
        </row>
        <row r="417">
          <cell r="D417">
            <v>43750</v>
          </cell>
          <cell r="E417">
            <v>15758.44</v>
          </cell>
          <cell r="F417">
            <v>7443.1599999999989</v>
          </cell>
        </row>
        <row r="418">
          <cell r="D418">
            <v>43757</v>
          </cell>
          <cell r="E418">
            <v>17141.420000000002</v>
          </cell>
          <cell r="F418">
            <v>6499.3299999999981</v>
          </cell>
        </row>
        <row r="419">
          <cell r="D419">
            <v>43764</v>
          </cell>
          <cell r="E419">
            <v>17929.620000000003</v>
          </cell>
          <cell r="F419">
            <v>7713.4999999999991</v>
          </cell>
        </row>
        <row r="420">
          <cell r="D420">
            <v>43771</v>
          </cell>
          <cell r="E420">
            <v>17313.97</v>
          </cell>
          <cell r="F420">
            <v>8127.199999999998</v>
          </cell>
        </row>
        <row r="421">
          <cell r="D421">
            <v>43778</v>
          </cell>
          <cell r="E421">
            <v>17421.72</v>
          </cell>
          <cell r="F421">
            <v>6908.1600000000008</v>
          </cell>
        </row>
        <row r="422">
          <cell r="D422">
            <v>43785</v>
          </cell>
          <cell r="E422">
            <v>19033.079999999998</v>
          </cell>
          <cell r="F422">
            <v>6549.8499999999995</v>
          </cell>
        </row>
        <row r="423">
          <cell r="D423">
            <v>43792</v>
          </cell>
          <cell r="E423">
            <v>17507.719999999998</v>
          </cell>
          <cell r="F423">
            <v>7961.9500000000007</v>
          </cell>
        </row>
        <row r="424">
          <cell r="D424">
            <v>43799</v>
          </cell>
          <cell r="E424">
            <v>17303</v>
          </cell>
          <cell r="F424">
            <v>6224.5200000000013</v>
          </cell>
        </row>
        <row r="425">
          <cell r="D425">
            <v>43806</v>
          </cell>
          <cell r="E425">
            <v>17640.18</v>
          </cell>
          <cell r="F425">
            <v>6366.77</v>
          </cell>
        </row>
        <row r="426">
          <cell r="D426">
            <v>43813</v>
          </cell>
          <cell r="E426">
            <v>19273.329999999998</v>
          </cell>
          <cell r="F426">
            <v>6737.7399999999989</v>
          </cell>
        </row>
        <row r="427">
          <cell r="D427">
            <v>43820</v>
          </cell>
          <cell r="E427">
            <v>18791.79</v>
          </cell>
          <cell r="F427">
            <v>7632.6900000000014</v>
          </cell>
        </row>
        <row r="428">
          <cell r="D428">
            <v>43827</v>
          </cell>
          <cell r="E428">
            <v>19874.400000000001</v>
          </cell>
          <cell r="F428">
            <v>6306.329999999999</v>
          </cell>
        </row>
        <row r="429">
          <cell r="D429">
            <v>43834</v>
          </cell>
          <cell r="E429">
            <v>17557.399999999998</v>
          </cell>
          <cell r="F429">
            <v>7215.8900000000021</v>
          </cell>
        </row>
        <row r="430">
          <cell r="D430">
            <v>43841</v>
          </cell>
          <cell r="E430">
            <v>15275.95</v>
          </cell>
          <cell r="F430">
            <v>4589.45</v>
          </cell>
        </row>
        <row r="431">
          <cell r="D431">
            <v>43848</v>
          </cell>
          <cell r="E431">
            <v>14671.91</v>
          </cell>
          <cell r="F431">
            <v>4433.68</v>
          </cell>
        </row>
        <row r="432">
          <cell r="D432">
            <v>43855</v>
          </cell>
          <cell r="E432">
            <v>17087.71</v>
          </cell>
          <cell r="F432">
            <v>5486.59</v>
          </cell>
        </row>
        <row r="433">
          <cell r="D433">
            <v>43862</v>
          </cell>
          <cell r="E433">
            <v>16755.060000000005</v>
          </cell>
          <cell r="F433">
            <v>5995.5999999999995</v>
          </cell>
        </row>
        <row r="434">
          <cell r="D434">
            <v>43869</v>
          </cell>
          <cell r="E434">
            <v>13813.32</v>
          </cell>
          <cell r="F434">
            <v>4769.51</v>
          </cell>
        </row>
        <row r="435">
          <cell r="D435">
            <v>43876</v>
          </cell>
          <cell r="E435">
            <v>11957.900000000003</v>
          </cell>
          <cell r="F435">
            <v>4952.3</v>
          </cell>
        </row>
        <row r="436">
          <cell r="D436">
            <v>43883</v>
          </cell>
          <cell r="E436">
            <v>17184.060000000005</v>
          </cell>
          <cell r="F436">
            <v>6330.07</v>
          </cell>
        </row>
        <row r="437">
          <cell r="D437">
            <v>43890</v>
          </cell>
          <cell r="E437">
            <v>17047.28</v>
          </cell>
          <cell r="F437">
            <v>6483.9</v>
          </cell>
        </row>
        <row r="438">
          <cell r="D438">
            <v>43897</v>
          </cell>
          <cell r="E438">
            <v>17991.670000000002</v>
          </cell>
          <cell r="F438">
            <v>3605.1799999999994</v>
          </cell>
        </row>
        <row r="439">
          <cell r="D439">
            <v>43904</v>
          </cell>
          <cell r="E439">
            <v>18204.159999999996</v>
          </cell>
          <cell r="F439">
            <v>4744.2699999999995</v>
          </cell>
        </row>
        <row r="440">
          <cell r="D440">
            <v>43911</v>
          </cell>
          <cell r="E440">
            <v>17693.469999999998</v>
          </cell>
          <cell r="F440">
            <v>4491.1799999999994</v>
          </cell>
        </row>
        <row r="441">
          <cell r="D441">
            <v>43918</v>
          </cell>
          <cell r="E441">
            <v>18891.28</v>
          </cell>
          <cell r="F441">
            <v>5873.52</v>
          </cell>
        </row>
        <row r="442">
          <cell r="D442">
            <v>43925</v>
          </cell>
          <cell r="E442">
            <v>18213.88</v>
          </cell>
          <cell r="F442">
            <v>5729.73</v>
          </cell>
        </row>
        <row r="443">
          <cell r="D443">
            <v>43932</v>
          </cell>
          <cell r="E443">
            <v>17451.530000000002</v>
          </cell>
          <cell r="F443">
            <v>6225.8700000000008</v>
          </cell>
        </row>
        <row r="444">
          <cell r="D444">
            <v>43939</v>
          </cell>
          <cell r="E444">
            <v>18932.210000000003</v>
          </cell>
          <cell r="F444">
            <v>5772.8200000000006</v>
          </cell>
        </row>
        <row r="445">
          <cell r="D445">
            <v>43946</v>
          </cell>
          <cell r="E445">
            <v>18085.610000000004</v>
          </cell>
          <cell r="F445">
            <v>6229.7100000000009</v>
          </cell>
        </row>
        <row r="446">
          <cell r="D446">
            <v>43953</v>
          </cell>
          <cell r="E446">
            <v>19215.569999999996</v>
          </cell>
          <cell r="F446">
            <v>4943.2800000000007</v>
          </cell>
        </row>
        <row r="447">
          <cell r="D447">
            <v>43960</v>
          </cell>
          <cell r="E447">
            <v>17487.510000000002</v>
          </cell>
          <cell r="F447">
            <v>5450.77</v>
          </cell>
        </row>
        <row r="448">
          <cell r="D448">
            <v>43967</v>
          </cell>
          <cell r="E448">
            <v>17570.330000000002</v>
          </cell>
          <cell r="F448">
            <v>4721.41</v>
          </cell>
        </row>
        <row r="449">
          <cell r="E449">
            <v>20481.349999999995</v>
          </cell>
          <cell r="F449">
            <v>6156.8399999999992</v>
          </cell>
        </row>
        <row r="450">
          <cell r="E450">
            <v>17617.519999999997</v>
          </cell>
          <cell r="F450">
            <v>7122.0600000000013</v>
          </cell>
        </row>
        <row r="451">
          <cell r="E451">
            <v>21615.770000000004</v>
          </cell>
          <cell r="F451">
            <v>7606.7300000000014</v>
          </cell>
        </row>
        <row r="452">
          <cell r="E452">
            <v>18977.039999999997</v>
          </cell>
          <cell r="F452">
            <v>6402.9500000000007</v>
          </cell>
        </row>
        <row r="453">
          <cell r="E453">
            <v>19099.990000000002</v>
          </cell>
          <cell r="F453">
            <v>7486.0099999999993</v>
          </cell>
        </row>
        <row r="454">
          <cell r="E454">
            <v>21350.250000000004</v>
          </cell>
          <cell r="F454">
            <v>7462.71</v>
          </cell>
        </row>
        <row r="455">
          <cell r="E455">
            <v>19417.630000000005</v>
          </cell>
          <cell r="F455">
            <v>7655.26</v>
          </cell>
        </row>
        <row r="456">
          <cell r="E456">
            <v>18054.109999999997</v>
          </cell>
          <cell r="F456">
            <v>6716.6299999999983</v>
          </cell>
        </row>
        <row r="457">
          <cell r="E457">
            <v>16997.799999999996</v>
          </cell>
          <cell r="F457">
            <v>5955.0700000000006</v>
          </cell>
        </row>
        <row r="458">
          <cell r="E458">
            <v>18562.580000000002</v>
          </cell>
          <cell r="F458">
            <v>7457.1900000000005</v>
          </cell>
        </row>
        <row r="459">
          <cell r="E459">
            <v>16873.150000000001</v>
          </cell>
          <cell r="F459">
            <v>7702.3499999999995</v>
          </cell>
        </row>
        <row r="460">
          <cell r="E460">
            <v>16932.670000000002</v>
          </cell>
          <cell r="F460">
            <v>7478.93</v>
          </cell>
        </row>
        <row r="461">
          <cell r="E461">
            <v>16645.710000000003</v>
          </cell>
          <cell r="F461">
            <v>7547.7699999999995</v>
          </cell>
        </row>
        <row r="462">
          <cell r="E462">
            <v>20280.490000000002</v>
          </cell>
          <cell r="F462">
            <v>8184.380000000001</v>
          </cell>
        </row>
        <row r="463">
          <cell r="E463">
            <v>17433.310000000001</v>
          </cell>
          <cell r="F463">
            <v>8767.18</v>
          </cell>
        </row>
        <row r="464">
          <cell r="E464">
            <v>16652.569999999996</v>
          </cell>
          <cell r="F464">
            <v>8355.68</v>
          </cell>
        </row>
        <row r="465">
          <cell r="E465">
            <v>17607.080000000002</v>
          </cell>
          <cell r="F465">
            <v>7764.2400000000007</v>
          </cell>
        </row>
        <row r="466">
          <cell r="E466">
            <v>18360.310000000001</v>
          </cell>
          <cell r="F466">
            <v>7560.7300000000005</v>
          </cell>
        </row>
        <row r="467">
          <cell r="E467">
            <v>18670.970000000005</v>
          </cell>
          <cell r="F467">
            <v>8499.1</v>
          </cell>
        </row>
        <row r="468">
          <cell r="E468">
            <v>19841.949999999997</v>
          </cell>
          <cell r="F468">
            <v>9032.7200000000012</v>
          </cell>
        </row>
        <row r="469">
          <cell r="E469">
            <v>19386.070000000003</v>
          </cell>
          <cell r="F469">
            <v>6186.68</v>
          </cell>
        </row>
        <row r="470">
          <cell r="E470">
            <v>18983.009999999998</v>
          </cell>
          <cell r="F470">
            <v>7218.9399999999987</v>
          </cell>
        </row>
        <row r="471">
          <cell r="E471">
            <v>17404.849999999999</v>
          </cell>
          <cell r="F471">
            <v>8049.6899999999987</v>
          </cell>
        </row>
        <row r="472">
          <cell r="E472">
            <v>18114.75</v>
          </cell>
          <cell r="F472">
            <v>8226.8799999999992</v>
          </cell>
        </row>
        <row r="473">
          <cell r="E473">
            <v>17850.909999999996</v>
          </cell>
          <cell r="F473">
            <v>6509.4</v>
          </cell>
        </row>
        <row r="474">
          <cell r="E474">
            <v>17737.41</v>
          </cell>
          <cell r="F474">
            <v>8151.3200000000006</v>
          </cell>
        </row>
        <row r="475">
          <cell r="E475">
            <v>17736.019999999997</v>
          </cell>
          <cell r="F475">
            <v>6295.6200000000008</v>
          </cell>
        </row>
        <row r="476">
          <cell r="E476">
            <v>15812.840000000002</v>
          </cell>
          <cell r="F476">
            <v>7830.71</v>
          </cell>
        </row>
        <row r="477">
          <cell r="E477">
            <v>18173.78</v>
          </cell>
          <cell r="F477">
            <v>7082.329999999999</v>
          </cell>
        </row>
        <row r="478">
          <cell r="E478">
            <v>14177.010000000002</v>
          </cell>
          <cell r="F478">
            <v>6518.1000000000013</v>
          </cell>
        </row>
        <row r="479">
          <cell r="E479">
            <v>19765.940000000002</v>
          </cell>
          <cell r="F479">
            <v>7553.46</v>
          </cell>
        </row>
        <row r="480">
          <cell r="E480">
            <v>20643.219999999998</v>
          </cell>
          <cell r="F480">
            <v>8714.5400000000009</v>
          </cell>
        </row>
        <row r="481">
          <cell r="E481">
            <v>21610.45</v>
          </cell>
          <cell r="F481">
            <v>8657.2199999999993</v>
          </cell>
        </row>
        <row r="482">
          <cell r="E482">
            <v>17134.409999999996</v>
          </cell>
          <cell r="F482">
            <v>5158.29</v>
          </cell>
        </row>
        <row r="483">
          <cell r="E483">
            <v>17573.730000000003</v>
          </cell>
          <cell r="F483">
            <v>5925.9699999999993</v>
          </cell>
        </row>
        <row r="484">
          <cell r="E484">
            <v>12796.919999999998</v>
          </cell>
          <cell r="F484">
            <v>6643.29</v>
          </cell>
        </row>
        <row r="485">
          <cell r="E485">
            <v>18917.43</v>
          </cell>
          <cell r="F485">
            <v>7209.8199999999988</v>
          </cell>
        </row>
        <row r="486">
          <cell r="E486">
            <v>10389.800000000001</v>
          </cell>
          <cell r="F486">
            <v>6413.82</v>
          </cell>
        </row>
        <row r="487">
          <cell r="E487">
            <v>19272.449999999997</v>
          </cell>
          <cell r="F487">
            <v>5840.17</v>
          </cell>
        </row>
        <row r="488">
          <cell r="E488">
            <v>17324.309999999994</v>
          </cell>
          <cell r="F488">
            <v>6612.58</v>
          </cell>
        </row>
        <row r="489">
          <cell r="E489">
            <v>18083.879999999997</v>
          </cell>
          <cell r="F489">
            <v>5864.4299999999994</v>
          </cell>
        </row>
        <row r="490">
          <cell r="E490">
            <v>16393.170000000002</v>
          </cell>
          <cell r="F490">
            <v>6886.63</v>
          </cell>
        </row>
        <row r="491">
          <cell r="E491">
            <v>17230.940000000002</v>
          </cell>
          <cell r="F491">
            <v>5451.840000000002</v>
          </cell>
        </row>
        <row r="492">
          <cell r="E492">
            <v>18113.800000000003</v>
          </cell>
          <cell r="F492">
            <v>6206.2699999999995</v>
          </cell>
        </row>
        <row r="493">
          <cell r="E493">
            <v>20364.579999999998</v>
          </cell>
          <cell r="F493">
            <v>7130.96</v>
          </cell>
        </row>
        <row r="494">
          <cell r="E494">
            <v>19710.640000000003</v>
          </cell>
          <cell r="F494">
            <v>6024.56</v>
          </cell>
        </row>
        <row r="495">
          <cell r="E495">
            <v>14863.21</v>
          </cell>
          <cell r="F495">
            <v>6814.04</v>
          </cell>
        </row>
        <row r="496">
          <cell r="E496">
            <v>17498.059999999998</v>
          </cell>
          <cell r="F496">
            <v>7013.0400000000009</v>
          </cell>
        </row>
        <row r="497">
          <cell r="E497">
            <v>18352.739999999998</v>
          </cell>
          <cell r="F497">
            <v>4808.91</v>
          </cell>
        </row>
        <row r="498">
          <cell r="E498">
            <v>18947.939999999999</v>
          </cell>
          <cell r="F498">
            <v>7919.3699999999981</v>
          </cell>
        </row>
        <row r="499">
          <cell r="E499">
            <v>19224.22</v>
          </cell>
          <cell r="F499">
            <v>4886.3399999999992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321">
          <cell r="R321">
            <v>1427.54</v>
          </cell>
        </row>
      </sheetData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 Spec"/>
      <sheetName val="Weather Impact"/>
      <sheetName val="Stats Brazil"/>
      <sheetName val="Stats Australia"/>
      <sheetName val="AUS Mth"/>
      <sheetName val="Quarterly shipment"/>
      <sheetName val="BRA Mth"/>
      <sheetName val="Quarterly production"/>
      <sheetName val="Majors analysis"/>
      <sheetName val="big fouur shipmement"/>
      <sheetName val="Vale ramp up shape (2)"/>
      <sheetName val="Sheet2"/>
      <sheetName val="Vale ramp up shape"/>
      <sheetName val="big 4 monthly shipment"/>
      <sheetName val="Stats ZAF"/>
      <sheetName val="Minors Mth"/>
      <sheetName val="marginal supply"/>
      <sheetName val="Long Term Supply (2)"/>
      <sheetName val="Long Term Supply"/>
      <sheetName val="Price Sensitive"/>
      <sheetName val="China Import Pivot"/>
      <sheetName val="India Details"/>
      <sheetName val="China Import By Origin"/>
      <sheetName val="Majors analysis (3)"/>
      <sheetName val="Pellet shipment"/>
      <sheetName val="Long Term Supply OT"/>
      <sheetName val="Long Term Supply (3)"/>
      <sheetName val="Major IO projects"/>
      <sheetName val="Minors Supply"/>
    </sheetNames>
    <sheetDataSet>
      <sheetData sheetId="0"/>
      <sheetData sheetId="1"/>
      <sheetData sheetId="2">
        <row r="3">
          <cell r="BH3"/>
        </row>
      </sheetData>
      <sheetData sheetId="3"/>
      <sheetData sheetId="4">
        <row r="1">
          <cell r="A1" t="str">
            <v>Monthly</v>
          </cell>
          <cell r="B1" t="str">
            <v>BHP</v>
          </cell>
          <cell r="C1" t="str">
            <v>FMG</v>
          </cell>
          <cell r="D1" t="str">
            <v>Utah Point</v>
          </cell>
          <cell r="E1" t="str">
            <v>RoyHills</v>
          </cell>
          <cell r="F1" t="str">
            <v>Dampier</v>
          </cell>
          <cell r="G1" t="str">
            <v>Port Walcott</v>
          </cell>
          <cell r="H1" t="str">
            <v>Geraldton</v>
          </cell>
          <cell r="I1" t="str">
            <v>Esperance</v>
          </cell>
          <cell r="J1" t="str">
            <v>Port Kwinana</v>
          </cell>
          <cell r="K1" t="str">
            <v>Port Latta</v>
          </cell>
          <cell r="L1" t="str">
            <v>Port Adelaide</v>
          </cell>
          <cell r="M1" t="str">
            <v>Cape Preston</v>
          </cell>
          <cell r="N1" t="str">
            <v>Total</v>
          </cell>
          <cell r="O1" t="str">
            <v>To China</v>
          </cell>
          <cell r="P1" t="str">
            <v>China Share</v>
          </cell>
          <cell r="Q1" t="str">
            <v>Projected China Import</v>
          </cell>
          <cell r="R1" t="str">
            <v>Actual China Import</v>
          </cell>
          <cell r="S1" t="str">
            <v>Pro/Act</v>
          </cell>
          <cell r="T1" t="str">
            <v>Wkl Aus to China</v>
          </cell>
        </row>
        <row r="2">
          <cell r="A2">
            <v>40179</v>
          </cell>
          <cell r="B2">
            <v>11653000</v>
          </cell>
          <cell r="C2">
            <v>3600913</v>
          </cell>
          <cell r="D2">
            <v>0</v>
          </cell>
          <cell r="E2"/>
          <cell r="F2">
            <v>12339000</v>
          </cell>
          <cell r="G2">
            <v>5731000</v>
          </cell>
          <cell r="H2">
            <v>410745</v>
          </cell>
          <cell r="I2">
            <v>648733</v>
          </cell>
          <cell r="J2">
            <v>0</v>
          </cell>
          <cell r="K2">
            <v>127000</v>
          </cell>
          <cell r="L2">
            <v>0</v>
          </cell>
          <cell r="M2"/>
          <cell r="N2">
            <v>34510391</v>
          </cell>
          <cell r="O2">
            <v>23259147</v>
          </cell>
          <cell r="P2">
            <v>0.67397518040291116</v>
          </cell>
          <cell r="Q2"/>
          <cell r="R2"/>
          <cell r="S2"/>
          <cell r="T2">
            <v>0</v>
          </cell>
          <cell r="U2">
            <v>11251244</v>
          </cell>
          <cell r="V2">
            <v>7792668.935483871</v>
          </cell>
        </row>
        <row r="3">
          <cell r="A3">
            <v>40210</v>
          </cell>
          <cell r="B3">
            <v>10278000</v>
          </cell>
          <cell r="C3">
            <v>2488050</v>
          </cell>
          <cell r="D3">
            <v>0</v>
          </cell>
          <cell r="E3"/>
          <cell r="F3">
            <v>10991000</v>
          </cell>
          <cell r="G3">
            <v>5755000</v>
          </cell>
          <cell r="H3">
            <v>458914</v>
          </cell>
          <cell r="I3">
            <v>666849</v>
          </cell>
          <cell r="J3">
            <v>0</v>
          </cell>
          <cell r="K3">
            <v>195000</v>
          </cell>
          <cell r="L3">
            <v>0</v>
          </cell>
          <cell r="M3"/>
          <cell r="N3">
            <v>30832813</v>
          </cell>
          <cell r="O3">
            <v>20527870</v>
          </cell>
          <cell r="P3">
            <v>0.66577999224397721</v>
          </cell>
          <cell r="Q3">
            <v>21893508.5</v>
          </cell>
          <cell r="R3"/>
          <cell r="S3"/>
          <cell r="T3">
            <v>0</v>
          </cell>
          <cell r="U3">
            <v>7321122.3870967738</v>
          </cell>
          <cell r="V3">
            <v>6962248.0967741935</v>
          </cell>
        </row>
        <row r="4">
          <cell r="A4">
            <v>40238</v>
          </cell>
          <cell r="B4">
            <v>11747000</v>
          </cell>
          <cell r="C4">
            <v>2928930</v>
          </cell>
          <cell r="D4">
            <v>0</v>
          </cell>
          <cell r="E4"/>
          <cell r="F4">
            <v>11700300</v>
          </cell>
          <cell r="G4">
            <v>6576000</v>
          </cell>
          <cell r="H4">
            <v>540709</v>
          </cell>
          <cell r="I4">
            <v>790614</v>
          </cell>
          <cell r="J4">
            <v>0</v>
          </cell>
          <cell r="K4">
            <v>165000</v>
          </cell>
          <cell r="L4">
            <v>0</v>
          </cell>
          <cell r="M4"/>
          <cell r="N4">
            <v>34448553</v>
          </cell>
          <cell r="O4">
            <v>20257533</v>
          </cell>
          <cell r="P4">
            <v>0.58805178261043356</v>
          </cell>
          <cell r="Q4">
            <v>20392701.5</v>
          </cell>
          <cell r="R4"/>
          <cell r="S4"/>
          <cell r="T4">
            <v>0</v>
          </cell>
          <cell r="U4">
            <v>17881936.392857142</v>
          </cell>
          <cell r="V4">
            <v>8612138.25</v>
          </cell>
        </row>
        <row r="5">
          <cell r="A5">
            <v>40269</v>
          </cell>
          <cell r="B5">
            <v>11542000</v>
          </cell>
          <cell r="C5">
            <v>2966450</v>
          </cell>
          <cell r="D5">
            <v>0</v>
          </cell>
          <cell r="E5"/>
          <cell r="F5">
            <v>12207000</v>
          </cell>
          <cell r="G5">
            <v>6102000</v>
          </cell>
          <cell r="H5">
            <v>475213</v>
          </cell>
          <cell r="I5">
            <v>829151</v>
          </cell>
          <cell r="J5">
            <v>0</v>
          </cell>
          <cell r="K5">
            <v>147000</v>
          </cell>
          <cell r="L5">
            <v>0</v>
          </cell>
          <cell r="M5"/>
          <cell r="N5">
            <v>34268814</v>
          </cell>
          <cell r="O5">
            <v>23445814</v>
          </cell>
          <cell r="P5">
            <v>0.68417348788318144</v>
          </cell>
          <cell r="Q5">
            <v>21851673.5</v>
          </cell>
          <cell r="R5"/>
          <cell r="S5"/>
          <cell r="T5">
            <v>0</v>
          </cell>
          <cell r="U5">
            <v>9717554.3870967701</v>
          </cell>
          <cell r="V5">
            <v>7738119.2903225794</v>
          </cell>
        </row>
        <row r="6">
          <cell r="A6">
            <v>40299</v>
          </cell>
          <cell r="B6">
            <v>11502000</v>
          </cell>
          <cell r="C6">
            <v>3068900</v>
          </cell>
          <cell r="D6">
            <v>0</v>
          </cell>
          <cell r="E6"/>
          <cell r="F6">
            <v>10876000</v>
          </cell>
          <cell r="G6">
            <v>6665000</v>
          </cell>
          <cell r="H6">
            <v>521633</v>
          </cell>
          <cell r="I6">
            <v>720281</v>
          </cell>
          <cell r="J6">
            <v>0</v>
          </cell>
          <cell r="K6">
            <v>237000</v>
          </cell>
          <cell r="L6">
            <v>0</v>
          </cell>
          <cell r="M6"/>
          <cell r="N6">
            <v>33590814</v>
          </cell>
          <cell r="O6">
            <v>21364664</v>
          </cell>
          <cell r="P6">
            <v>0.6360269804715063</v>
          </cell>
          <cell r="Q6">
            <v>22405239</v>
          </cell>
          <cell r="R6"/>
          <cell r="S6"/>
          <cell r="T6">
            <v>0</v>
          </cell>
          <cell r="U6">
            <v>13345843.800000004</v>
          </cell>
          <cell r="V6">
            <v>7837856.6000000006</v>
          </cell>
        </row>
        <row r="7">
          <cell r="A7">
            <v>40330</v>
          </cell>
          <cell r="B7">
            <v>11199000</v>
          </cell>
          <cell r="C7">
            <v>3874530</v>
          </cell>
          <cell r="D7">
            <v>0</v>
          </cell>
          <cell r="E7"/>
          <cell r="F7">
            <v>11774000</v>
          </cell>
          <cell r="G7">
            <v>6972000</v>
          </cell>
          <cell r="H7">
            <v>418587</v>
          </cell>
          <cell r="I7">
            <v>798312</v>
          </cell>
          <cell r="J7">
            <v>0</v>
          </cell>
          <cell r="K7">
            <v>119000</v>
          </cell>
          <cell r="L7">
            <v>0</v>
          </cell>
          <cell r="M7"/>
          <cell r="N7">
            <v>35155429</v>
          </cell>
          <cell r="O7">
            <v>23464925</v>
          </cell>
          <cell r="P7">
            <v>0.66746234272948279</v>
          </cell>
          <cell r="Q7">
            <v>22414794.5</v>
          </cell>
          <cell r="R7"/>
          <cell r="S7"/>
          <cell r="T7">
            <v>0</v>
          </cell>
          <cell r="U7">
            <v>10556457.903225802</v>
          </cell>
          <cell r="V7">
            <v>7938322.6774193542</v>
          </cell>
        </row>
        <row r="8">
          <cell r="A8">
            <v>40360</v>
          </cell>
          <cell r="B8">
            <v>11508000</v>
          </cell>
          <cell r="C8">
            <v>2418000</v>
          </cell>
          <cell r="D8">
            <v>0</v>
          </cell>
          <cell r="E8"/>
          <cell r="F8">
            <v>11590000</v>
          </cell>
          <cell r="G8">
            <v>7170000</v>
          </cell>
          <cell r="H8">
            <v>470293</v>
          </cell>
          <cell r="I8">
            <v>624562</v>
          </cell>
          <cell r="J8">
            <v>0</v>
          </cell>
          <cell r="K8">
            <v>301500</v>
          </cell>
          <cell r="L8">
            <v>0</v>
          </cell>
          <cell r="M8"/>
          <cell r="N8">
            <v>34082355</v>
          </cell>
          <cell r="O8">
            <v>20747212</v>
          </cell>
          <cell r="P8">
            <v>0.6087376297793976</v>
          </cell>
          <cell r="Q8">
            <v>22106068.5</v>
          </cell>
          <cell r="R8"/>
          <cell r="S8"/>
          <cell r="T8">
            <v>0</v>
          </cell>
          <cell r="U8">
            <v>14471221.5</v>
          </cell>
          <cell r="V8">
            <v>7952549.5</v>
          </cell>
        </row>
        <row r="9">
          <cell r="A9">
            <v>40391</v>
          </cell>
          <cell r="B9">
            <v>11003000</v>
          </cell>
          <cell r="C9">
            <v>2720000</v>
          </cell>
          <cell r="D9">
            <v>0</v>
          </cell>
          <cell r="E9"/>
          <cell r="F9">
            <v>11413900</v>
          </cell>
          <cell r="G9">
            <v>7608657</v>
          </cell>
          <cell r="H9">
            <v>518381</v>
          </cell>
          <cell r="I9">
            <v>786822</v>
          </cell>
          <cell r="J9">
            <v>0</v>
          </cell>
          <cell r="K9">
            <v>167000</v>
          </cell>
          <cell r="L9">
            <v>0</v>
          </cell>
          <cell r="M9"/>
          <cell r="N9">
            <v>34217760</v>
          </cell>
          <cell r="O9">
            <v>22360246</v>
          </cell>
          <cell r="P9">
            <v>0.65346901725887374</v>
          </cell>
          <cell r="Q9">
            <v>21553729</v>
          </cell>
          <cell r="R9"/>
          <cell r="S9"/>
          <cell r="T9">
            <v>0</v>
          </cell>
          <cell r="U9">
            <v>11857514</v>
          </cell>
          <cell r="V9">
            <v>7726590.9677419355</v>
          </cell>
        </row>
        <row r="10">
          <cell r="A10">
            <v>40422</v>
          </cell>
          <cell r="B10">
            <v>11754000</v>
          </cell>
          <cell r="C10">
            <v>4262630</v>
          </cell>
          <cell r="D10">
            <v>0</v>
          </cell>
          <cell r="E10"/>
          <cell r="F10">
            <v>12792900</v>
          </cell>
          <cell r="G10">
            <v>7097600</v>
          </cell>
          <cell r="H10">
            <v>467972</v>
          </cell>
          <cell r="I10">
            <v>720710</v>
          </cell>
          <cell r="J10">
            <v>0</v>
          </cell>
          <cell r="K10">
            <v>238100</v>
          </cell>
          <cell r="L10">
            <v>0</v>
          </cell>
          <cell r="M10"/>
          <cell r="N10">
            <v>37333912</v>
          </cell>
          <cell r="O10">
            <v>25072634</v>
          </cell>
          <cell r="P10">
            <v>0.67157800125526623</v>
          </cell>
          <cell r="Q10">
            <v>23716440</v>
          </cell>
          <cell r="R10"/>
          <cell r="S10"/>
          <cell r="T10">
            <v>0</v>
          </cell>
          <cell r="U10">
            <v>11056958.258064516</v>
          </cell>
          <cell r="V10">
            <v>8430238.1935483869</v>
          </cell>
        </row>
        <row r="11">
          <cell r="A11">
            <v>40452</v>
          </cell>
          <cell r="B11">
            <v>13289000</v>
          </cell>
          <cell r="C11">
            <v>3679748</v>
          </cell>
          <cell r="D11">
            <v>274000</v>
          </cell>
          <cell r="E11"/>
          <cell r="F11">
            <v>13693000</v>
          </cell>
          <cell r="G11">
            <v>7272000</v>
          </cell>
          <cell r="H11">
            <v>529871</v>
          </cell>
          <cell r="I11">
            <v>700556</v>
          </cell>
          <cell r="J11">
            <v>0</v>
          </cell>
          <cell r="K11">
            <v>193000</v>
          </cell>
          <cell r="L11">
            <v>0</v>
          </cell>
          <cell r="M11"/>
          <cell r="N11">
            <v>39631175</v>
          </cell>
          <cell r="O11">
            <v>27240049</v>
          </cell>
          <cell r="P11">
            <v>0.68733891942391312</v>
          </cell>
          <cell r="Q11">
            <v>26156341.5</v>
          </cell>
          <cell r="R11"/>
          <cell r="S11"/>
          <cell r="T11">
            <v>0</v>
          </cell>
          <cell r="U11">
            <v>13712165.166666672</v>
          </cell>
          <cell r="V11">
            <v>9247274.1666666679</v>
          </cell>
        </row>
        <row r="12">
          <cell r="A12">
            <v>40483</v>
          </cell>
          <cell r="B12">
            <v>12118000</v>
          </cell>
          <cell r="C12">
            <v>3442431</v>
          </cell>
          <cell r="D12">
            <v>341500</v>
          </cell>
          <cell r="E12"/>
          <cell r="F12">
            <v>13227500</v>
          </cell>
          <cell r="G12">
            <v>6700500</v>
          </cell>
          <cell r="H12">
            <v>481669</v>
          </cell>
          <cell r="I12">
            <v>782607</v>
          </cell>
          <cell r="J12">
            <v>0</v>
          </cell>
          <cell r="K12">
            <v>190000</v>
          </cell>
          <cell r="L12">
            <v>0</v>
          </cell>
          <cell r="M12"/>
          <cell r="N12">
            <v>37284207</v>
          </cell>
          <cell r="O12">
            <v>26564734</v>
          </cell>
          <cell r="P12">
            <v>0.71249293299975514</v>
          </cell>
          <cell r="Q12">
            <v>26902391.5</v>
          </cell>
          <cell r="R12"/>
          <cell r="S12"/>
          <cell r="T12">
            <v>0</v>
          </cell>
          <cell r="U12">
            <v>9516756.645161286</v>
          </cell>
          <cell r="V12">
            <v>8419014.4838709664</v>
          </cell>
        </row>
        <row r="13">
          <cell r="A13">
            <v>40513</v>
          </cell>
          <cell r="B13">
            <v>12610000</v>
          </cell>
          <cell r="C13">
            <v>3856149</v>
          </cell>
          <cell r="D13">
            <v>654000</v>
          </cell>
          <cell r="E13"/>
          <cell r="F13">
            <v>13977000</v>
          </cell>
          <cell r="G13">
            <v>9363000</v>
          </cell>
          <cell r="H13">
            <v>605613</v>
          </cell>
          <cell r="I13">
            <v>1089530</v>
          </cell>
          <cell r="J13">
            <v>0</v>
          </cell>
          <cell r="K13">
            <v>203400</v>
          </cell>
          <cell r="L13">
            <v>0</v>
          </cell>
          <cell r="M13"/>
          <cell r="N13">
            <v>42358692</v>
          </cell>
          <cell r="O13">
            <v>28967993</v>
          </cell>
          <cell r="P13">
            <v>0.68387364274609796</v>
          </cell>
          <cell r="Q13">
            <v>27766363.5</v>
          </cell>
          <cell r="R13"/>
          <cell r="S13"/>
          <cell r="T13">
            <v>0</v>
          </cell>
          <cell r="U13">
            <v>14802655.399999991</v>
          </cell>
          <cell r="V13">
            <v>9883694.7999999989</v>
          </cell>
        </row>
        <row r="14">
          <cell r="A14">
            <v>40544</v>
          </cell>
          <cell r="B14">
            <v>12317000</v>
          </cell>
          <cell r="C14">
            <v>2445246</v>
          </cell>
          <cell r="D14">
            <v>636500</v>
          </cell>
          <cell r="E14"/>
          <cell r="F14">
            <v>12166000</v>
          </cell>
          <cell r="G14">
            <v>6521000</v>
          </cell>
          <cell r="H14">
            <v>534343</v>
          </cell>
          <cell r="I14">
            <v>462200</v>
          </cell>
          <cell r="J14">
            <v>0</v>
          </cell>
          <cell r="K14">
            <v>127700</v>
          </cell>
          <cell r="L14">
            <v>0</v>
          </cell>
          <cell r="M14"/>
          <cell r="N14">
            <v>35209989</v>
          </cell>
          <cell r="O14">
            <v>23198442</v>
          </cell>
          <cell r="P14">
            <v>0.65885967757615604</v>
          </cell>
          <cell r="Q14">
            <v>26083217.5</v>
          </cell>
          <cell r="R14"/>
          <cell r="S14"/>
          <cell r="T14">
            <v>0</v>
          </cell>
          <cell r="U14">
            <v>12011546.999999993</v>
          </cell>
          <cell r="V14">
            <v>7950642.6774193542</v>
          </cell>
        </row>
        <row r="15">
          <cell r="A15">
            <v>40575</v>
          </cell>
          <cell r="B15">
            <v>11840000</v>
          </cell>
          <cell r="C15">
            <v>2557112</v>
          </cell>
          <cell r="D15">
            <v>571000</v>
          </cell>
          <cell r="E15"/>
          <cell r="F15">
            <v>9802000</v>
          </cell>
          <cell r="G15">
            <v>5343000</v>
          </cell>
          <cell r="H15">
            <v>307403</v>
          </cell>
          <cell r="I15">
            <v>764748</v>
          </cell>
          <cell r="J15">
            <v>0</v>
          </cell>
          <cell r="K15">
            <v>48000</v>
          </cell>
          <cell r="L15">
            <v>0</v>
          </cell>
          <cell r="M15"/>
          <cell r="N15">
            <v>31233263</v>
          </cell>
          <cell r="O15">
            <v>19777263</v>
          </cell>
          <cell r="P15">
            <v>0.63321155397692519</v>
          </cell>
          <cell r="Q15">
            <v>21487852.5</v>
          </cell>
          <cell r="R15"/>
          <cell r="S15"/>
          <cell r="T15">
            <v>0</v>
          </cell>
          <cell r="U15">
            <v>8433426.1612903215</v>
          </cell>
          <cell r="V15">
            <v>7052672.2903225804</v>
          </cell>
        </row>
        <row r="16">
          <cell r="A16">
            <v>40603</v>
          </cell>
          <cell r="B16">
            <v>13656000</v>
          </cell>
          <cell r="C16">
            <v>3040403</v>
          </cell>
          <cell r="D16">
            <v>878000</v>
          </cell>
          <cell r="E16"/>
          <cell r="F16">
            <v>12187000</v>
          </cell>
          <cell r="G16">
            <v>8150000</v>
          </cell>
          <cell r="H16">
            <v>352702</v>
          </cell>
          <cell r="I16">
            <v>732644</v>
          </cell>
          <cell r="J16">
            <v>0</v>
          </cell>
          <cell r="K16">
            <v>0</v>
          </cell>
          <cell r="L16">
            <v>0</v>
          </cell>
          <cell r="M16"/>
          <cell r="N16">
            <v>38996749</v>
          </cell>
          <cell r="O16">
            <v>25012506</v>
          </cell>
          <cell r="P16">
            <v>0.64139977411963234</v>
          </cell>
          <cell r="Q16">
            <v>22394884.5</v>
          </cell>
          <cell r="R16"/>
          <cell r="S16"/>
          <cell r="T16">
            <v>0</v>
          </cell>
          <cell r="U16">
            <v>18162466.107142858</v>
          </cell>
          <cell r="V16">
            <v>9749187.25</v>
          </cell>
        </row>
        <row r="17">
          <cell r="A17">
            <v>40634</v>
          </cell>
          <cell r="B17">
            <v>11891000</v>
          </cell>
          <cell r="C17">
            <v>3142620</v>
          </cell>
          <cell r="D17">
            <v>599000</v>
          </cell>
          <cell r="E17"/>
          <cell r="F17">
            <v>8200000</v>
          </cell>
          <cell r="G17">
            <v>5383000</v>
          </cell>
          <cell r="H17">
            <v>607932</v>
          </cell>
          <cell r="I17">
            <v>827200</v>
          </cell>
          <cell r="J17">
            <v>0</v>
          </cell>
          <cell r="K17">
            <v>123750</v>
          </cell>
          <cell r="L17">
            <v>0</v>
          </cell>
          <cell r="M17"/>
          <cell r="N17">
            <v>30774502</v>
          </cell>
          <cell r="O17">
            <v>20417642</v>
          </cell>
          <cell r="P17">
            <v>0.66345970440074054</v>
          </cell>
          <cell r="Q17">
            <v>22715074</v>
          </cell>
          <cell r="R17"/>
          <cell r="S17"/>
          <cell r="T17">
            <v>0</v>
          </cell>
          <cell r="U17">
            <v>9364134.1290322579</v>
          </cell>
          <cell r="V17">
            <v>6949081.0967741935</v>
          </cell>
        </row>
        <row r="18">
          <cell r="A18">
            <v>40664</v>
          </cell>
          <cell r="B18">
            <v>13800000</v>
          </cell>
          <cell r="C18">
            <v>3488436</v>
          </cell>
          <cell r="D18">
            <v>822000</v>
          </cell>
          <cell r="E18"/>
          <cell r="F18">
            <v>10224103</v>
          </cell>
          <cell r="G18">
            <v>7225000</v>
          </cell>
          <cell r="H18">
            <v>533900</v>
          </cell>
          <cell r="I18">
            <v>740740</v>
          </cell>
          <cell r="J18">
            <v>0</v>
          </cell>
          <cell r="K18">
            <v>118000</v>
          </cell>
          <cell r="L18">
            <v>0</v>
          </cell>
          <cell r="M18"/>
          <cell r="N18">
            <v>36952179</v>
          </cell>
          <cell r="O18">
            <v>24899017</v>
          </cell>
          <cell r="P18">
            <v>0.67381728693184773</v>
          </cell>
          <cell r="Q18">
            <v>22658329.5</v>
          </cell>
          <cell r="R18"/>
          <cell r="S18"/>
          <cell r="T18">
            <v>0</v>
          </cell>
          <cell r="U18">
            <v>13284901.299999997</v>
          </cell>
          <cell r="V18">
            <v>8622175.0999999996</v>
          </cell>
        </row>
        <row r="19">
          <cell r="A19">
            <v>40695</v>
          </cell>
          <cell r="B19">
            <v>13212000</v>
          </cell>
          <cell r="C19">
            <v>4330675</v>
          </cell>
          <cell r="D19">
            <v>773000</v>
          </cell>
          <cell r="E19"/>
          <cell r="F19">
            <v>10829000</v>
          </cell>
          <cell r="G19">
            <v>7293000</v>
          </cell>
          <cell r="H19">
            <v>473207</v>
          </cell>
          <cell r="I19">
            <v>575675</v>
          </cell>
          <cell r="J19">
            <v>0</v>
          </cell>
          <cell r="K19">
            <v>194000</v>
          </cell>
          <cell r="L19">
            <v>0</v>
          </cell>
          <cell r="M19"/>
          <cell r="N19">
            <v>37680557</v>
          </cell>
          <cell r="O19">
            <v>25942673</v>
          </cell>
          <cell r="P19">
            <v>0.68848963671104968</v>
          </cell>
          <cell r="Q19">
            <v>25420845</v>
          </cell>
          <cell r="R19"/>
          <cell r="S19"/>
          <cell r="T19">
            <v>0</v>
          </cell>
          <cell r="U19">
            <v>10522382.161290325</v>
          </cell>
          <cell r="V19">
            <v>8508512.8709677421</v>
          </cell>
        </row>
        <row r="20">
          <cell r="A20">
            <v>40725</v>
          </cell>
          <cell r="B20">
            <v>14102000</v>
          </cell>
          <cell r="C20">
            <v>2865745</v>
          </cell>
          <cell r="D20">
            <v>662000</v>
          </cell>
          <cell r="E20"/>
          <cell r="F20">
            <v>9557000</v>
          </cell>
          <cell r="G20">
            <v>5575000</v>
          </cell>
          <cell r="H20">
            <v>297106</v>
          </cell>
          <cell r="I20">
            <v>484917</v>
          </cell>
          <cell r="J20">
            <v>0</v>
          </cell>
          <cell r="K20">
            <v>77510</v>
          </cell>
          <cell r="L20">
            <v>0</v>
          </cell>
          <cell r="M20"/>
          <cell r="N20">
            <v>33621278</v>
          </cell>
          <cell r="O20">
            <v>22928278</v>
          </cell>
          <cell r="P20">
            <v>0.68195736045488808</v>
          </cell>
          <cell r="Q20">
            <v>24435475.5</v>
          </cell>
          <cell r="R20"/>
          <cell r="S20"/>
          <cell r="T20">
            <v>0</v>
          </cell>
          <cell r="U20">
            <v>11813709.266666666</v>
          </cell>
          <cell r="V20">
            <v>7844964.8666666662</v>
          </cell>
        </row>
        <row r="21">
          <cell r="A21">
            <v>40756</v>
          </cell>
          <cell r="B21">
            <v>14732000</v>
          </cell>
          <cell r="C21">
            <v>4282195</v>
          </cell>
          <cell r="D21">
            <v>815000</v>
          </cell>
          <cell r="E21"/>
          <cell r="F21">
            <v>11874000</v>
          </cell>
          <cell r="G21">
            <v>6700000</v>
          </cell>
          <cell r="H21">
            <v>540000</v>
          </cell>
          <cell r="I21">
            <v>655146</v>
          </cell>
          <cell r="J21">
            <v>0</v>
          </cell>
          <cell r="K21">
            <v>278500</v>
          </cell>
          <cell r="L21">
            <v>0</v>
          </cell>
          <cell r="M21"/>
          <cell r="N21">
            <v>39876841</v>
          </cell>
          <cell r="O21">
            <v>27152841</v>
          </cell>
          <cell r="P21">
            <v>0.68091755312312729</v>
          </cell>
          <cell r="Q21">
            <v>25040559.5</v>
          </cell>
          <cell r="R21"/>
          <cell r="S21"/>
          <cell r="T21">
            <v>0</v>
          </cell>
          <cell r="U21">
            <v>12724000</v>
          </cell>
          <cell r="V21">
            <v>9004447.9677419364</v>
          </cell>
        </row>
        <row r="22">
          <cell r="A22">
            <v>40787</v>
          </cell>
          <cell r="B22">
            <v>15388000</v>
          </cell>
          <cell r="C22">
            <v>4444830</v>
          </cell>
          <cell r="D22">
            <v>778000</v>
          </cell>
          <cell r="E22"/>
          <cell r="F22">
            <v>12021000</v>
          </cell>
          <cell r="G22">
            <v>7191000</v>
          </cell>
          <cell r="H22">
            <v>540000</v>
          </cell>
          <cell r="I22">
            <v>896828</v>
          </cell>
          <cell r="J22">
            <v>0</v>
          </cell>
          <cell r="K22">
            <v>175750</v>
          </cell>
          <cell r="L22">
            <v>0</v>
          </cell>
          <cell r="M22"/>
          <cell r="N22">
            <v>41435408</v>
          </cell>
          <cell r="O22">
            <v>29004785.599999998</v>
          </cell>
          <cell r="P22">
            <v>0.7</v>
          </cell>
          <cell r="Q22">
            <v>28078813.299999997</v>
          </cell>
          <cell r="R22"/>
          <cell r="S22"/>
          <cell r="T22">
            <v>0</v>
          </cell>
          <cell r="U22">
            <v>11093996.335483875</v>
          </cell>
          <cell r="V22">
            <v>9356382.4516129028</v>
          </cell>
        </row>
        <row r="23">
          <cell r="A23">
            <v>40817</v>
          </cell>
          <cell r="B23">
            <v>14361000</v>
          </cell>
          <cell r="C23">
            <v>4059400</v>
          </cell>
          <cell r="D23">
            <v>945000</v>
          </cell>
          <cell r="E23"/>
          <cell r="F23">
            <v>13796000</v>
          </cell>
          <cell r="G23">
            <v>7949000</v>
          </cell>
          <cell r="H23">
            <v>480000</v>
          </cell>
          <cell r="I23">
            <v>323570</v>
          </cell>
          <cell r="J23">
            <v>0</v>
          </cell>
          <cell r="K23">
            <v>126100</v>
          </cell>
          <cell r="L23">
            <v>0</v>
          </cell>
          <cell r="M23"/>
          <cell r="N23">
            <v>42040070</v>
          </cell>
          <cell r="O23">
            <v>29747070</v>
          </cell>
          <cell r="P23">
            <v>0.70758849830649662</v>
          </cell>
          <cell r="Q23">
            <v>29375927.799999997</v>
          </cell>
          <cell r="R23"/>
          <cell r="S23"/>
          <cell r="T23">
            <v>0</v>
          </cell>
          <cell r="U23">
            <v>13694335.666666672</v>
          </cell>
          <cell r="V23">
            <v>9809349.6666666679</v>
          </cell>
        </row>
        <row r="24">
          <cell r="A24">
            <v>40848</v>
          </cell>
          <cell r="B24">
            <v>14178000</v>
          </cell>
          <cell r="C24">
            <v>4750692</v>
          </cell>
          <cell r="D24">
            <v>700000</v>
          </cell>
          <cell r="E24"/>
          <cell r="F24">
            <v>11498000</v>
          </cell>
          <cell r="G24">
            <v>6208000</v>
          </cell>
          <cell r="H24">
            <v>361729</v>
          </cell>
          <cell r="I24">
            <v>628831</v>
          </cell>
          <cell r="J24">
            <v>46985</v>
          </cell>
          <cell r="K24">
            <v>127400</v>
          </cell>
          <cell r="L24">
            <v>0</v>
          </cell>
          <cell r="M24"/>
          <cell r="N24">
            <v>38499637</v>
          </cell>
          <cell r="O24">
            <v>26477501</v>
          </cell>
          <cell r="P24">
            <v>0.68773378304839605</v>
          </cell>
          <cell r="Q24">
            <v>28112285.5</v>
          </cell>
          <cell r="R24"/>
          <cell r="S24"/>
          <cell r="T24">
            <v>0</v>
          </cell>
          <cell r="U24">
            <v>10780212.225806452</v>
          </cell>
          <cell r="V24">
            <v>8693466.4193548393</v>
          </cell>
        </row>
        <row r="25">
          <cell r="A25">
            <v>40878</v>
          </cell>
          <cell r="B25">
            <v>15274000</v>
          </cell>
          <cell r="C25">
            <v>4984009</v>
          </cell>
          <cell r="D25">
            <v>887000</v>
          </cell>
          <cell r="E25"/>
          <cell r="F25">
            <v>14074819</v>
          </cell>
          <cell r="G25">
            <v>7818066</v>
          </cell>
          <cell r="H25">
            <v>480000</v>
          </cell>
          <cell r="I25">
            <v>628569</v>
          </cell>
          <cell r="J25">
            <v>278090</v>
          </cell>
          <cell r="K25">
            <v>157760</v>
          </cell>
          <cell r="L25">
            <v>0</v>
          </cell>
          <cell r="M25"/>
          <cell r="N25">
            <v>44582313</v>
          </cell>
          <cell r="O25">
            <v>33130030</v>
          </cell>
          <cell r="P25">
            <v>0.74312048367701333</v>
          </cell>
          <cell r="Q25">
            <v>29803765.5</v>
          </cell>
          <cell r="R25"/>
          <cell r="S25"/>
          <cell r="T25">
            <v>0</v>
          </cell>
          <cell r="U25">
            <v>12938360.100000009</v>
          </cell>
          <cell r="V25">
            <v>10402539.700000001</v>
          </cell>
        </row>
        <row r="26">
          <cell r="A26">
            <v>40909</v>
          </cell>
          <cell r="B26">
            <v>13575000</v>
          </cell>
          <cell r="C26">
            <v>3323404</v>
          </cell>
          <cell r="D26">
            <v>379700</v>
          </cell>
          <cell r="E26"/>
          <cell r="F26">
            <v>9630000</v>
          </cell>
          <cell r="G26">
            <v>5808008</v>
          </cell>
          <cell r="H26">
            <v>432960</v>
          </cell>
          <cell r="I26">
            <v>778150</v>
          </cell>
          <cell r="J26">
            <v>0</v>
          </cell>
          <cell r="K26">
            <v>399500</v>
          </cell>
          <cell r="L26">
            <v>0</v>
          </cell>
          <cell r="M26"/>
          <cell r="N26">
            <v>34326722</v>
          </cell>
          <cell r="O26">
            <v>24188031</v>
          </cell>
          <cell r="P26">
            <v>0.70464144522742367</v>
          </cell>
          <cell r="Q26">
            <v>28301350.539999999</v>
          </cell>
          <cell r="R26">
            <v>26828446</v>
          </cell>
          <cell r="S26"/>
          <cell r="T26">
            <v>6058036.1935483869</v>
          </cell>
          <cell r="U26">
            <v>10138690.999999993</v>
          </cell>
          <cell r="V26">
            <v>7751195.2903225794</v>
          </cell>
        </row>
        <row r="27">
          <cell r="A27">
            <v>40940</v>
          </cell>
          <cell r="B27">
            <v>14880000</v>
          </cell>
          <cell r="C27">
            <v>4826447</v>
          </cell>
          <cell r="D27">
            <v>802350</v>
          </cell>
          <cell r="E27"/>
          <cell r="F27">
            <v>11683000</v>
          </cell>
          <cell r="G27">
            <v>7711000</v>
          </cell>
          <cell r="H27">
            <v>300000</v>
          </cell>
          <cell r="I27">
            <v>714000</v>
          </cell>
          <cell r="J27">
            <v>190196</v>
          </cell>
          <cell r="K27">
            <v>150850</v>
          </cell>
          <cell r="L27">
            <v>140000</v>
          </cell>
          <cell r="M27">
            <v>971590.00000000012</v>
          </cell>
          <cell r="N27">
            <v>42369433</v>
          </cell>
          <cell r="O27">
            <v>28902793</v>
          </cell>
          <cell r="P27">
            <v>0.68216142991576023</v>
          </cell>
          <cell r="Q27">
            <v>26545412</v>
          </cell>
          <cell r="R27">
            <v>27412743</v>
          </cell>
          <cell r="S27"/>
          <cell r="T27">
            <v>6616869</v>
          </cell>
          <cell r="U27">
            <v>10733128.193548389</v>
          </cell>
          <cell r="V27">
            <v>9567291.3225806467</v>
          </cell>
        </row>
        <row r="28">
          <cell r="A28">
            <v>40969</v>
          </cell>
          <cell r="B28">
            <v>13453000</v>
          </cell>
          <cell r="C28">
            <v>4348867</v>
          </cell>
          <cell r="D28">
            <v>798600</v>
          </cell>
          <cell r="E28"/>
          <cell r="F28">
            <v>10557000</v>
          </cell>
          <cell r="G28">
            <v>5866000</v>
          </cell>
          <cell r="H28">
            <v>368930</v>
          </cell>
          <cell r="I28">
            <v>855440</v>
          </cell>
          <cell r="J28">
            <v>368720</v>
          </cell>
          <cell r="K28">
            <v>234950</v>
          </cell>
          <cell r="L28">
            <v>140000</v>
          </cell>
          <cell r="M28">
            <v>1131179.9999999998</v>
          </cell>
          <cell r="N28">
            <v>38122687</v>
          </cell>
          <cell r="O28">
            <v>26774676</v>
          </cell>
          <cell r="P28">
            <v>0.70232919311275199</v>
          </cell>
          <cell r="Q28">
            <v>27838734.5</v>
          </cell>
          <cell r="R28">
            <v>28789575</v>
          </cell>
          <cell r="S28"/>
          <cell r="T28">
            <v>6500871.7741935486</v>
          </cell>
          <cell r="U28">
            <v>13977161.827586211</v>
          </cell>
          <cell r="V28">
            <v>9202027.8965517245</v>
          </cell>
        </row>
        <row r="29">
          <cell r="A29">
            <v>41000</v>
          </cell>
          <cell r="B29">
            <v>15046000</v>
          </cell>
          <cell r="C29">
            <v>4583041</v>
          </cell>
          <cell r="D29">
            <v>677500</v>
          </cell>
          <cell r="E29"/>
          <cell r="F29">
            <v>12825000</v>
          </cell>
          <cell r="G29">
            <v>7386000</v>
          </cell>
          <cell r="H29">
            <v>429909.99999999994</v>
          </cell>
          <cell r="I29">
            <v>941510</v>
          </cell>
          <cell r="J29">
            <v>0</v>
          </cell>
          <cell r="K29">
            <v>157900</v>
          </cell>
          <cell r="L29">
            <v>146662</v>
          </cell>
          <cell r="M29">
            <v>878379.99999999977</v>
          </cell>
          <cell r="N29">
            <v>43071903</v>
          </cell>
          <cell r="O29">
            <v>27451759</v>
          </cell>
          <cell r="P29">
            <v>0.63734725164105244</v>
          </cell>
          <cell r="Q29">
            <v>27113217.5</v>
          </cell>
          <cell r="R29">
            <v>25385298</v>
          </cell>
          <cell r="S29"/>
          <cell r="T29">
            <v>5923236.2000000002</v>
          </cell>
          <cell r="U29">
            <v>14230727.77419354</v>
          </cell>
          <cell r="V29">
            <v>9725913.5806451607</v>
          </cell>
        </row>
        <row r="30">
          <cell r="A30">
            <v>41030</v>
          </cell>
          <cell r="B30">
            <v>15487000</v>
          </cell>
          <cell r="C30">
            <v>5363742</v>
          </cell>
          <cell r="D30">
            <v>908000</v>
          </cell>
          <cell r="E30"/>
          <cell r="F30">
            <v>12460000</v>
          </cell>
          <cell r="G30">
            <v>5643000</v>
          </cell>
          <cell r="H30">
            <v>245980.00000000003</v>
          </cell>
          <cell r="I30">
            <v>945000</v>
          </cell>
          <cell r="J30">
            <v>274970</v>
          </cell>
          <cell r="K30">
            <v>143210</v>
          </cell>
          <cell r="L30">
            <v>147512</v>
          </cell>
          <cell r="M30">
            <v>944609.99999999988</v>
          </cell>
          <cell r="N30">
            <v>42563024</v>
          </cell>
          <cell r="O30">
            <v>28930718</v>
          </cell>
          <cell r="P30">
            <v>0.67971481537589995</v>
          </cell>
          <cell r="Q30">
            <v>28191238.5</v>
          </cell>
          <cell r="R30">
            <v>29627663</v>
          </cell>
          <cell r="S30"/>
          <cell r="T30">
            <v>6690117.4516129037</v>
          </cell>
          <cell r="U30">
            <v>15051073.466666661</v>
          </cell>
          <cell r="V30">
            <v>9931372.2666666657</v>
          </cell>
        </row>
        <row r="31">
          <cell r="A31">
            <v>41061</v>
          </cell>
          <cell r="B31">
            <v>14482000</v>
          </cell>
          <cell r="C31">
            <v>6184086</v>
          </cell>
          <cell r="D31">
            <v>882344</v>
          </cell>
          <cell r="E31"/>
          <cell r="F31">
            <v>12272000</v>
          </cell>
          <cell r="G31">
            <v>6776000</v>
          </cell>
          <cell r="H31">
            <v>489230</v>
          </cell>
          <cell r="I31">
            <v>825000</v>
          </cell>
          <cell r="J31">
            <v>241262</v>
          </cell>
          <cell r="K31">
            <v>156070</v>
          </cell>
          <cell r="L31">
            <v>162072</v>
          </cell>
          <cell r="M31">
            <v>974050</v>
          </cell>
          <cell r="N31">
            <v>43444114</v>
          </cell>
          <cell r="O31">
            <v>29296830</v>
          </cell>
          <cell r="P31">
            <v>0.67435671492805682</v>
          </cell>
          <cell r="Q31">
            <v>29113774</v>
          </cell>
          <cell r="R31">
            <v>27724170</v>
          </cell>
          <cell r="S31"/>
          <cell r="T31">
            <v>6468973</v>
          </cell>
          <cell r="U31">
            <v>12745860.967741944</v>
          </cell>
          <cell r="V31">
            <v>9809961.2258064523</v>
          </cell>
        </row>
        <row r="32">
          <cell r="A32">
            <v>41091</v>
          </cell>
          <cell r="B32">
            <v>14129000</v>
          </cell>
          <cell r="C32">
            <v>4522712</v>
          </cell>
          <cell r="D32">
            <v>714000</v>
          </cell>
          <cell r="E32"/>
          <cell r="F32">
            <v>12625000</v>
          </cell>
          <cell r="G32">
            <v>8327000</v>
          </cell>
          <cell r="H32">
            <v>500060</v>
          </cell>
          <cell r="I32">
            <v>650480</v>
          </cell>
          <cell r="J32">
            <v>329185</v>
          </cell>
          <cell r="K32">
            <v>201128</v>
          </cell>
          <cell r="L32">
            <v>148669</v>
          </cell>
          <cell r="M32">
            <v>940750.00000000012</v>
          </cell>
          <cell r="N32">
            <v>43087984</v>
          </cell>
          <cell r="O32">
            <v>30057163</v>
          </cell>
          <cell r="P32">
            <v>0.69757645194075457</v>
          </cell>
          <cell r="Q32">
            <v>29676996.5</v>
          </cell>
          <cell r="R32">
            <v>25337245</v>
          </cell>
          <cell r="S32"/>
          <cell r="T32">
            <v>5721313.3870967738</v>
          </cell>
          <cell r="U32">
            <v>14467087.133333333</v>
          </cell>
          <cell r="V32">
            <v>10053862.933333334</v>
          </cell>
        </row>
        <row r="33">
          <cell r="A33">
            <v>41122</v>
          </cell>
          <cell r="B33">
            <v>17101000</v>
          </cell>
          <cell r="C33">
            <v>5472238</v>
          </cell>
          <cell r="D33">
            <v>1002866</v>
          </cell>
          <cell r="E33"/>
          <cell r="F33">
            <v>12893000</v>
          </cell>
          <cell r="G33">
            <v>6833000</v>
          </cell>
          <cell r="H33">
            <v>541550</v>
          </cell>
          <cell r="I33">
            <v>1159389.9999999998</v>
          </cell>
          <cell r="J33">
            <v>318820</v>
          </cell>
          <cell r="K33">
            <v>119000</v>
          </cell>
          <cell r="L33">
            <v>226424</v>
          </cell>
          <cell r="M33">
            <v>844839.99999999988</v>
          </cell>
          <cell r="N33">
            <v>46512128</v>
          </cell>
          <cell r="O33">
            <v>32194570</v>
          </cell>
          <cell r="P33">
            <v>0.69217581272566153</v>
          </cell>
          <cell r="Q33">
            <v>31125866.5</v>
          </cell>
          <cell r="R33">
            <v>31780773</v>
          </cell>
          <cell r="S33"/>
          <cell r="T33">
            <v>7176303.5806451617</v>
          </cell>
          <cell r="U33">
            <v>14317558</v>
          </cell>
          <cell r="V33">
            <v>10502738.580645161</v>
          </cell>
        </row>
        <row r="34">
          <cell r="A34">
            <v>41153</v>
          </cell>
          <cell r="B34">
            <v>13227000</v>
          </cell>
          <cell r="C34">
            <v>6037030</v>
          </cell>
          <cell r="D34">
            <v>761000</v>
          </cell>
          <cell r="E34"/>
          <cell r="F34">
            <v>13297782</v>
          </cell>
          <cell r="G34">
            <v>7170746</v>
          </cell>
          <cell r="H34">
            <v>477600</v>
          </cell>
          <cell r="I34">
            <v>1111330</v>
          </cell>
          <cell r="J34">
            <v>0</v>
          </cell>
          <cell r="K34">
            <v>151877</v>
          </cell>
          <cell r="L34">
            <v>150285</v>
          </cell>
          <cell r="M34">
            <v>655260</v>
          </cell>
          <cell r="N34">
            <v>43039910</v>
          </cell>
          <cell r="O34">
            <v>31089027</v>
          </cell>
          <cell r="P34">
            <v>0.72233020468676634</v>
          </cell>
          <cell r="Q34">
            <v>31641798.5</v>
          </cell>
          <cell r="R34">
            <v>34498451</v>
          </cell>
          <cell r="S34"/>
          <cell r="T34">
            <v>8049638.5666666664</v>
          </cell>
          <cell r="U34">
            <v>10562498.806451619</v>
          </cell>
          <cell r="V34">
            <v>9718689.3548387103</v>
          </cell>
        </row>
        <row r="35">
          <cell r="A35">
            <v>41183</v>
          </cell>
          <cell r="B35">
            <v>15743000</v>
          </cell>
          <cell r="C35">
            <v>5041623</v>
          </cell>
          <cell r="D35">
            <v>963700</v>
          </cell>
          <cell r="E35"/>
          <cell r="F35">
            <v>12712000</v>
          </cell>
          <cell r="G35">
            <v>8296000</v>
          </cell>
          <cell r="H35">
            <v>760530</v>
          </cell>
          <cell r="I35">
            <v>967130</v>
          </cell>
          <cell r="J35">
            <v>0</v>
          </cell>
          <cell r="K35">
            <v>81040</v>
          </cell>
          <cell r="L35">
            <v>76694</v>
          </cell>
          <cell r="M35">
            <v>824859.99999999988</v>
          </cell>
          <cell r="N35">
            <v>45466577</v>
          </cell>
          <cell r="O35">
            <v>33377303</v>
          </cell>
          <cell r="P35">
            <v>0.73410635245314382</v>
          </cell>
          <cell r="Q35">
            <v>32233165</v>
          </cell>
          <cell r="R35">
            <v>27333416</v>
          </cell>
          <cell r="S35"/>
          <cell r="T35">
            <v>6172061.6774193551</v>
          </cell>
          <cell r="U35">
            <v>13604826.56666667</v>
          </cell>
          <cell r="V35">
            <v>10608867.966666667</v>
          </cell>
        </row>
        <row r="36">
          <cell r="A36">
            <v>41214</v>
          </cell>
          <cell r="B36">
            <v>16776000</v>
          </cell>
          <cell r="C36">
            <v>5074542</v>
          </cell>
          <cell r="D36">
            <v>823456</v>
          </cell>
          <cell r="E36"/>
          <cell r="F36">
            <v>12115000</v>
          </cell>
          <cell r="G36">
            <v>7314000</v>
          </cell>
          <cell r="H36">
            <v>1068980</v>
          </cell>
          <cell r="I36">
            <v>626000</v>
          </cell>
          <cell r="J36">
            <v>326530</v>
          </cell>
          <cell r="K36">
            <v>287250</v>
          </cell>
          <cell r="L36">
            <v>235429</v>
          </cell>
          <cell r="M36">
            <v>879349.99999999988</v>
          </cell>
          <cell r="N36">
            <v>45526537</v>
          </cell>
          <cell r="O36">
            <v>33114294</v>
          </cell>
          <cell r="P36">
            <v>0.72736246115095471</v>
          </cell>
          <cell r="Q36">
            <v>33245798.5</v>
          </cell>
          <cell r="R36">
            <v>33328942</v>
          </cell>
          <cell r="S36"/>
          <cell r="T36">
            <v>7776753.1333333338</v>
          </cell>
          <cell r="U36">
            <v>10943645.032258056</v>
          </cell>
          <cell r="V36">
            <v>10280185.774193548</v>
          </cell>
        </row>
        <row r="37">
          <cell r="A37">
            <v>41244</v>
          </cell>
          <cell r="B37">
            <v>16873000</v>
          </cell>
          <cell r="C37">
            <v>8093659</v>
          </cell>
          <cell r="D37">
            <v>771755</v>
          </cell>
          <cell r="E37"/>
          <cell r="F37">
            <v>13590000</v>
          </cell>
          <cell r="G37">
            <v>8349000</v>
          </cell>
          <cell r="H37">
            <v>1398389.9999999998</v>
          </cell>
          <cell r="I37">
            <v>1140300</v>
          </cell>
          <cell r="J37">
            <v>142082</v>
          </cell>
          <cell r="K37">
            <v>160600</v>
          </cell>
          <cell r="L37">
            <v>153481</v>
          </cell>
          <cell r="M37">
            <v>1105199.9999999998</v>
          </cell>
          <cell r="N37">
            <v>51777467</v>
          </cell>
          <cell r="O37">
            <v>35815016</v>
          </cell>
          <cell r="P37">
            <v>0.69171046934373981</v>
          </cell>
          <cell r="Q37">
            <v>34464655</v>
          </cell>
          <cell r="R37">
            <v>33668524</v>
          </cell>
          <cell r="S37"/>
          <cell r="T37">
            <v>7602569.935483871</v>
          </cell>
          <cell r="U37">
            <v>17688366.56666667</v>
          </cell>
          <cell r="V37">
            <v>12081408.966666667</v>
          </cell>
        </row>
        <row r="38">
          <cell r="A38">
            <v>41275</v>
          </cell>
          <cell r="B38">
            <v>14866000</v>
          </cell>
          <cell r="C38">
            <v>6707995</v>
          </cell>
          <cell r="D38">
            <v>819300</v>
          </cell>
          <cell r="E38"/>
          <cell r="F38">
            <v>10928000</v>
          </cell>
          <cell r="G38">
            <v>5807000</v>
          </cell>
          <cell r="H38">
            <v>1150490</v>
          </cell>
          <cell r="I38">
            <v>640000</v>
          </cell>
          <cell r="J38">
            <v>385680</v>
          </cell>
          <cell r="K38">
            <v>80435</v>
          </cell>
          <cell r="L38">
            <v>151569</v>
          </cell>
          <cell r="M38">
            <v>397340.00000000006</v>
          </cell>
          <cell r="N38">
            <v>41933809</v>
          </cell>
          <cell r="O38">
            <v>30034942</v>
          </cell>
          <cell r="P38">
            <v>0.71624645402472265</v>
          </cell>
          <cell r="Q38">
            <v>32924979</v>
          </cell>
          <cell r="R38">
            <v>32420746</v>
          </cell>
          <cell r="S38">
            <v>1.0155527883288065</v>
          </cell>
          <cell r="T38">
            <v>7320813.6129032262</v>
          </cell>
          <cell r="U38">
            <v>11898867</v>
          </cell>
          <cell r="V38">
            <v>9468924.6129032262</v>
          </cell>
        </row>
        <row r="39">
          <cell r="A39">
            <v>41306</v>
          </cell>
          <cell r="B39">
            <v>13306127</v>
          </cell>
          <cell r="C39">
            <v>5359859</v>
          </cell>
          <cell r="D39">
            <v>534500</v>
          </cell>
          <cell r="E39"/>
          <cell r="F39">
            <v>10689000</v>
          </cell>
          <cell r="G39">
            <v>6012000</v>
          </cell>
          <cell r="H39">
            <v>960000</v>
          </cell>
          <cell r="I39">
            <v>798520</v>
          </cell>
          <cell r="J39">
            <v>289076</v>
          </cell>
          <cell r="K39">
            <v>143880</v>
          </cell>
          <cell r="L39">
            <v>144678</v>
          </cell>
          <cell r="M39">
            <v>906299.99999999988</v>
          </cell>
          <cell r="N39">
            <v>39143940</v>
          </cell>
          <cell r="O39">
            <v>27917997</v>
          </cell>
          <cell r="P39">
            <v>0.71321376948769077</v>
          </cell>
          <cell r="Q39">
            <v>28976469.5</v>
          </cell>
          <cell r="R39">
            <v>25236829</v>
          </cell>
          <cell r="S39">
            <v>1.1481818694416799</v>
          </cell>
          <cell r="T39">
            <v>6309207.25</v>
          </cell>
          <cell r="U39">
            <v>7437819.7741935477</v>
          </cell>
          <cell r="V39">
            <v>8838954.1935483869</v>
          </cell>
        </row>
        <row r="40">
          <cell r="A40">
            <v>41334</v>
          </cell>
          <cell r="B40">
            <v>16282447</v>
          </cell>
          <cell r="C40">
            <v>7702182</v>
          </cell>
          <cell r="D40">
            <v>889341</v>
          </cell>
          <cell r="E40"/>
          <cell r="F40">
            <v>12750000</v>
          </cell>
          <cell r="G40">
            <v>7890000</v>
          </cell>
          <cell r="H40">
            <v>1014600</v>
          </cell>
          <cell r="I40">
            <v>800000</v>
          </cell>
          <cell r="J40">
            <v>236670</v>
          </cell>
          <cell r="K40">
            <v>160130</v>
          </cell>
          <cell r="L40">
            <v>140000</v>
          </cell>
          <cell r="M40">
            <v>976939.99999999988</v>
          </cell>
          <cell r="N40">
            <v>48842310</v>
          </cell>
          <cell r="O40">
            <v>34159239</v>
          </cell>
          <cell r="P40">
            <v>0.69937803924507258</v>
          </cell>
          <cell r="Q40">
            <v>31038618</v>
          </cell>
          <cell r="R40">
            <v>32170487</v>
          </cell>
          <cell r="S40">
            <v>0.96481654132248607</v>
          </cell>
          <cell r="T40">
            <v>7264303.5161290318</v>
          </cell>
          <cell r="U40">
            <v>19916175.642857142</v>
          </cell>
          <cell r="V40">
            <v>12210577.5</v>
          </cell>
        </row>
        <row r="41">
          <cell r="A41">
            <v>41365</v>
          </cell>
          <cell r="B41">
            <v>17893903</v>
          </cell>
          <cell r="C41">
            <v>6870130</v>
          </cell>
          <cell r="D41">
            <v>909832</v>
          </cell>
          <cell r="E41"/>
          <cell r="F41">
            <v>13238000</v>
          </cell>
          <cell r="G41">
            <v>6856000</v>
          </cell>
          <cell r="H41">
            <v>1077000</v>
          </cell>
          <cell r="I41">
            <v>878240</v>
          </cell>
          <cell r="J41">
            <v>0</v>
          </cell>
          <cell r="K41">
            <v>79550</v>
          </cell>
          <cell r="L41">
            <v>70000</v>
          </cell>
          <cell r="M41">
            <v>1074190</v>
          </cell>
          <cell r="N41">
            <v>48946845</v>
          </cell>
          <cell r="O41">
            <v>33864258</v>
          </cell>
          <cell r="P41">
            <v>0.69185783067325379</v>
          </cell>
          <cell r="Q41">
            <v>34011748.5</v>
          </cell>
          <cell r="R41">
            <v>32286413</v>
          </cell>
          <cell r="S41">
            <v>1.0534384386398081</v>
          </cell>
          <cell r="T41">
            <v>7533496.3666666662</v>
          </cell>
          <cell r="U41">
            <v>13503656.516129032</v>
          </cell>
          <cell r="V41">
            <v>11052513.387096774</v>
          </cell>
        </row>
        <row r="42">
          <cell r="A42">
            <v>41395</v>
          </cell>
          <cell r="B42">
            <v>18896930</v>
          </cell>
          <cell r="C42">
            <v>7934882</v>
          </cell>
          <cell r="D42">
            <v>1002307</v>
          </cell>
          <cell r="E42"/>
          <cell r="F42">
            <v>12749000</v>
          </cell>
          <cell r="G42">
            <v>6717000</v>
          </cell>
          <cell r="H42">
            <v>1044570.0000000001</v>
          </cell>
          <cell r="I42">
            <v>1120000</v>
          </cell>
          <cell r="J42">
            <v>0</v>
          </cell>
          <cell r="K42">
            <v>223750</v>
          </cell>
          <cell r="L42">
            <v>140000</v>
          </cell>
          <cell r="M42">
            <v>720950</v>
          </cell>
          <cell r="N42">
            <v>50549389</v>
          </cell>
          <cell r="O42">
            <v>37443332</v>
          </cell>
          <cell r="P42">
            <v>0.74072768713386428</v>
          </cell>
          <cell r="Q42">
            <v>35653795</v>
          </cell>
          <cell r="R42">
            <v>35588698</v>
          </cell>
          <cell r="S42">
            <v>1.0018291481188775</v>
          </cell>
          <cell r="T42">
            <v>8036157.6129032262</v>
          </cell>
          <cell r="U42">
            <v>14791036.633333333</v>
          </cell>
          <cell r="V42">
            <v>11794857.433333334</v>
          </cell>
        </row>
        <row r="43">
          <cell r="A43">
            <v>41426</v>
          </cell>
          <cell r="B43">
            <v>17034571</v>
          </cell>
          <cell r="C43">
            <v>9842857</v>
          </cell>
          <cell r="D43">
            <v>867545</v>
          </cell>
          <cell r="E43"/>
          <cell r="F43">
            <v>11139000</v>
          </cell>
          <cell r="G43">
            <v>5431000</v>
          </cell>
          <cell r="H43">
            <v>1160920</v>
          </cell>
          <cell r="I43">
            <v>960000</v>
          </cell>
          <cell r="J43">
            <v>0</v>
          </cell>
          <cell r="K43">
            <v>79750</v>
          </cell>
          <cell r="L43">
            <v>210000</v>
          </cell>
          <cell r="M43">
            <v>766420</v>
          </cell>
          <cell r="N43">
            <v>47492063</v>
          </cell>
          <cell r="O43">
            <v>36355711</v>
          </cell>
          <cell r="P43">
            <v>0.76551130238330556</v>
          </cell>
          <cell r="Q43">
            <v>36899521.5</v>
          </cell>
          <cell r="R43">
            <v>34745549</v>
          </cell>
          <cell r="S43">
            <v>1.0619927605691308</v>
          </cell>
          <cell r="T43">
            <v>8107294.7666666657</v>
          </cell>
          <cell r="U43">
            <v>9604349.9677419439</v>
          </cell>
          <cell r="V43">
            <v>10724014.225806452</v>
          </cell>
        </row>
        <row r="44">
          <cell r="A44">
            <v>41456</v>
          </cell>
          <cell r="B44">
            <v>17639736</v>
          </cell>
          <cell r="C44">
            <v>8013549</v>
          </cell>
          <cell r="D44">
            <v>959645</v>
          </cell>
          <cell r="E44"/>
          <cell r="F44">
            <v>12443000</v>
          </cell>
          <cell r="G44">
            <v>6895000</v>
          </cell>
          <cell r="H44">
            <v>1277130</v>
          </cell>
          <cell r="I44">
            <v>640000</v>
          </cell>
          <cell r="J44">
            <v>0</v>
          </cell>
          <cell r="K44">
            <v>223546</v>
          </cell>
          <cell r="L44">
            <v>210000</v>
          </cell>
          <cell r="M44">
            <v>1031359.9999999999</v>
          </cell>
          <cell r="N44">
            <v>49332966</v>
          </cell>
          <cell r="O44">
            <v>35138197</v>
          </cell>
          <cell r="P44">
            <v>0.71226605349453342</v>
          </cell>
          <cell r="Q44">
            <v>35746954</v>
          </cell>
          <cell r="R44">
            <v>37744472</v>
          </cell>
          <cell r="S44">
            <v>0.94707786613096612</v>
          </cell>
          <cell r="T44">
            <v>8522945.2903225794</v>
          </cell>
          <cell r="U44">
            <v>15839201.200000003</v>
          </cell>
          <cell r="V44">
            <v>11511025.4</v>
          </cell>
        </row>
        <row r="45">
          <cell r="A45">
            <v>41487</v>
          </cell>
          <cell r="B45">
            <v>17595085</v>
          </cell>
          <cell r="C45">
            <v>8672912</v>
          </cell>
          <cell r="D45">
            <v>1194225</v>
          </cell>
          <cell r="E45"/>
          <cell r="F45">
            <v>13625000</v>
          </cell>
          <cell r="G45">
            <v>8699000</v>
          </cell>
          <cell r="H45">
            <v>1141659.9999999998</v>
          </cell>
          <cell r="I45">
            <v>1120000</v>
          </cell>
          <cell r="J45">
            <v>0</v>
          </cell>
          <cell r="K45">
            <v>79750</v>
          </cell>
          <cell r="L45">
            <v>210000</v>
          </cell>
          <cell r="M45">
            <v>901030</v>
          </cell>
          <cell r="N45">
            <v>53238662</v>
          </cell>
          <cell r="O45">
            <v>38112548</v>
          </cell>
          <cell r="P45">
            <v>0.71588102646155904</v>
          </cell>
          <cell r="Q45">
            <v>36625372.5</v>
          </cell>
          <cell r="R45">
            <v>34844448</v>
          </cell>
          <cell r="S45">
            <v>1.0511107106647235</v>
          </cell>
          <cell r="T45">
            <v>7868101.1612903234</v>
          </cell>
          <cell r="U45">
            <v>15126114</v>
          </cell>
          <cell r="V45">
            <v>12021633.35483871</v>
          </cell>
        </row>
        <row r="46">
          <cell r="A46">
            <v>41518</v>
          </cell>
          <cell r="B46">
            <v>18018145</v>
          </cell>
          <cell r="C46">
            <v>9647195</v>
          </cell>
          <cell r="D46">
            <v>1232968</v>
          </cell>
          <cell r="E46"/>
          <cell r="F46">
            <v>13121500</v>
          </cell>
          <cell r="G46">
            <v>8828000</v>
          </cell>
          <cell r="H46">
            <v>900000</v>
          </cell>
          <cell r="I46">
            <v>791050</v>
          </cell>
          <cell r="J46">
            <v>0</v>
          </cell>
          <cell r="K46">
            <v>157456</v>
          </cell>
          <cell r="L46">
            <v>210000</v>
          </cell>
          <cell r="M46">
            <v>771260</v>
          </cell>
          <cell r="N46">
            <v>53677574</v>
          </cell>
          <cell r="O46">
            <v>39416915</v>
          </cell>
          <cell r="P46">
            <v>0.73432743066964989</v>
          </cell>
          <cell r="Q46">
            <v>38764731.5</v>
          </cell>
          <cell r="R46">
            <v>39187782</v>
          </cell>
          <cell r="S46">
            <v>0.98920453063661529</v>
          </cell>
          <cell r="T46">
            <v>9143815.7999999989</v>
          </cell>
          <cell r="U46">
            <v>12529124.354838714</v>
          </cell>
          <cell r="V46">
            <v>12120742.516129034</v>
          </cell>
        </row>
        <row r="47">
          <cell r="A47">
            <v>41548</v>
          </cell>
          <cell r="B47">
            <v>19014838</v>
          </cell>
          <cell r="C47">
            <v>9012716</v>
          </cell>
          <cell r="D47">
            <v>1238002</v>
          </cell>
          <cell r="E47"/>
          <cell r="F47">
            <v>11903000</v>
          </cell>
          <cell r="G47">
            <v>9689000</v>
          </cell>
          <cell r="H47">
            <v>1452120</v>
          </cell>
          <cell r="I47">
            <v>1109310</v>
          </cell>
          <cell r="J47">
            <v>0</v>
          </cell>
          <cell r="K47">
            <v>154750</v>
          </cell>
          <cell r="L47">
            <v>70000</v>
          </cell>
          <cell r="M47">
            <v>795819.99999999988</v>
          </cell>
          <cell r="N47">
            <v>54439556</v>
          </cell>
          <cell r="O47">
            <v>43005646</v>
          </cell>
          <cell r="P47">
            <v>0.78997055009045258</v>
          </cell>
          <cell r="Q47">
            <v>41211280.5</v>
          </cell>
          <cell r="R47">
            <v>35946874</v>
          </cell>
          <cell r="S47">
            <v>1.1464496328665463</v>
          </cell>
          <cell r="T47">
            <v>8117036.064516129</v>
          </cell>
          <cell r="U47">
            <v>13248561.866666667</v>
          </cell>
          <cell r="V47">
            <v>12702563.066666666</v>
          </cell>
        </row>
        <row r="48">
          <cell r="A48">
            <v>41579</v>
          </cell>
          <cell r="B48">
            <v>17352179</v>
          </cell>
          <cell r="C48">
            <v>9266976</v>
          </cell>
          <cell r="D48">
            <v>1636957</v>
          </cell>
          <cell r="E48"/>
          <cell r="F48">
            <v>10832000</v>
          </cell>
          <cell r="G48">
            <v>11236000</v>
          </cell>
          <cell r="H48">
            <v>1260000</v>
          </cell>
          <cell r="I48">
            <v>797600</v>
          </cell>
          <cell r="J48">
            <v>286866</v>
          </cell>
          <cell r="K48">
            <v>282500</v>
          </cell>
          <cell r="L48">
            <v>140000</v>
          </cell>
          <cell r="M48">
            <v>862960</v>
          </cell>
          <cell r="N48">
            <v>53954038</v>
          </cell>
          <cell r="O48">
            <v>40069408</v>
          </cell>
          <cell r="P48">
            <v>0.74265818621397717</v>
          </cell>
          <cell r="Q48">
            <v>41537527</v>
          </cell>
          <cell r="R48">
            <v>39613496</v>
          </cell>
          <cell r="S48">
            <v>1.0485700883355511</v>
          </cell>
          <cell r="T48">
            <v>9243149.0666666664</v>
          </cell>
          <cell r="U48">
            <v>12144177.161290325</v>
          </cell>
          <cell r="V48">
            <v>12183169.870967742</v>
          </cell>
        </row>
        <row r="49">
          <cell r="A49">
            <v>41609</v>
          </cell>
          <cell r="B49">
            <v>17572574</v>
          </cell>
          <cell r="C49">
            <v>10447868</v>
          </cell>
          <cell r="D49">
            <v>1397972</v>
          </cell>
          <cell r="E49"/>
          <cell r="F49">
            <v>12753000</v>
          </cell>
          <cell r="G49">
            <v>11740000</v>
          </cell>
          <cell r="H49">
            <v>1235389.9999999998</v>
          </cell>
          <cell r="I49">
            <v>954069.99999999988</v>
          </cell>
          <cell r="J49">
            <v>474152</v>
          </cell>
          <cell r="K49">
            <v>234030</v>
          </cell>
          <cell r="L49">
            <v>210000</v>
          </cell>
          <cell r="M49">
            <v>991980</v>
          </cell>
          <cell r="N49">
            <v>58011036</v>
          </cell>
          <cell r="O49">
            <v>43912139</v>
          </cell>
          <cell r="P49">
            <v>0.75696181326601375</v>
          </cell>
          <cell r="Q49">
            <v>41990773.5</v>
          </cell>
          <cell r="R49">
            <v>37343081</v>
          </cell>
          <cell r="S49">
            <v>1.1244592673004137</v>
          </cell>
          <cell r="T49">
            <v>8432308.6129032262</v>
          </cell>
          <cell r="U49">
            <v>16032598.200000003</v>
          </cell>
          <cell r="V49">
            <v>13535908.4</v>
          </cell>
        </row>
        <row r="50">
          <cell r="A50">
            <v>41640</v>
          </cell>
          <cell r="B50">
            <v>16617128</v>
          </cell>
          <cell r="C50">
            <v>10160967</v>
          </cell>
          <cell r="D50">
            <v>1512904</v>
          </cell>
          <cell r="E50"/>
          <cell r="F50">
            <v>10563000</v>
          </cell>
          <cell r="G50">
            <v>8561000</v>
          </cell>
          <cell r="H50">
            <v>1200000</v>
          </cell>
          <cell r="I50">
            <v>640000</v>
          </cell>
          <cell r="J50">
            <v>0</v>
          </cell>
          <cell r="K50">
            <v>159800</v>
          </cell>
          <cell r="L50">
            <v>210000</v>
          </cell>
          <cell r="M50">
            <v>704449.99999999977</v>
          </cell>
          <cell r="N50">
            <v>50329249</v>
          </cell>
          <cell r="O50">
            <v>38752245</v>
          </cell>
          <cell r="P50">
            <v>0.76997463244484332</v>
          </cell>
          <cell r="Q50">
            <v>41332192</v>
          </cell>
          <cell r="R50">
            <v>45451823</v>
          </cell>
          <cell r="S50">
            <v>0.90936268936891707</v>
          </cell>
          <cell r="T50">
            <v>10263314.870967742</v>
          </cell>
          <cell r="U50">
            <v>11577004</v>
          </cell>
          <cell r="V50">
            <v>11364669.129032258</v>
          </cell>
        </row>
        <row r="51">
          <cell r="A51">
            <v>41671</v>
          </cell>
          <cell r="B51">
            <v>17782383</v>
          </cell>
          <cell r="C51">
            <v>8866002</v>
          </cell>
          <cell r="D51">
            <v>1298050</v>
          </cell>
          <cell r="E51"/>
          <cell r="F51">
            <v>11563000</v>
          </cell>
          <cell r="G51">
            <v>10236000</v>
          </cell>
          <cell r="H51">
            <v>1103179.9999999998</v>
          </cell>
          <cell r="I51">
            <v>960000</v>
          </cell>
          <cell r="J51">
            <v>331742</v>
          </cell>
          <cell r="K51">
            <v>149700</v>
          </cell>
          <cell r="L51">
            <v>140000</v>
          </cell>
          <cell r="M51">
            <v>589550</v>
          </cell>
          <cell r="N51">
            <v>53019607</v>
          </cell>
          <cell r="O51">
            <v>38385341</v>
          </cell>
          <cell r="P51">
            <v>0.72398388392429991</v>
          </cell>
          <cell r="Q51">
            <v>38568793</v>
          </cell>
          <cell r="R51">
            <v>31994879</v>
          </cell>
          <cell r="S51">
            <v>1.2054676937518658</v>
          </cell>
          <cell r="T51">
            <v>7998719.75</v>
          </cell>
          <cell r="U51">
            <v>9503336.2903225869</v>
          </cell>
          <cell r="V51">
            <v>11972169.322580647</v>
          </cell>
        </row>
        <row r="52">
          <cell r="A52">
            <v>41699</v>
          </cell>
          <cell r="B52">
            <v>20414491</v>
          </cell>
          <cell r="C52">
            <v>12419900</v>
          </cell>
          <cell r="D52">
            <v>1509490</v>
          </cell>
          <cell r="E52"/>
          <cell r="F52">
            <v>11766470</v>
          </cell>
          <cell r="G52">
            <v>11071000</v>
          </cell>
          <cell r="H52">
            <v>1598090</v>
          </cell>
          <cell r="I52">
            <v>945119.99999999988</v>
          </cell>
          <cell r="J52">
            <v>291130</v>
          </cell>
          <cell r="K52">
            <v>48000</v>
          </cell>
          <cell r="L52">
            <v>140000</v>
          </cell>
          <cell r="M52">
            <v>863339.99999999988</v>
          </cell>
          <cell r="N52">
            <v>61067031</v>
          </cell>
          <cell r="O52">
            <v>45697918</v>
          </cell>
          <cell r="P52">
            <v>0.7483238869104345</v>
          </cell>
          <cell r="Q52">
            <v>42041629.5</v>
          </cell>
          <cell r="R52">
            <v>40742424</v>
          </cell>
          <cell r="S52">
            <v>1.0318882720380114</v>
          </cell>
          <cell r="T52">
            <v>9199902.1935483869</v>
          </cell>
          <cell r="U52">
            <v>21912009.178571433</v>
          </cell>
          <cell r="V52">
            <v>15266757.75</v>
          </cell>
        </row>
        <row r="53">
          <cell r="A53">
            <v>41730</v>
          </cell>
          <cell r="B53">
            <v>21271625</v>
          </cell>
          <cell r="C53">
            <v>10184288</v>
          </cell>
          <cell r="D53">
            <v>1164696</v>
          </cell>
          <cell r="E53"/>
          <cell r="F53">
            <v>12125362</v>
          </cell>
          <cell r="G53">
            <v>11318312</v>
          </cell>
          <cell r="H53">
            <v>1169580</v>
          </cell>
          <cell r="I53">
            <v>960000</v>
          </cell>
          <cell r="J53">
            <v>229459.99999999997</v>
          </cell>
          <cell r="K53">
            <v>237245</v>
          </cell>
          <cell r="L53">
            <v>70000</v>
          </cell>
          <cell r="M53">
            <v>497020</v>
          </cell>
          <cell r="N53">
            <v>59227588</v>
          </cell>
          <cell r="O53">
            <v>44865004</v>
          </cell>
          <cell r="P53">
            <v>0.75750179122607531</v>
          </cell>
          <cell r="Q53">
            <v>45281461</v>
          </cell>
          <cell r="R53">
            <v>47037288</v>
          </cell>
          <cell r="S53">
            <v>0.96267159365140265</v>
          </cell>
          <cell r="T53">
            <v>10975367.200000001</v>
          </cell>
          <cell r="U53">
            <v>12452016.645161286</v>
          </cell>
          <cell r="V53">
            <v>13373971.483870966</v>
          </cell>
        </row>
        <row r="54">
          <cell r="A54">
            <v>41760</v>
          </cell>
          <cell r="B54">
            <v>20815531</v>
          </cell>
          <cell r="C54">
            <v>13752450</v>
          </cell>
          <cell r="D54">
            <v>2071836</v>
          </cell>
          <cell r="E54"/>
          <cell r="F54">
            <v>12571392</v>
          </cell>
          <cell r="G54">
            <v>11059768</v>
          </cell>
          <cell r="H54">
            <v>1020000</v>
          </cell>
          <cell r="I54">
            <v>794190</v>
          </cell>
          <cell r="J54">
            <v>216990</v>
          </cell>
          <cell r="K54">
            <v>150000</v>
          </cell>
          <cell r="L54">
            <v>140000</v>
          </cell>
          <cell r="M54">
            <v>813000</v>
          </cell>
          <cell r="N54">
            <v>63405157</v>
          </cell>
          <cell r="O54">
            <v>49112036</v>
          </cell>
          <cell r="P54">
            <v>0.77457478734734464</v>
          </cell>
          <cell r="Q54">
            <v>46988520</v>
          </cell>
          <cell r="R54">
            <v>45374362</v>
          </cell>
          <cell r="S54">
            <v>1.0355742302227853</v>
          </cell>
          <cell r="T54">
            <v>10245823.677419353</v>
          </cell>
          <cell r="U54">
            <v>16406626.233333334</v>
          </cell>
          <cell r="V54">
            <v>14794536.633333333</v>
          </cell>
        </row>
        <row r="55">
          <cell r="A55">
            <v>41791</v>
          </cell>
          <cell r="B55">
            <v>19899221</v>
          </cell>
          <cell r="C55">
            <v>13656154</v>
          </cell>
          <cell r="D55">
            <v>1529272</v>
          </cell>
          <cell r="E55"/>
          <cell r="F55">
            <v>12573263</v>
          </cell>
          <cell r="G55">
            <v>10557508</v>
          </cell>
          <cell r="H55">
            <v>1140000</v>
          </cell>
          <cell r="I55">
            <v>1120000</v>
          </cell>
          <cell r="J55">
            <v>280190</v>
          </cell>
          <cell r="K55">
            <v>233950</v>
          </cell>
          <cell r="L55">
            <v>105000</v>
          </cell>
          <cell r="M55">
            <v>624939.99999999988</v>
          </cell>
          <cell r="N55">
            <v>61719498</v>
          </cell>
          <cell r="O55">
            <v>49317699</v>
          </cell>
          <cell r="P55">
            <v>0.7990618945086041</v>
          </cell>
          <cell r="Q55">
            <v>49214867.5</v>
          </cell>
          <cell r="R55">
            <v>45819012</v>
          </cell>
          <cell r="S55">
            <v>1.0741145509641281</v>
          </cell>
          <cell r="T55">
            <v>10691102.799999999</v>
          </cell>
          <cell r="U55">
            <v>10410847.451612897</v>
          </cell>
          <cell r="V55">
            <v>13936660.838709677</v>
          </cell>
        </row>
        <row r="56">
          <cell r="A56">
            <v>41821</v>
          </cell>
          <cell r="B56">
            <v>21299305</v>
          </cell>
          <cell r="C56">
            <v>13471510</v>
          </cell>
          <cell r="D56">
            <v>1599381</v>
          </cell>
          <cell r="E56"/>
          <cell r="F56">
            <v>12287721</v>
          </cell>
          <cell r="G56">
            <v>11522000</v>
          </cell>
          <cell r="H56">
            <v>1157670</v>
          </cell>
          <cell r="I56">
            <v>942020</v>
          </cell>
          <cell r="J56">
            <v>77700</v>
          </cell>
          <cell r="K56">
            <v>202450</v>
          </cell>
          <cell r="L56">
            <v>0</v>
          </cell>
          <cell r="M56">
            <v>705790</v>
          </cell>
          <cell r="N56">
            <v>63265547</v>
          </cell>
          <cell r="O56">
            <v>48509208</v>
          </cell>
          <cell r="P56">
            <v>0.766755529672414</v>
          </cell>
          <cell r="Q56">
            <v>48913453.5</v>
          </cell>
          <cell r="R56">
            <v>50377333</v>
          </cell>
          <cell r="S56">
            <v>0.97094170308698158</v>
          </cell>
          <cell r="T56">
            <v>11375526.806451613</v>
          </cell>
          <cell r="U56">
            <v>16865190.56666667</v>
          </cell>
          <cell r="V56">
            <v>14761960.966666669</v>
          </cell>
        </row>
        <row r="57">
          <cell r="A57">
            <v>41852</v>
          </cell>
          <cell r="B57">
            <v>21704192</v>
          </cell>
          <cell r="C57">
            <v>15779239</v>
          </cell>
          <cell r="D57">
            <v>1554290</v>
          </cell>
          <cell r="E57"/>
          <cell r="F57">
            <v>13288169</v>
          </cell>
          <cell r="G57">
            <v>11979650</v>
          </cell>
          <cell r="H57">
            <v>1158490</v>
          </cell>
          <cell r="I57">
            <v>781850</v>
          </cell>
          <cell r="J57">
            <v>276380</v>
          </cell>
          <cell r="K57">
            <v>247124</v>
          </cell>
          <cell r="L57">
            <v>0</v>
          </cell>
          <cell r="M57">
            <v>776290</v>
          </cell>
          <cell r="N57">
            <v>67545674</v>
          </cell>
          <cell r="O57">
            <v>54391042</v>
          </cell>
          <cell r="P57">
            <v>0.80524834203297757</v>
          </cell>
          <cell r="Q57">
            <v>51450125</v>
          </cell>
          <cell r="R57">
            <v>47083128</v>
          </cell>
          <cell r="S57">
            <v>1.0927507832529733</v>
          </cell>
          <cell r="T57">
            <v>10631674.064516129</v>
          </cell>
          <cell r="U57">
            <v>13154632</v>
          </cell>
          <cell r="V57">
            <v>15252248.967741935</v>
          </cell>
        </row>
        <row r="58">
          <cell r="A58">
            <v>41883</v>
          </cell>
          <cell r="B58">
            <v>21551143</v>
          </cell>
          <cell r="C58">
            <v>13253715</v>
          </cell>
          <cell r="D58">
            <v>1699127</v>
          </cell>
          <cell r="E58"/>
          <cell r="F58">
            <v>12434024</v>
          </cell>
          <cell r="G58">
            <v>11401315</v>
          </cell>
          <cell r="H58">
            <v>780000</v>
          </cell>
          <cell r="I58">
            <v>1259410</v>
          </cell>
          <cell r="J58">
            <v>153709.99999999997</v>
          </cell>
          <cell r="K58">
            <v>268061</v>
          </cell>
          <cell r="L58">
            <v>0</v>
          </cell>
          <cell r="M58">
            <v>475860</v>
          </cell>
          <cell r="N58">
            <v>63276365</v>
          </cell>
          <cell r="O58">
            <v>48563471</v>
          </cell>
          <cell r="P58">
            <v>0.76748199742510492</v>
          </cell>
          <cell r="Q58">
            <v>51477256.5</v>
          </cell>
          <cell r="R58">
            <v>51902935</v>
          </cell>
          <cell r="S58">
            <v>0.99179856591924909</v>
          </cell>
          <cell r="T58">
            <v>12110684.833333332</v>
          </cell>
          <cell r="U58">
            <v>12671720.935483873</v>
          </cell>
          <cell r="V58">
            <v>14288211.451612903</v>
          </cell>
        </row>
        <row r="59">
          <cell r="A59">
            <v>41913</v>
          </cell>
          <cell r="B59">
            <v>21119838</v>
          </cell>
          <cell r="C59">
            <v>15075420</v>
          </cell>
          <cell r="D59">
            <v>1886263</v>
          </cell>
          <cell r="E59"/>
          <cell r="F59">
            <v>12260644</v>
          </cell>
          <cell r="G59">
            <v>12825478</v>
          </cell>
          <cell r="H59">
            <v>1230840</v>
          </cell>
          <cell r="I59">
            <v>640000</v>
          </cell>
          <cell r="J59">
            <v>78060</v>
          </cell>
          <cell r="K59">
            <v>159500</v>
          </cell>
          <cell r="L59">
            <v>0</v>
          </cell>
          <cell r="M59">
            <v>731270</v>
          </cell>
          <cell r="N59">
            <v>66007313</v>
          </cell>
          <cell r="O59">
            <v>53927263</v>
          </cell>
          <cell r="P59">
            <v>0.81698921754321374</v>
          </cell>
          <cell r="Q59">
            <v>51245367</v>
          </cell>
          <cell r="R59">
            <v>49572989</v>
          </cell>
          <cell r="S59">
            <v>1.0337356700440234</v>
          </cell>
          <cell r="T59">
            <v>11193900.741935484</v>
          </cell>
          <cell r="U59">
            <v>14280293.766666666</v>
          </cell>
          <cell r="V59">
            <v>15401706.366666667</v>
          </cell>
        </row>
        <row r="60">
          <cell r="A60">
            <v>41944</v>
          </cell>
          <cell r="B60">
            <v>18862406</v>
          </cell>
          <cell r="C60">
            <v>14229962</v>
          </cell>
          <cell r="D60">
            <v>1605080</v>
          </cell>
          <cell r="E60"/>
          <cell r="F60">
            <v>11136826</v>
          </cell>
          <cell r="G60">
            <v>13255286</v>
          </cell>
          <cell r="H60">
            <v>1092060</v>
          </cell>
          <cell r="I60">
            <v>910930.00000000012</v>
          </cell>
          <cell r="J60">
            <v>208730</v>
          </cell>
          <cell r="K60">
            <v>207470</v>
          </cell>
          <cell r="L60">
            <v>0</v>
          </cell>
          <cell r="M60">
            <v>384570</v>
          </cell>
          <cell r="N60">
            <v>61893320</v>
          </cell>
          <cell r="O60">
            <v>49365884</v>
          </cell>
          <cell r="P60">
            <v>0.79759631572518652</v>
          </cell>
          <cell r="Q60">
            <v>51646573.5</v>
          </cell>
          <cell r="R60">
            <v>40743937</v>
          </cell>
          <cell r="S60">
            <v>1.2675891752925104</v>
          </cell>
          <cell r="T60">
            <v>9506918.6333333328</v>
          </cell>
          <cell r="U60">
            <v>10530877.290322587</v>
          </cell>
          <cell r="V60">
            <v>13975910.967741936</v>
          </cell>
        </row>
        <row r="61">
          <cell r="A61">
            <v>41974</v>
          </cell>
          <cell r="B61">
            <v>22152723</v>
          </cell>
          <cell r="C61">
            <v>12956554</v>
          </cell>
          <cell r="D61">
            <v>1653136</v>
          </cell>
          <cell r="E61"/>
          <cell r="F61">
            <v>12114477</v>
          </cell>
          <cell r="G61">
            <v>15289380</v>
          </cell>
          <cell r="H61">
            <v>1177760</v>
          </cell>
          <cell r="I61">
            <v>1280000</v>
          </cell>
          <cell r="J61">
            <v>127850</v>
          </cell>
          <cell r="K61">
            <v>288250</v>
          </cell>
          <cell r="L61">
            <v>0</v>
          </cell>
          <cell r="M61">
            <v>636339.99999999988</v>
          </cell>
          <cell r="N61">
            <v>67676470</v>
          </cell>
          <cell r="O61">
            <v>52303011</v>
          </cell>
          <cell r="P61">
            <v>0.77283893500946488</v>
          </cell>
          <cell r="Q61">
            <v>50834447.5</v>
          </cell>
          <cell r="R61">
            <v>52361560</v>
          </cell>
          <cell r="S61">
            <v>0.97083523676529115</v>
          </cell>
          <cell r="T61">
            <v>11823578.064516129</v>
          </cell>
          <cell r="U61">
            <v>17629341.333333343</v>
          </cell>
          <cell r="V61">
            <v>15791176.333333334</v>
          </cell>
        </row>
        <row r="62">
          <cell r="A62">
            <v>42005</v>
          </cell>
          <cell r="B62">
            <v>21000294</v>
          </cell>
          <cell r="C62">
            <v>13527561</v>
          </cell>
          <cell r="D62">
            <v>1651739</v>
          </cell>
          <cell r="E62"/>
          <cell r="F62">
            <v>10008279</v>
          </cell>
          <cell r="G62">
            <v>12431047</v>
          </cell>
          <cell r="H62">
            <v>1195050.0000000002</v>
          </cell>
          <cell r="I62">
            <v>640000</v>
          </cell>
          <cell r="J62">
            <v>154850</v>
          </cell>
          <cell r="K62">
            <v>194750</v>
          </cell>
          <cell r="L62">
            <v>0</v>
          </cell>
          <cell r="M62">
            <v>703490</v>
          </cell>
          <cell r="N62">
            <v>61507060</v>
          </cell>
          <cell r="O62">
            <v>46888031</v>
          </cell>
          <cell r="P62">
            <v>0.76231949633099028</v>
          </cell>
          <cell r="Q62">
            <v>49595521</v>
          </cell>
          <cell r="R62">
            <v>49950176</v>
          </cell>
          <cell r="S62">
            <v>0.99289982481743411</v>
          </cell>
          <cell r="T62">
            <v>11279072</v>
          </cell>
          <cell r="U62">
            <v>14619029</v>
          </cell>
          <cell r="V62">
            <v>13888690.967741936</v>
          </cell>
        </row>
        <row r="63">
          <cell r="A63">
            <v>42036</v>
          </cell>
          <cell r="B63">
            <v>21367319</v>
          </cell>
          <cell r="C63">
            <v>12160123</v>
          </cell>
          <cell r="D63">
            <v>1433962</v>
          </cell>
          <cell r="E63"/>
          <cell r="F63">
            <v>10117358</v>
          </cell>
          <cell r="G63">
            <v>12083524</v>
          </cell>
          <cell r="H63">
            <v>985329.99999999988</v>
          </cell>
          <cell r="I63">
            <v>1119180</v>
          </cell>
          <cell r="J63">
            <v>193960</v>
          </cell>
          <cell r="K63">
            <v>159310</v>
          </cell>
          <cell r="L63">
            <v>0</v>
          </cell>
          <cell r="M63">
            <v>683530.00000000012</v>
          </cell>
          <cell r="N63">
            <v>60303596</v>
          </cell>
          <cell r="O63">
            <v>48153844</v>
          </cell>
          <cell r="P63">
            <v>0.79852359053347333</v>
          </cell>
          <cell r="Q63">
            <v>47520937.5</v>
          </cell>
          <cell r="R63">
            <v>42901093</v>
          </cell>
          <cell r="S63">
            <v>1.1076859393768825</v>
          </cell>
          <cell r="T63">
            <v>10725273.25</v>
          </cell>
          <cell r="U63">
            <v>6313920.1290322542</v>
          </cell>
          <cell r="V63">
            <v>13616941.032258064</v>
          </cell>
        </row>
        <row r="64">
          <cell r="A64">
            <v>42064</v>
          </cell>
          <cell r="B64">
            <v>21404588</v>
          </cell>
          <cell r="C64">
            <v>14386026</v>
          </cell>
          <cell r="D64">
            <v>1448598</v>
          </cell>
          <cell r="E64"/>
          <cell r="F64">
            <v>10493275</v>
          </cell>
          <cell r="G64">
            <v>13326860</v>
          </cell>
          <cell r="H64">
            <v>977440</v>
          </cell>
          <cell r="I64">
            <v>1120000</v>
          </cell>
          <cell r="J64">
            <v>155580</v>
          </cell>
          <cell r="K64">
            <v>237750</v>
          </cell>
          <cell r="L64">
            <v>0</v>
          </cell>
          <cell r="M64">
            <v>725180</v>
          </cell>
          <cell r="N64">
            <v>64275297</v>
          </cell>
          <cell r="O64">
            <v>51372830</v>
          </cell>
          <cell r="P64">
            <v>0.79926242892351007</v>
          </cell>
          <cell r="Q64">
            <v>49763337</v>
          </cell>
          <cell r="R64">
            <v>51552349</v>
          </cell>
          <cell r="S64">
            <v>0.96529717782598035</v>
          </cell>
          <cell r="T64">
            <v>11640853</v>
          </cell>
          <cell r="U64">
            <v>19789105.964285716</v>
          </cell>
          <cell r="V64">
            <v>16068824.25</v>
          </cell>
        </row>
        <row r="65">
          <cell r="A65">
            <v>42095</v>
          </cell>
          <cell r="B65">
            <v>20034871</v>
          </cell>
          <cell r="C65">
            <v>13828605</v>
          </cell>
          <cell r="D65">
            <v>1350142</v>
          </cell>
          <cell r="E65"/>
          <cell r="F65">
            <v>10629387</v>
          </cell>
          <cell r="G65">
            <v>12526190</v>
          </cell>
          <cell r="H65">
            <v>1260000</v>
          </cell>
          <cell r="I65">
            <v>482460.00000000006</v>
          </cell>
          <cell r="J65">
            <v>77760</v>
          </cell>
          <cell r="K65">
            <v>149760</v>
          </cell>
          <cell r="L65">
            <v>0</v>
          </cell>
          <cell r="M65">
            <v>531200</v>
          </cell>
          <cell r="N65">
            <v>60870375</v>
          </cell>
          <cell r="O65">
            <v>49716472</v>
          </cell>
          <cell r="P65">
            <v>0.81675974560695574</v>
          </cell>
          <cell r="Q65">
            <v>50544651</v>
          </cell>
          <cell r="R65">
            <v>51441946</v>
          </cell>
          <cell r="S65">
            <v>0.9825571334334825</v>
          </cell>
          <cell r="T65">
            <v>12003120.733333334</v>
          </cell>
          <cell r="U65">
            <v>9190342.5161290318</v>
          </cell>
          <cell r="V65">
            <v>13744923.387096774</v>
          </cell>
        </row>
        <row r="66">
          <cell r="A66">
            <v>42125</v>
          </cell>
          <cell r="B66">
            <v>23545417</v>
          </cell>
          <cell r="C66">
            <v>13800408</v>
          </cell>
          <cell r="D66">
            <v>527276</v>
          </cell>
          <cell r="E66"/>
          <cell r="F66">
            <v>11650782</v>
          </cell>
          <cell r="G66">
            <v>12903347</v>
          </cell>
          <cell r="H66">
            <v>1075330</v>
          </cell>
          <cell r="I66">
            <v>1120000</v>
          </cell>
          <cell r="J66">
            <v>74900</v>
          </cell>
          <cell r="K66">
            <v>204446</v>
          </cell>
          <cell r="L66">
            <v>0</v>
          </cell>
          <cell r="M66">
            <v>773530</v>
          </cell>
          <cell r="N66">
            <v>65675436</v>
          </cell>
          <cell r="O66">
            <v>53273528</v>
          </cell>
          <cell r="P66">
            <v>0.81116367464998629</v>
          </cell>
          <cell r="Q66">
            <v>51495000</v>
          </cell>
          <cell r="R66">
            <v>45875539</v>
          </cell>
          <cell r="S66">
            <v>1.1224936234536667</v>
          </cell>
          <cell r="T66">
            <v>10358992.677419353</v>
          </cell>
          <cell r="U66">
            <v>14591089.200000018</v>
          </cell>
          <cell r="V66">
            <v>15324268.400000002</v>
          </cell>
        </row>
        <row r="67">
          <cell r="A67">
            <v>42156</v>
          </cell>
          <cell r="B67">
            <v>21409050</v>
          </cell>
          <cell r="C67">
            <v>15682983</v>
          </cell>
          <cell r="D67">
            <v>1312853</v>
          </cell>
          <cell r="E67"/>
          <cell r="F67">
            <v>12658233</v>
          </cell>
          <cell r="G67">
            <v>16355974</v>
          </cell>
          <cell r="H67">
            <v>1077010</v>
          </cell>
          <cell r="I67">
            <v>960000</v>
          </cell>
          <cell r="J67">
            <v>191570</v>
          </cell>
          <cell r="K67">
            <v>304200</v>
          </cell>
          <cell r="L67">
            <v>0</v>
          </cell>
          <cell r="M67">
            <v>767020</v>
          </cell>
          <cell r="N67">
            <v>70718893</v>
          </cell>
          <cell r="O67">
            <v>55659907</v>
          </cell>
          <cell r="P67">
            <v>0.7870585163147279</v>
          </cell>
          <cell r="Q67">
            <v>54466717.5</v>
          </cell>
          <cell r="R67">
            <v>49508638</v>
          </cell>
          <cell r="S67">
            <v>1.1001457462837092</v>
          </cell>
          <cell r="T67">
            <v>11552015.533333333</v>
          </cell>
          <cell r="U67">
            <v>12777731.387096778</v>
          </cell>
          <cell r="V67">
            <v>15968782.290322579</v>
          </cell>
        </row>
        <row r="68">
          <cell r="A68">
            <v>42186</v>
          </cell>
          <cell r="B68">
            <v>21210731</v>
          </cell>
          <cell r="C68">
            <v>12746180</v>
          </cell>
          <cell r="D68">
            <v>1391798</v>
          </cell>
          <cell r="E68"/>
          <cell r="F68">
            <v>12987448</v>
          </cell>
          <cell r="G68">
            <v>15686542</v>
          </cell>
          <cell r="H68">
            <v>1228970</v>
          </cell>
          <cell r="I68">
            <v>960000</v>
          </cell>
          <cell r="J68">
            <v>190750</v>
          </cell>
          <cell r="K68">
            <v>0</v>
          </cell>
          <cell r="L68">
            <v>0</v>
          </cell>
          <cell r="M68">
            <v>638810</v>
          </cell>
          <cell r="N68">
            <v>67041229</v>
          </cell>
          <cell r="O68">
            <v>54829677</v>
          </cell>
          <cell r="P68">
            <v>0.81785011727634049</v>
          </cell>
          <cell r="Q68">
            <v>55244792</v>
          </cell>
          <cell r="R68">
            <v>56240305</v>
          </cell>
          <cell r="S68">
            <v>0.98229894023512143</v>
          </cell>
          <cell r="T68">
            <v>12699423.709677421</v>
          </cell>
          <cell r="U68">
            <v>14446259.63333334</v>
          </cell>
          <cell r="V68">
            <v>15642953.433333334</v>
          </cell>
        </row>
        <row r="69">
          <cell r="A69">
            <v>42217</v>
          </cell>
          <cell r="B69">
            <v>22738232</v>
          </cell>
          <cell r="C69">
            <v>14639040</v>
          </cell>
          <cell r="D69">
            <v>1679798</v>
          </cell>
          <cell r="E69"/>
          <cell r="F69">
            <v>10440522</v>
          </cell>
          <cell r="G69">
            <v>16684000</v>
          </cell>
          <cell r="H69">
            <v>1019280</v>
          </cell>
          <cell r="I69">
            <v>960000</v>
          </cell>
          <cell r="J69">
            <v>155410</v>
          </cell>
          <cell r="K69">
            <v>395098</v>
          </cell>
          <cell r="L69">
            <v>0</v>
          </cell>
          <cell r="M69">
            <v>763800</v>
          </cell>
          <cell r="N69">
            <v>69475180</v>
          </cell>
          <cell r="O69">
            <v>56540915</v>
          </cell>
          <cell r="P69">
            <v>0.81382898180328567</v>
          </cell>
          <cell r="Q69">
            <v>55685296</v>
          </cell>
          <cell r="R69">
            <v>46592690</v>
          </cell>
          <cell r="S69">
            <v>1.1951509131582658</v>
          </cell>
          <cell r="T69">
            <v>10520930</v>
          </cell>
          <cell r="U69">
            <v>12934265</v>
          </cell>
          <cell r="V69">
            <v>15687943.870967742</v>
          </cell>
        </row>
        <row r="70">
          <cell r="A70">
            <v>42248</v>
          </cell>
          <cell r="B70">
            <v>22438777</v>
          </cell>
          <cell r="C70">
            <v>15395274</v>
          </cell>
          <cell r="D70">
            <v>1559349</v>
          </cell>
          <cell r="E70"/>
          <cell r="F70">
            <v>12301896</v>
          </cell>
          <cell r="G70">
            <v>16432861</v>
          </cell>
          <cell r="H70">
            <v>1098050</v>
          </cell>
          <cell r="I70">
            <v>800000</v>
          </cell>
          <cell r="J70">
            <v>219650.00000000003</v>
          </cell>
          <cell r="K70">
            <v>100000</v>
          </cell>
          <cell r="L70">
            <v>0</v>
          </cell>
          <cell r="M70">
            <v>654380</v>
          </cell>
          <cell r="N70">
            <v>71000237</v>
          </cell>
          <cell r="O70">
            <v>58337736</v>
          </cell>
          <cell r="P70">
            <v>0.82165551081188648</v>
          </cell>
          <cell r="Q70">
            <v>57439325.5</v>
          </cell>
          <cell r="R70">
            <v>55703494</v>
          </cell>
          <cell r="S70">
            <v>1.0311619859967851</v>
          </cell>
          <cell r="T70">
            <v>12997481.933333334</v>
          </cell>
          <cell r="U70">
            <v>10372170.77419354</v>
          </cell>
          <cell r="V70">
            <v>16032311.580645159</v>
          </cell>
        </row>
        <row r="71">
          <cell r="A71">
            <v>42278</v>
          </cell>
          <cell r="B71">
            <v>21434434</v>
          </cell>
          <cell r="C71">
            <v>13328887</v>
          </cell>
          <cell r="D71">
            <v>1756129</v>
          </cell>
          <cell r="E71"/>
          <cell r="F71">
            <v>12240933</v>
          </cell>
          <cell r="G71">
            <v>16439000</v>
          </cell>
          <cell r="H71">
            <v>1212020</v>
          </cell>
          <cell r="I71">
            <v>960000</v>
          </cell>
          <cell r="J71">
            <v>270580</v>
          </cell>
          <cell r="K71">
            <v>316361</v>
          </cell>
          <cell r="L71">
            <v>0</v>
          </cell>
          <cell r="M71">
            <v>693400.00000000012</v>
          </cell>
          <cell r="N71">
            <v>68651744</v>
          </cell>
          <cell r="O71">
            <v>55113462</v>
          </cell>
          <cell r="P71">
            <v>0.80279769731705575</v>
          </cell>
          <cell r="Q71">
            <v>56725599</v>
          </cell>
          <cell r="R71">
            <v>48448582</v>
          </cell>
          <cell r="S71">
            <v>1.1708412642500043</v>
          </cell>
          <cell r="T71">
            <v>10940002.387096774</v>
          </cell>
          <cell r="U71">
            <v>15826673.466666669</v>
          </cell>
          <cell r="V71">
            <v>16018740.266666668</v>
          </cell>
        </row>
        <row r="72">
          <cell r="A72">
            <v>42309</v>
          </cell>
          <cell r="B72">
            <v>21581411</v>
          </cell>
          <cell r="C72">
            <v>14212804</v>
          </cell>
          <cell r="D72">
            <v>1719325</v>
          </cell>
          <cell r="E72"/>
          <cell r="F72">
            <v>11938606</v>
          </cell>
          <cell r="G72">
            <v>15150709</v>
          </cell>
          <cell r="H72">
            <v>1140000</v>
          </cell>
          <cell r="I72">
            <v>794069.99999999988</v>
          </cell>
          <cell r="J72">
            <v>233760</v>
          </cell>
          <cell r="K72">
            <v>129180</v>
          </cell>
          <cell r="L72">
            <v>0</v>
          </cell>
          <cell r="M72">
            <v>616260</v>
          </cell>
          <cell r="N72">
            <v>67516125</v>
          </cell>
          <cell r="O72">
            <v>56332359</v>
          </cell>
          <cell r="P72">
            <v>0.83435414873113645</v>
          </cell>
          <cell r="Q72">
            <v>55722910.5</v>
          </cell>
          <cell r="R72">
            <v>51479971</v>
          </cell>
          <cell r="S72">
            <v>1.0824192286355405</v>
          </cell>
          <cell r="T72">
            <v>12011993.233333334</v>
          </cell>
          <cell r="U72">
            <v>9005826.4838709682</v>
          </cell>
          <cell r="V72">
            <v>15245576.612903226</v>
          </cell>
        </row>
        <row r="73">
          <cell r="A73">
            <v>42339</v>
          </cell>
          <cell r="B73">
            <v>20442377</v>
          </cell>
          <cell r="C73">
            <v>15337932</v>
          </cell>
          <cell r="D73">
            <v>1945473</v>
          </cell>
          <cell r="E73"/>
          <cell r="F73">
            <v>12783339</v>
          </cell>
          <cell r="G73">
            <v>16849476</v>
          </cell>
          <cell r="H73">
            <v>977460</v>
          </cell>
          <cell r="I73">
            <v>983300</v>
          </cell>
          <cell r="J73">
            <v>258070</v>
          </cell>
          <cell r="K73">
            <v>192252</v>
          </cell>
          <cell r="L73">
            <v>0</v>
          </cell>
          <cell r="M73">
            <v>914650</v>
          </cell>
          <cell r="N73">
            <v>70684329</v>
          </cell>
          <cell r="O73">
            <v>59375134</v>
          </cell>
          <cell r="P73">
            <v>0.84000421083434207</v>
          </cell>
          <cell r="Q73">
            <v>57853746.5</v>
          </cell>
          <cell r="R73">
            <v>57945232</v>
          </cell>
          <cell r="S73">
            <v>0.99842117294482491</v>
          </cell>
          <cell r="T73">
            <v>13084407.225806452</v>
          </cell>
          <cell r="U73">
            <v>13665339.299999982</v>
          </cell>
          <cell r="V73">
            <v>16493010.099999998</v>
          </cell>
        </row>
        <row r="74">
          <cell r="A74">
            <v>42370</v>
          </cell>
          <cell r="B74">
            <v>19141315</v>
          </cell>
          <cell r="C74">
            <v>12924978</v>
          </cell>
          <cell r="D74">
            <v>1598175</v>
          </cell>
          <cell r="E74">
            <v>0</v>
          </cell>
          <cell r="F74">
            <v>10234000</v>
          </cell>
          <cell r="G74">
            <v>13095911</v>
          </cell>
          <cell r="H74">
            <v>1080000</v>
          </cell>
          <cell r="I74">
            <v>800000</v>
          </cell>
          <cell r="J74">
            <v>737680</v>
          </cell>
          <cell r="K74">
            <v>187750</v>
          </cell>
          <cell r="L74">
            <v>0</v>
          </cell>
          <cell r="M74">
            <v>437480</v>
          </cell>
          <cell r="N74">
            <v>60237289</v>
          </cell>
          <cell r="O74">
            <v>49795079</v>
          </cell>
          <cell r="P74">
            <v>0.82664873912237313</v>
          </cell>
          <cell r="Q74">
            <v>54585106.5</v>
          </cell>
          <cell r="R74">
            <v>50122606</v>
          </cell>
          <cell r="S74">
            <v>1.089031693603481</v>
          </cell>
          <cell r="T74">
            <v>11318007.806451613</v>
          </cell>
          <cell r="U74">
            <v>10442209.999999993</v>
          </cell>
          <cell r="V74">
            <v>13601968.483870966</v>
          </cell>
        </row>
        <row r="75">
          <cell r="A75">
            <v>42401</v>
          </cell>
          <cell r="B75">
            <v>20296142</v>
          </cell>
          <cell r="C75">
            <v>14636290</v>
          </cell>
          <cell r="D75">
            <v>1661940</v>
          </cell>
          <cell r="E75">
            <v>169085</v>
          </cell>
          <cell r="F75">
            <v>11880000</v>
          </cell>
          <cell r="G75">
            <v>13642202</v>
          </cell>
          <cell r="H75">
            <v>972960</v>
          </cell>
          <cell r="I75">
            <v>967200</v>
          </cell>
          <cell r="J75">
            <v>517650</v>
          </cell>
          <cell r="K75">
            <v>208209.99999999997</v>
          </cell>
          <cell r="L75">
            <v>0</v>
          </cell>
          <cell r="M75">
            <v>547390</v>
          </cell>
          <cell r="N75">
            <v>65499069</v>
          </cell>
          <cell r="O75">
            <v>53620767.5</v>
          </cell>
          <cell r="P75">
            <v>0.81864930782451273</v>
          </cell>
          <cell r="Q75">
            <v>51707923.25</v>
          </cell>
          <cell r="R75">
            <v>45175482</v>
          </cell>
          <cell r="S75">
            <v>1.1446014732061962</v>
          </cell>
          <cell r="T75">
            <v>10904426.689655174</v>
          </cell>
          <cell r="U75">
            <v>7652555.1129032224</v>
          </cell>
          <cell r="V75">
            <v>14790112.354838708</v>
          </cell>
        </row>
        <row r="76">
          <cell r="A76">
            <v>42430</v>
          </cell>
          <cell r="B76">
            <v>22802270</v>
          </cell>
          <cell r="C76">
            <v>14631959</v>
          </cell>
          <cell r="D76">
            <v>2104871</v>
          </cell>
          <cell r="E76">
            <v>664763</v>
          </cell>
          <cell r="F76">
            <v>10552000</v>
          </cell>
          <cell r="G76">
            <v>15977710</v>
          </cell>
          <cell r="H76">
            <v>1112540</v>
          </cell>
          <cell r="I76">
            <v>800000</v>
          </cell>
          <cell r="J76">
            <v>499340.00000000006</v>
          </cell>
          <cell r="K76">
            <v>291310</v>
          </cell>
          <cell r="L76">
            <v>0</v>
          </cell>
          <cell r="M76">
            <v>765430</v>
          </cell>
          <cell r="N76">
            <v>70202193</v>
          </cell>
          <cell r="O76">
            <v>55283420.5</v>
          </cell>
          <cell r="P76">
            <v>0.78748851193295344</v>
          </cell>
          <cell r="Q76">
            <v>54452094</v>
          </cell>
          <cell r="R76">
            <v>54842663</v>
          </cell>
          <cell r="S76">
            <v>0.99287837280986879</v>
          </cell>
          <cell r="T76">
            <v>12383827.129032258</v>
          </cell>
          <cell r="U76">
            <v>19760303.051724136</v>
          </cell>
          <cell r="V76">
            <v>16945356.931034483</v>
          </cell>
        </row>
        <row r="77">
          <cell r="A77">
            <v>42461</v>
          </cell>
          <cell r="B77">
            <v>18992659</v>
          </cell>
          <cell r="C77">
            <v>16188130</v>
          </cell>
          <cell r="D77">
            <v>1773589</v>
          </cell>
          <cell r="E77">
            <v>1045479</v>
          </cell>
          <cell r="F77">
            <v>12736000</v>
          </cell>
          <cell r="G77">
            <v>14365603</v>
          </cell>
          <cell r="H77">
            <v>600000</v>
          </cell>
          <cell r="I77">
            <v>960000</v>
          </cell>
          <cell r="J77">
            <v>600110.00000000012</v>
          </cell>
          <cell r="K77">
            <v>367789.99999999994</v>
          </cell>
          <cell r="L77"/>
          <cell r="M77">
            <v>1208160</v>
          </cell>
          <cell r="N77">
            <v>68837520</v>
          </cell>
          <cell r="O77">
            <v>57658277.5</v>
          </cell>
          <cell r="P77">
            <v>0.83759957505732341</v>
          </cell>
          <cell r="Q77">
            <v>56470849</v>
          </cell>
          <cell r="R77">
            <v>51298210</v>
          </cell>
          <cell r="S77">
            <v>1.1008346879939865</v>
          </cell>
          <cell r="T77">
            <v>11969582.333333332</v>
          </cell>
          <cell r="U77">
            <v>8958677.3387096748</v>
          </cell>
          <cell r="V77">
            <v>15543956.129032258</v>
          </cell>
        </row>
        <row r="78">
          <cell r="A78">
            <v>42491</v>
          </cell>
          <cell r="B78">
            <v>20807512</v>
          </cell>
          <cell r="C78">
            <v>14340604</v>
          </cell>
          <cell r="D78">
            <v>2063291</v>
          </cell>
          <cell r="E78">
            <v>2076268</v>
          </cell>
          <cell r="F78">
            <v>11828000</v>
          </cell>
          <cell r="G78">
            <v>16615991</v>
          </cell>
          <cell r="H78">
            <v>780000</v>
          </cell>
          <cell r="I78">
            <v>1106360.0000000002</v>
          </cell>
          <cell r="J78">
            <v>359350</v>
          </cell>
          <cell r="K78">
            <v>259820</v>
          </cell>
          <cell r="L78"/>
          <cell r="M78">
            <v>769010</v>
          </cell>
          <cell r="N78">
            <v>71006206</v>
          </cell>
          <cell r="O78">
            <v>57197515</v>
          </cell>
          <cell r="P78">
            <v>0.80552839282808608</v>
          </cell>
          <cell r="Q78">
            <v>57427896.25</v>
          </cell>
          <cell r="R78">
            <v>54729685</v>
          </cell>
          <cell r="S78">
            <v>1.0493006902926629</v>
          </cell>
          <cell r="T78">
            <v>12358315.967741936</v>
          </cell>
          <cell r="U78">
            <v>16175564.533333331</v>
          </cell>
          <cell r="V78">
            <v>16568114.733333332</v>
          </cell>
        </row>
        <row r="79">
          <cell r="A79">
            <v>42522</v>
          </cell>
          <cell r="B79">
            <v>22904499</v>
          </cell>
          <cell r="C79">
            <v>15171362</v>
          </cell>
          <cell r="D79">
            <v>1679988</v>
          </cell>
          <cell r="E79">
            <v>2044819</v>
          </cell>
          <cell r="F79">
            <v>10725000</v>
          </cell>
          <cell r="G79">
            <v>15163946</v>
          </cell>
          <cell r="H79">
            <v>960000</v>
          </cell>
          <cell r="I79">
            <v>800000</v>
          </cell>
          <cell r="J79">
            <v>544310</v>
          </cell>
          <cell r="K79">
            <v>190670.00000000003</v>
          </cell>
          <cell r="L79"/>
          <cell r="M79">
            <v>991560</v>
          </cell>
          <cell r="N79">
            <v>71176154</v>
          </cell>
          <cell r="O79">
            <v>58333695.5</v>
          </cell>
          <cell r="P79">
            <v>0.81956796232625884</v>
          </cell>
          <cell r="Q79">
            <v>57765605.25</v>
          </cell>
          <cell r="R79">
            <v>51378181</v>
          </cell>
          <cell r="S79">
            <v>1.1243217281281328</v>
          </cell>
          <cell r="T79">
            <v>11988242.233333334</v>
          </cell>
          <cell r="U79">
            <v>10546453.532258064</v>
          </cell>
          <cell r="V79">
            <v>16072034.774193548</v>
          </cell>
        </row>
        <row r="80">
          <cell r="A80">
            <v>42552</v>
          </cell>
          <cell r="B80">
            <v>20229143</v>
          </cell>
          <cell r="C80">
            <v>14083860</v>
          </cell>
          <cell r="D80">
            <v>1926595</v>
          </cell>
          <cell r="E80">
            <v>2173405</v>
          </cell>
          <cell r="F80">
            <v>10902053</v>
          </cell>
          <cell r="G80">
            <v>15708139</v>
          </cell>
          <cell r="H80">
            <v>780000</v>
          </cell>
          <cell r="I80">
            <v>800000</v>
          </cell>
          <cell r="J80">
            <v>608079.99999999988</v>
          </cell>
          <cell r="K80">
            <v>265380</v>
          </cell>
          <cell r="L80"/>
          <cell r="M80">
            <v>882589.99999999988</v>
          </cell>
          <cell r="N80">
            <v>68359245</v>
          </cell>
          <cell r="O80">
            <v>55604794.5</v>
          </cell>
          <cell r="P80">
            <v>0.81342025500720494</v>
          </cell>
          <cell r="Q80">
            <v>56969245</v>
          </cell>
          <cell r="R80">
            <v>53700408</v>
          </cell>
          <cell r="S80">
            <v>1.0608717349037646</v>
          </cell>
          <cell r="T80">
            <v>12125898.580645161</v>
          </cell>
          <cell r="U80">
            <v>15033092</v>
          </cell>
          <cell r="V80">
            <v>15950490.5</v>
          </cell>
        </row>
        <row r="81">
          <cell r="A81">
            <v>42583</v>
          </cell>
          <cell r="B81">
            <v>22170859</v>
          </cell>
          <cell r="C81">
            <v>15732741</v>
          </cell>
          <cell r="D81">
            <v>2109288</v>
          </cell>
          <cell r="E81">
            <v>2751187</v>
          </cell>
          <cell r="F81">
            <v>11746101</v>
          </cell>
          <cell r="G81">
            <v>16139331</v>
          </cell>
          <cell r="H81">
            <v>960000</v>
          </cell>
          <cell r="I81">
            <v>960000</v>
          </cell>
          <cell r="J81">
            <v>624600</v>
          </cell>
          <cell r="K81">
            <v>77900</v>
          </cell>
          <cell r="L81"/>
          <cell r="M81">
            <v>977640</v>
          </cell>
          <cell r="N81">
            <v>74249647</v>
          </cell>
          <cell r="O81">
            <v>59674815.5</v>
          </cell>
          <cell r="P81">
            <v>0.80370503983675501</v>
          </cell>
          <cell r="Q81">
            <v>57639805</v>
          </cell>
          <cell r="R81">
            <v>55499334</v>
          </cell>
          <cell r="S81">
            <v>1.0385675078551393</v>
          </cell>
          <cell r="T81">
            <v>12532107.677419353</v>
          </cell>
          <cell r="U81">
            <v>14574831.500000015</v>
          </cell>
          <cell r="V81">
            <v>16766049.322580647</v>
          </cell>
        </row>
        <row r="82">
          <cell r="A82">
            <v>42614</v>
          </cell>
          <cell r="B82">
            <v>21935289</v>
          </cell>
          <cell r="C82">
            <v>14833818</v>
          </cell>
          <cell r="D82">
            <v>2067965</v>
          </cell>
          <cell r="E82">
            <v>2717575</v>
          </cell>
          <cell r="F82">
            <v>10953000</v>
          </cell>
          <cell r="G82">
            <v>15238975</v>
          </cell>
          <cell r="H82">
            <v>960000</v>
          </cell>
          <cell r="I82">
            <v>807170</v>
          </cell>
          <cell r="J82">
            <v>515330.00000000006</v>
          </cell>
          <cell r="K82">
            <v>266659.99999999994</v>
          </cell>
          <cell r="L82"/>
          <cell r="M82">
            <v>994889.99999999988</v>
          </cell>
          <cell r="N82">
            <v>71290672</v>
          </cell>
          <cell r="O82">
            <v>58396372.5</v>
          </cell>
          <cell r="P82">
            <v>0.81913062202583808</v>
          </cell>
          <cell r="Q82">
            <v>59035594</v>
          </cell>
          <cell r="R82">
            <v>60399831</v>
          </cell>
          <cell r="S82">
            <v>0.97741323150390935</v>
          </cell>
          <cell r="T82">
            <v>14093293.9</v>
          </cell>
          <cell r="U82">
            <v>10594600.403225794</v>
          </cell>
          <cell r="V82">
            <v>16097893.677419353</v>
          </cell>
        </row>
        <row r="83">
          <cell r="A83">
            <v>42644</v>
          </cell>
          <cell r="B83">
            <v>21276739</v>
          </cell>
          <cell r="C83">
            <v>15002150</v>
          </cell>
          <cell r="D83">
            <v>1918217</v>
          </cell>
          <cell r="E83">
            <v>3265774</v>
          </cell>
          <cell r="F83">
            <v>12259000</v>
          </cell>
          <cell r="G83">
            <v>15007260</v>
          </cell>
          <cell r="H83">
            <v>1133010</v>
          </cell>
          <cell r="I83">
            <v>800000</v>
          </cell>
          <cell r="J83">
            <v>594380</v>
          </cell>
          <cell r="K83">
            <v>190170</v>
          </cell>
          <cell r="L83"/>
          <cell r="M83">
            <v>1203659.9999999998</v>
          </cell>
          <cell r="N83">
            <v>72650360</v>
          </cell>
          <cell r="O83">
            <v>59644853</v>
          </cell>
          <cell r="P83">
            <v>0.82098496139592425</v>
          </cell>
          <cell r="Q83">
            <v>59020612.75</v>
          </cell>
          <cell r="R83">
            <v>49885935</v>
          </cell>
          <cell r="S83">
            <v>1.1831112867785278</v>
          </cell>
          <cell r="T83">
            <v>11264565.967741936</v>
          </cell>
          <cell r="U83">
            <v>15427185.666666657</v>
          </cell>
          <cell r="V83">
            <v>16951750.666666664</v>
          </cell>
        </row>
        <row r="84">
          <cell r="A84">
            <v>42675</v>
          </cell>
          <cell r="B84">
            <v>23310734</v>
          </cell>
          <cell r="C84">
            <v>13141650</v>
          </cell>
          <cell r="D84">
            <v>1982237</v>
          </cell>
          <cell r="E84">
            <v>2927673</v>
          </cell>
          <cell r="F84">
            <v>12066816</v>
          </cell>
          <cell r="G84">
            <v>16616347</v>
          </cell>
          <cell r="H84">
            <v>1031300</v>
          </cell>
          <cell r="I84">
            <v>960000</v>
          </cell>
          <cell r="J84">
            <v>513650</v>
          </cell>
          <cell r="K84">
            <v>282140</v>
          </cell>
          <cell r="L84"/>
          <cell r="M84">
            <v>990159.99999999988</v>
          </cell>
          <cell r="N84">
            <v>73822707</v>
          </cell>
          <cell r="O84">
            <v>58707005.5</v>
          </cell>
          <cell r="P84">
            <v>0.79524319664950782</v>
          </cell>
          <cell r="Q84">
            <v>59175929.25</v>
          </cell>
          <cell r="R84">
            <v>56394893</v>
          </cell>
          <cell r="S84">
            <v>1.0493136186994805</v>
          </cell>
          <cell r="T84">
            <v>13158808.366666667</v>
          </cell>
          <cell r="U84">
            <v>12734323.854838714</v>
          </cell>
          <cell r="V84">
            <v>16669643.516129032</v>
          </cell>
        </row>
        <row r="85">
          <cell r="A85">
            <v>42705</v>
          </cell>
          <cell r="B85">
            <v>23961396</v>
          </cell>
          <cell r="C85">
            <v>14899542</v>
          </cell>
          <cell r="D85">
            <v>2323694</v>
          </cell>
          <cell r="E85">
            <v>2949840</v>
          </cell>
          <cell r="F85">
            <v>12909830</v>
          </cell>
          <cell r="G85">
            <v>18074603</v>
          </cell>
          <cell r="H85">
            <v>1149220</v>
          </cell>
          <cell r="I85">
            <v>963100</v>
          </cell>
          <cell r="J85">
            <v>484970</v>
          </cell>
          <cell r="K85">
            <v>207170.00000000003</v>
          </cell>
          <cell r="L85"/>
          <cell r="M85">
            <v>1449699.9999999998</v>
          </cell>
          <cell r="N85">
            <v>79373065</v>
          </cell>
          <cell r="O85">
            <v>64483147</v>
          </cell>
          <cell r="P85">
            <v>0.81240590872986951</v>
          </cell>
          <cell r="Q85">
            <v>61595076.25</v>
          </cell>
          <cell r="R85">
            <v>56713031</v>
          </cell>
          <cell r="S85">
            <v>1.0860833068505895</v>
          </cell>
          <cell r="T85">
            <v>12806168.290322579</v>
          </cell>
          <cell r="U85">
            <v>17535686.833333343</v>
          </cell>
          <cell r="V85">
            <v>18520381.833333336</v>
          </cell>
        </row>
        <row r="86">
          <cell r="A86">
            <v>42736</v>
          </cell>
          <cell r="B86">
            <v>22069236</v>
          </cell>
          <cell r="C86">
            <v>13703000</v>
          </cell>
          <cell r="D86">
            <v>1587000</v>
          </cell>
          <cell r="E86">
            <v>2658554.0000000005</v>
          </cell>
          <cell r="F86">
            <v>9146097</v>
          </cell>
          <cell r="G86">
            <v>13650574</v>
          </cell>
          <cell r="H86">
            <v>1080000</v>
          </cell>
          <cell r="I86">
            <v>970370</v>
          </cell>
          <cell r="J86">
            <v>456070.00000000006</v>
          </cell>
          <cell r="K86">
            <v>188980.00000000003</v>
          </cell>
          <cell r="L86"/>
          <cell r="M86">
            <v>1226630</v>
          </cell>
          <cell r="N86">
            <v>66736511</v>
          </cell>
          <cell r="O86">
            <v>56359830</v>
          </cell>
          <cell r="P86">
            <v>0.84451268361931597</v>
          </cell>
          <cell r="Q86">
            <v>60421488.5</v>
          </cell>
          <cell r="R86">
            <v>57291310</v>
          </cell>
          <cell r="S86">
            <v>1.0546361830441651</v>
          </cell>
          <cell r="T86">
            <v>12936747.419354839</v>
          </cell>
          <cell r="U86">
            <v>10376680.999999993</v>
          </cell>
          <cell r="V86">
            <v>15069534.741935482</v>
          </cell>
        </row>
        <row r="87">
          <cell r="A87">
            <v>42767</v>
          </cell>
          <cell r="B87">
            <v>19325854</v>
          </cell>
          <cell r="C87">
            <v>11758237</v>
          </cell>
          <cell r="D87">
            <v>1685698</v>
          </cell>
          <cell r="E87">
            <v>2790498</v>
          </cell>
          <cell r="F87">
            <v>10765791</v>
          </cell>
          <cell r="G87">
            <v>13688347</v>
          </cell>
          <cell r="H87">
            <v>907800</v>
          </cell>
          <cell r="I87">
            <v>803960</v>
          </cell>
          <cell r="J87">
            <v>362909.99999999994</v>
          </cell>
          <cell r="K87">
            <v>137770</v>
          </cell>
          <cell r="L87"/>
          <cell r="M87">
            <v>982660</v>
          </cell>
          <cell r="N87">
            <v>63209525</v>
          </cell>
          <cell r="O87">
            <v>50588969</v>
          </cell>
          <cell r="P87">
            <v>0.80033774972996552</v>
          </cell>
          <cell r="Q87">
            <v>53474399.5</v>
          </cell>
          <cell r="R87">
            <v>50068101</v>
          </cell>
          <cell r="S87">
            <v>1.0680333072748256</v>
          </cell>
          <cell r="T87">
            <v>12517025.25</v>
          </cell>
          <cell r="U87">
            <v>6503505.1935483888</v>
          </cell>
          <cell r="V87">
            <v>14273118.548387097</v>
          </cell>
        </row>
        <row r="88">
          <cell r="A88">
            <v>42795</v>
          </cell>
          <cell r="B88">
            <v>20308235</v>
          </cell>
          <cell r="C88">
            <v>14238503</v>
          </cell>
          <cell r="D88">
            <v>1706704</v>
          </cell>
          <cell r="E88">
            <v>3016678</v>
          </cell>
          <cell r="F88">
            <v>12603247</v>
          </cell>
          <cell r="G88">
            <v>15897565</v>
          </cell>
          <cell r="H88">
            <v>1020000</v>
          </cell>
          <cell r="I88">
            <v>960000</v>
          </cell>
          <cell r="J88">
            <v>453020</v>
          </cell>
          <cell r="K88">
            <v>188480.00000000003</v>
          </cell>
          <cell r="L88"/>
          <cell r="M88">
            <v>1206989.9999999998</v>
          </cell>
          <cell r="N88">
            <v>71599422</v>
          </cell>
          <cell r="O88">
            <v>58505927</v>
          </cell>
          <cell r="P88">
            <v>0.81712848184724174</v>
          </cell>
          <cell r="Q88">
            <v>54547448</v>
          </cell>
          <cell r="R88">
            <v>58946397</v>
          </cell>
          <cell r="S88">
            <v>0.92537374252068372</v>
          </cell>
          <cell r="T88">
            <v>13310476.741935484</v>
          </cell>
          <cell r="U88">
            <v>20764861.642857149</v>
          </cell>
          <cell r="V88">
            <v>17899855.5</v>
          </cell>
        </row>
        <row r="89">
          <cell r="A89">
            <v>42826</v>
          </cell>
          <cell r="B89">
            <v>24026863.999999993</v>
          </cell>
          <cell r="C89">
            <v>14926000</v>
          </cell>
          <cell r="D89">
            <v>1823193</v>
          </cell>
          <cell r="E89">
            <v>2397457</v>
          </cell>
          <cell r="F89">
            <v>10207950</v>
          </cell>
          <cell r="G89">
            <v>16104009</v>
          </cell>
          <cell r="H89">
            <v>850000</v>
          </cell>
          <cell r="I89">
            <v>640000</v>
          </cell>
          <cell r="J89">
            <v>649390.00000000012</v>
          </cell>
          <cell r="K89">
            <v>188450</v>
          </cell>
          <cell r="L89"/>
          <cell r="M89">
            <v>1613019.9999999998</v>
          </cell>
          <cell r="N89">
            <v>73426333</v>
          </cell>
          <cell r="O89">
            <v>58042295.5</v>
          </cell>
          <cell r="P89">
            <v>0.79048337467703855</v>
          </cell>
          <cell r="Q89">
            <v>58274111.25</v>
          </cell>
          <cell r="R89">
            <v>50018817</v>
          </cell>
          <cell r="S89">
            <v>1.1650437724266849</v>
          </cell>
          <cell r="T89">
            <v>11671057.299999999</v>
          </cell>
          <cell r="U89">
            <v>13015446.112903222</v>
          </cell>
          <cell r="V89">
            <v>16580139.709677421</v>
          </cell>
        </row>
        <row r="90">
          <cell r="A90">
            <v>42856</v>
          </cell>
          <cell r="B90">
            <v>23853744</v>
          </cell>
          <cell r="C90">
            <v>16452352</v>
          </cell>
          <cell r="D90">
            <v>1628000</v>
          </cell>
          <cell r="E90">
            <v>2654857.9999999995</v>
          </cell>
          <cell r="F90">
            <v>11764956</v>
          </cell>
          <cell r="G90">
            <v>15770827</v>
          </cell>
          <cell r="H90">
            <v>1430000</v>
          </cell>
          <cell r="I90">
            <v>800000</v>
          </cell>
          <cell r="J90">
            <v>424620</v>
          </cell>
          <cell r="K90">
            <v>77580</v>
          </cell>
          <cell r="L90"/>
          <cell r="M90">
            <v>1526080</v>
          </cell>
          <cell r="N90">
            <v>76383017</v>
          </cell>
          <cell r="O90">
            <v>63725750</v>
          </cell>
          <cell r="P90">
            <v>0.83429213067087937</v>
          </cell>
          <cell r="Q90">
            <v>60884022.75</v>
          </cell>
          <cell r="R90">
            <v>55076162</v>
          </cell>
          <cell r="S90">
            <v>1.105451442858346</v>
          </cell>
          <cell r="T90">
            <v>12436552.709677421</v>
          </cell>
          <cell r="U90">
            <v>15203367.566666678</v>
          </cell>
          <cell r="V90">
            <v>17822703.966666669</v>
          </cell>
        </row>
        <row r="91">
          <cell r="A91">
            <v>42887</v>
          </cell>
          <cell r="B91">
            <v>22957322</v>
          </cell>
          <cell r="C91">
            <v>15911765</v>
          </cell>
          <cell r="D91">
            <v>1591850</v>
          </cell>
          <cell r="E91">
            <v>2624519</v>
          </cell>
          <cell r="F91">
            <v>9008000</v>
          </cell>
          <cell r="G91">
            <v>15207000</v>
          </cell>
          <cell r="H91">
            <v>1020000</v>
          </cell>
          <cell r="I91">
            <v>960000</v>
          </cell>
          <cell r="J91">
            <v>514900</v>
          </cell>
          <cell r="K91">
            <v>77820</v>
          </cell>
          <cell r="L91"/>
          <cell r="M91">
            <v>1208470</v>
          </cell>
          <cell r="N91">
            <v>71081646</v>
          </cell>
          <cell r="O91">
            <v>57895331.5</v>
          </cell>
          <cell r="P91">
            <v>0.81449058593831658</v>
          </cell>
          <cell r="Q91">
            <v>60810540.75</v>
          </cell>
          <cell r="R91">
            <v>60998884</v>
          </cell>
          <cell r="S91">
            <v>0.99691234924888139</v>
          </cell>
          <cell r="T91">
            <v>14233072.933333334</v>
          </cell>
          <cell r="U91">
            <v>10893358.177419364</v>
          </cell>
          <cell r="V91">
            <v>16050694.258064518</v>
          </cell>
        </row>
        <row r="92">
          <cell r="A92">
            <v>42917</v>
          </cell>
          <cell r="B92">
            <v>18603397</v>
          </cell>
          <cell r="C92">
            <v>13959701</v>
          </cell>
          <cell r="D92">
            <v>1025783</v>
          </cell>
          <cell r="E92">
            <v>4369733</v>
          </cell>
          <cell r="F92">
            <v>11229008</v>
          </cell>
          <cell r="G92">
            <v>16536052</v>
          </cell>
          <cell r="H92">
            <v>886190</v>
          </cell>
          <cell r="I92">
            <v>800000</v>
          </cell>
          <cell r="J92">
            <v>414390</v>
          </cell>
          <cell r="K92">
            <v>31720</v>
          </cell>
          <cell r="L92"/>
          <cell r="M92">
            <v>1642940.0000000002</v>
          </cell>
          <cell r="N92">
            <v>69498914</v>
          </cell>
          <cell r="O92">
            <v>54658469.5</v>
          </cell>
          <cell r="P92">
            <v>0.78646508778540047</v>
          </cell>
          <cell r="Q92">
            <v>56276900.5</v>
          </cell>
          <cell r="R92">
            <v>55458747</v>
          </cell>
          <cell r="S92">
            <v>1.0147524699755659</v>
          </cell>
          <cell r="T92">
            <v>12522942.870967742</v>
          </cell>
          <cell r="U92">
            <v>17157074.966666669</v>
          </cell>
          <cell r="V92">
            <v>16216413.266666668</v>
          </cell>
        </row>
        <row r="93">
          <cell r="A93">
            <v>42948</v>
          </cell>
          <cell r="B93">
            <v>21852794.000000004</v>
          </cell>
          <cell r="C93">
            <v>15962738</v>
          </cell>
          <cell r="D93">
            <v>1570284</v>
          </cell>
          <cell r="E93">
            <v>3922164.9999999991</v>
          </cell>
          <cell r="F93">
            <v>11777263</v>
          </cell>
          <cell r="G93">
            <v>15865367</v>
          </cell>
          <cell r="H93">
            <v>1037180.0000000001</v>
          </cell>
          <cell r="I93">
            <v>640000</v>
          </cell>
          <cell r="J93">
            <v>481850</v>
          </cell>
          <cell r="K93">
            <v>77070</v>
          </cell>
          <cell r="L93"/>
          <cell r="M93">
            <v>1453080</v>
          </cell>
          <cell r="N93">
            <v>74639791</v>
          </cell>
          <cell r="O93">
            <v>60000577.5</v>
          </cell>
          <cell r="P93">
            <v>0.8038685089565698</v>
          </cell>
          <cell r="Q93">
            <v>57329523.5</v>
          </cell>
          <cell r="R93">
            <v>52876374</v>
          </cell>
          <cell r="S93">
            <v>1.0842181330361269</v>
          </cell>
          <cell r="T93">
            <v>11939826.387096774</v>
          </cell>
          <cell r="U93">
            <v>14639213.499999985</v>
          </cell>
          <cell r="V93">
            <v>16854146.354838707</v>
          </cell>
        </row>
        <row r="94">
          <cell r="A94">
            <v>42979</v>
          </cell>
          <cell r="B94">
            <v>22523933.000000004</v>
          </cell>
          <cell r="C94">
            <v>14622372</v>
          </cell>
          <cell r="D94">
            <v>1662351</v>
          </cell>
          <cell r="E94">
            <v>4562117</v>
          </cell>
          <cell r="F94">
            <v>12674189</v>
          </cell>
          <cell r="G94">
            <v>16205501</v>
          </cell>
          <cell r="H94">
            <v>917060</v>
          </cell>
          <cell r="I94">
            <v>640000</v>
          </cell>
          <cell r="J94">
            <v>313970</v>
          </cell>
          <cell r="K94">
            <v>269140</v>
          </cell>
          <cell r="L94"/>
          <cell r="M94">
            <v>1768809.9999999998</v>
          </cell>
          <cell r="N94">
            <v>76159443</v>
          </cell>
          <cell r="O94">
            <v>62454599.5</v>
          </cell>
          <cell r="P94">
            <v>0.82005063377367404</v>
          </cell>
          <cell r="Q94">
            <v>61227588.5</v>
          </cell>
          <cell r="R94">
            <v>65004382</v>
          </cell>
          <cell r="S94">
            <v>0.94189940148957962</v>
          </cell>
          <cell r="T94">
            <v>15167689.133333333</v>
          </cell>
          <cell r="U94">
            <v>11248087.27419354</v>
          </cell>
          <cell r="V94">
            <v>17197293.580645159</v>
          </cell>
        </row>
        <row r="95">
          <cell r="A95">
            <v>43009</v>
          </cell>
          <cell r="B95">
            <v>22409503</v>
          </cell>
          <cell r="C95">
            <v>13767814</v>
          </cell>
          <cell r="D95">
            <v>1294801</v>
          </cell>
          <cell r="E95">
            <v>3645674.0000000005</v>
          </cell>
          <cell r="F95">
            <v>12521791</v>
          </cell>
          <cell r="G95">
            <v>17269505</v>
          </cell>
          <cell r="H95">
            <v>934630</v>
          </cell>
          <cell r="I95">
            <v>657740</v>
          </cell>
          <cell r="J95">
            <v>440080</v>
          </cell>
          <cell r="K95">
            <v>213470.00000000003</v>
          </cell>
          <cell r="L95"/>
          <cell r="M95">
            <v>1204129.9999999998</v>
          </cell>
          <cell r="N95">
            <v>74359138</v>
          </cell>
          <cell r="O95">
            <v>61044855</v>
          </cell>
          <cell r="P95">
            <v>0.82094624335209476</v>
          </cell>
          <cell r="Q95">
            <v>61749727.25</v>
          </cell>
          <cell r="R95">
            <v>51143910</v>
          </cell>
          <cell r="S95">
            <v>1.2073720458603967</v>
          </cell>
          <cell r="T95">
            <v>11548624.838709677</v>
          </cell>
          <cell r="U95">
            <v>15792920.933333322</v>
          </cell>
          <cell r="V95">
            <v>17350465.533333331</v>
          </cell>
        </row>
        <row r="96">
          <cell r="A96">
            <v>43040</v>
          </cell>
          <cell r="B96">
            <v>23039032.999999993</v>
          </cell>
          <cell r="C96">
            <v>12163994</v>
          </cell>
          <cell r="D96">
            <v>1764580</v>
          </cell>
          <cell r="E96">
            <v>4748755.9999999991</v>
          </cell>
          <cell r="F96">
            <v>11158000</v>
          </cell>
          <cell r="G96">
            <v>16155794</v>
          </cell>
          <cell r="H96">
            <v>1021580</v>
          </cell>
          <cell r="I96">
            <v>480000</v>
          </cell>
          <cell r="J96">
            <v>690710</v>
          </cell>
          <cell r="K96">
            <v>190310</v>
          </cell>
          <cell r="L96"/>
          <cell r="M96">
            <v>1211899.9999999998</v>
          </cell>
          <cell r="N96">
            <v>72624657</v>
          </cell>
          <cell r="O96">
            <v>59187294</v>
          </cell>
          <cell r="P96">
            <v>0.81497519499472471</v>
          </cell>
          <cell r="Q96">
            <v>60116074.5</v>
          </cell>
          <cell r="R96">
            <v>59148420</v>
          </cell>
          <cell r="S96">
            <v>1.0163597692043169</v>
          </cell>
          <cell r="T96">
            <v>13801298</v>
          </cell>
          <cell r="U96">
            <v>11094632.129032269</v>
          </cell>
          <cell r="V96">
            <v>16399116.096774194</v>
          </cell>
        </row>
        <row r="97">
          <cell r="A97">
            <v>43070</v>
          </cell>
          <cell r="B97">
            <v>25672293</v>
          </cell>
          <cell r="C97">
            <v>15285709</v>
          </cell>
          <cell r="D97">
            <v>1535466.0000000002</v>
          </cell>
          <cell r="E97">
            <v>4616319</v>
          </cell>
          <cell r="F97">
            <v>13790137</v>
          </cell>
          <cell r="G97">
            <v>18727591</v>
          </cell>
          <cell r="H97">
            <v>1057280</v>
          </cell>
          <cell r="I97">
            <v>800000</v>
          </cell>
          <cell r="J97">
            <v>530079.99999999988</v>
          </cell>
          <cell r="K97">
            <v>289740</v>
          </cell>
          <cell r="L97"/>
          <cell r="M97">
            <v>1650019.9999999998</v>
          </cell>
          <cell r="N97">
            <v>83954635</v>
          </cell>
          <cell r="O97">
            <v>67495759.5</v>
          </cell>
          <cell r="P97">
            <v>0.80395513005327224</v>
          </cell>
          <cell r="Q97">
            <v>63341526.75</v>
          </cell>
          <cell r="R97">
            <v>52096797</v>
          </cell>
          <cell r="S97">
            <v>1.2158430152625315</v>
          </cell>
          <cell r="T97">
            <v>11763792.870967742</v>
          </cell>
          <cell r="U97">
            <v>19257363.333333343</v>
          </cell>
          <cell r="V97">
            <v>19589414.833333336</v>
          </cell>
        </row>
        <row r="98">
          <cell r="A98">
            <v>43101</v>
          </cell>
          <cell r="B98">
            <v>22200267.000000004</v>
          </cell>
          <cell r="C98">
            <v>14135925</v>
          </cell>
          <cell r="D98">
            <v>1625399</v>
          </cell>
          <cell r="E98">
            <v>3651599</v>
          </cell>
          <cell r="F98">
            <v>11308870.079999998</v>
          </cell>
          <cell r="G98">
            <v>15709867</v>
          </cell>
          <cell r="H98">
            <v>1140000</v>
          </cell>
          <cell r="I98">
            <v>426500</v>
          </cell>
          <cell r="J98">
            <v>506189.99999999994</v>
          </cell>
          <cell r="K98">
            <v>188269.99999999997</v>
          </cell>
          <cell r="L98"/>
          <cell r="M98">
            <v>1750250</v>
          </cell>
          <cell r="N98">
            <v>72643137.079999998</v>
          </cell>
          <cell r="O98">
            <v>58517498.5</v>
          </cell>
          <cell r="P98">
            <v>0.80554751422087123</v>
          </cell>
          <cell r="Q98">
            <v>63006629</v>
          </cell>
          <cell r="R98">
            <v>64539856</v>
          </cell>
          <cell r="S98">
            <v>0.97624371830020817</v>
          </cell>
          <cell r="T98">
            <v>14573515.870967742</v>
          </cell>
          <cell r="U98">
            <v>14125638.579999998</v>
          </cell>
          <cell r="V98">
            <v>16403289.018064516</v>
          </cell>
        </row>
        <row r="99">
          <cell r="A99">
            <v>43132</v>
          </cell>
          <cell r="B99">
            <v>22639732</v>
          </cell>
          <cell r="C99">
            <v>12286718.121681849</v>
          </cell>
          <cell r="D99">
            <v>1475174</v>
          </cell>
          <cell r="E99">
            <v>3477486.9999999995</v>
          </cell>
          <cell r="F99">
            <v>11451514.559999999</v>
          </cell>
          <cell r="G99">
            <v>14181695</v>
          </cell>
          <cell r="H99">
            <v>881300.00000000012</v>
          </cell>
          <cell r="I99">
            <v>320000</v>
          </cell>
          <cell r="J99">
            <v>437530</v>
          </cell>
          <cell r="K99">
            <v>154020</v>
          </cell>
          <cell r="L99"/>
          <cell r="M99">
            <v>1562039.9999999998</v>
          </cell>
          <cell r="N99">
            <v>68867210.681681842</v>
          </cell>
          <cell r="O99">
            <v>53238313.5</v>
          </cell>
          <cell r="P99">
            <v>0.77305749678287738</v>
          </cell>
          <cell r="Q99">
            <v>55877906</v>
          </cell>
          <cell r="R99">
            <v>51387053</v>
          </cell>
          <cell r="S99">
            <v>1.0873926940313157</v>
          </cell>
          <cell r="T99">
            <v>12846763.25</v>
          </cell>
          <cell r="U99">
            <v>8964328.4060352221</v>
          </cell>
          <cell r="V99">
            <v>15550660.476508804</v>
          </cell>
        </row>
        <row r="100">
          <cell r="A100">
            <v>43160</v>
          </cell>
          <cell r="B100">
            <v>23165931.999999993</v>
          </cell>
          <cell r="C100">
            <v>13681775.11331786</v>
          </cell>
          <cell r="D100">
            <v>1504496</v>
          </cell>
          <cell r="E100">
            <v>4185805.0000000005</v>
          </cell>
          <cell r="F100">
            <v>11768767.68</v>
          </cell>
          <cell r="G100">
            <v>16011382</v>
          </cell>
          <cell r="H100">
            <v>900000</v>
          </cell>
          <cell r="I100">
            <v>652800</v>
          </cell>
          <cell r="J100">
            <v>373330</v>
          </cell>
          <cell r="K100">
            <v>291130</v>
          </cell>
          <cell r="L100"/>
          <cell r="M100">
            <v>1344760</v>
          </cell>
          <cell r="N100">
            <v>73880177.793317854</v>
          </cell>
          <cell r="O100">
            <v>58815128.259999998</v>
          </cell>
          <cell r="P100">
            <v>0.79608807147889094</v>
          </cell>
          <cell r="Q100">
            <v>56026720.879999995</v>
          </cell>
          <cell r="R100">
            <v>56923759</v>
          </cell>
          <cell r="S100">
            <v>0.98424141104244356</v>
          </cell>
          <cell r="T100">
            <v>12853752.032258064</v>
          </cell>
          <cell r="U100">
            <v>22980782.868316196</v>
          </cell>
          <cell r="V100">
            <v>18470044.448329464</v>
          </cell>
        </row>
        <row r="101">
          <cell r="A101">
            <v>43191</v>
          </cell>
          <cell r="B101">
            <v>21999075</v>
          </cell>
          <cell r="C101">
            <v>14743054.494282044</v>
          </cell>
          <cell r="D101">
            <v>1612000</v>
          </cell>
          <cell r="E101">
            <v>4553065</v>
          </cell>
          <cell r="F101">
            <v>12429765.119999999</v>
          </cell>
          <cell r="G101">
            <v>16441159</v>
          </cell>
          <cell r="H101">
            <v>1166770</v>
          </cell>
          <cell r="I101">
            <v>967069.99999999988</v>
          </cell>
          <cell r="J101">
            <v>768270</v>
          </cell>
          <cell r="K101">
            <v>229459.99999999997</v>
          </cell>
          <cell r="L101"/>
          <cell r="M101">
            <v>1787239.9999999998</v>
          </cell>
          <cell r="N101">
            <v>76696928.614282042</v>
          </cell>
          <cell r="O101">
            <v>63113681.5</v>
          </cell>
          <cell r="P101">
            <v>0.82289711778950358</v>
          </cell>
          <cell r="Q101">
            <v>60964404.879999995</v>
          </cell>
          <cell r="R101">
            <v>51842957</v>
          </cell>
          <cell r="S101">
            <v>1.1759438197169192</v>
          </cell>
          <cell r="T101">
            <v>12096689.966666667</v>
          </cell>
          <cell r="U101">
            <v>11109152.642853588</v>
          </cell>
          <cell r="V101">
            <v>17318661.29999917</v>
          </cell>
        </row>
        <row r="102">
          <cell r="A102">
            <v>43221</v>
          </cell>
          <cell r="B102">
            <v>24401162</v>
          </cell>
          <cell r="C102">
            <v>15535966.03300149</v>
          </cell>
          <cell r="D102">
            <v>1558149</v>
          </cell>
          <cell r="E102">
            <v>3895713</v>
          </cell>
          <cell r="F102">
            <v>13207844.160000004</v>
          </cell>
          <cell r="G102">
            <v>17746690</v>
          </cell>
          <cell r="H102">
            <v>908440</v>
          </cell>
          <cell r="I102">
            <v>640000</v>
          </cell>
          <cell r="J102">
            <v>308099.99999999994</v>
          </cell>
          <cell r="K102">
            <v>216990</v>
          </cell>
          <cell r="L102"/>
          <cell r="M102">
            <v>1442379.9999999998</v>
          </cell>
          <cell r="N102">
            <v>79861434.193001494</v>
          </cell>
          <cell r="O102">
            <v>66458606.740000002</v>
          </cell>
          <cell r="P102">
            <v>0.83217396997140303</v>
          </cell>
          <cell r="Q102">
            <v>64786144.120000005</v>
          </cell>
          <cell r="R102">
            <v>62337893</v>
          </cell>
          <cell r="S102">
            <v>1.039273883061784</v>
          </cell>
          <cell r="T102">
            <v>14076298.419354839</v>
          </cell>
          <cell r="U102">
            <v>16064875.259434856</v>
          </cell>
          <cell r="V102">
            <v>18634334.64503368</v>
          </cell>
        </row>
        <row r="103">
          <cell r="A103">
            <v>43252</v>
          </cell>
          <cell r="B103">
            <v>24749846.000000004</v>
          </cell>
          <cell r="C103">
            <v>16531861.291527223</v>
          </cell>
          <cell r="D103">
            <v>1564695</v>
          </cell>
          <cell r="E103">
            <v>4973768</v>
          </cell>
          <cell r="F103">
            <v>12086691.84</v>
          </cell>
          <cell r="G103">
            <v>16153296</v>
          </cell>
          <cell r="H103">
            <v>840000</v>
          </cell>
          <cell r="I103">
            <v>640000</v>
          </cell>
          <cell r="J103">
            <v>465830</v>
          </cell>
          <cell r="K103">
            <v>280190</v>
          </cell>
          <cell r="L103"/>
          <cell r="M103">
            <v>1450819.9999999998</v>
          </cell>
          <cell r="N103">
            <v>79736998.13152723</v>
          </cell>
          <cell r="O103">
            <v>57128244</v>
          </cell>
          <cell r="P103">
            <v>0.71645842380178659</v>
          </cell>
          <cell r="Q103">
            <v>61793425.370000005</v>
          </cell>
          <cell r="R103">
            <v>55854986</v>
          </cell>
          <cell r="S103">
            <v>1.1063188767069068</v>
          </cell>
          <cell r="T103">
            <v>13032830.066666666</v>
          </cell>
          <cell r="U103">
            <v>20036592.901477948</v>
          </cell>
          <cell r="V103">
            <v>18005128.610344857</v>
          </cell>
        </row>
        <row r="104">
          <cell r="A104">
            <v>43282</v>
          </cell>
          <cell r="B104">
            <v>24003439</v>
          </cell>
          <cell r="C104">
            <v>11353205.947193395</v>
          </cell>
          <cell r="D104">
            <v>1419747</v>
          </cell>
          <cell r="E104">
            <v>4210515</v>
          </cell>
          <cell r="F104">
            <v>11417400.457093742</v>
          </cell>
          <cell r="G104">
            <v>16039623</v>
          </cell>
          <cell r="H104">
            <v>780000</v>
          </cell>
          <cell r="I104">
            <v>0</v>
          </cell>
          <cell r="J104">
            <v>245219.99999999997</v>
          </cell>
          <cell r="K104">
            <v>77700</v>
          </cell>
          <cell r="L104"/>
          <cell r="M104">
            <v>1678579.9999999998</v>
          </cell>
          <cell r="N104">
            <v>71225430.404287145</v>
          </cell>
          <cell r="O104">
            <v>55522133.5</v>
          </cell>
          <cell r="P104">
            <v>0.77952682328274225</v>
          </cell>
          <cell r="Q104">
            <v>56325188.75</v>
          </cell>
          <cell r="R104">
            <v>60492608</v>
          </cell>
          <cell r="S104">
            <v>0.93110861991600691</v>
          </cell>
          <cell r="T104">
            <v>13659621.161290323</v>
          </cell>
          <cell r="U104">
            <v>18077477.917763382</v>
          </cell>
          <cell r="V104">
            <v>16619267.094333667</v>
          </cell>
        </row>
        <row r="105">
          <cell r="A105">
            <v>43313</v>
          </cell>
          <cell r="B105">
            <v>22587061.999999996</v>
          </cell>
          <cell r="C105">
            <v>14657000</v>
          </cell>
          <cell r="D105">
            <v>1738094.0000000002</v>
          </cell>
          <cell r="E105">
            <v>4259036</v>
          </cell>
          <cell r="F105">
            <v>12120009.715991817</v>
          </cell>
          <cell r="G105">
            <v>15651000</v>
          </cell>
          <cell r="H105">
            <v>1219290</v>
          </cell>
          <cell r="I105">
            <v>0</v>
          </cell>
          <cell r="J105">
            <v>245359.99999999997</v>
          </cell>
          <cell r="K105">
            <v>276380</v>
          </cell>
          <cell r="L105"/>
          <cell r="M105">
            <v>1774669.9999999995</v>
          </cell>
          <cell r="N105">
            <v>74527901.715991825</v>
          </cell>
          <cell r="O105">
            <v>58675417</v>
          </cell>
          <cell r="P105">
            <v>0.7872946326007958</v>
          </cell>
          <cell r="Q105">
            <v>57098775.25</v>
          </cell>
          <cell r="R105">
            <v>58216991</v>
          </cell>
          <cell r="S105">
            <v>0.98079227849477824</v>
          </cell>
          <cell r="T105">
            <v>13145772.161290323</v>
          </cell>
          <cell r="U105">
            <v>15852484.715991825</v>
          </cell>
          <cell r="V105">
            <v>16828881.032643314</v>
          </cell>
        </row>
        <row r="106">
          <cell r="A106">
            <v>43344</v>
          </cell>
          <cell r="B106">
            <v>22755000</v>
          </cell>
          <cell r="C106">
            <v>14266701.432154132</v>
          </cell>
          <cell r="D106">
            <v>1574178.6666666667</v>
          </cell>
          <cell r="E106">
            <v>5029410</v>
          </cell>
          <cell r="F106">
            <v>12998271.289614417</v>
          </cell>
          <cell r="G106">
            <v>15141490</v>
          </cell>
          <cell r="H106">
            <v>1097620</v>
          </cell>
          <cell r="I106">
            <v>0</v>
          </cell>
          <cell r="J106">
            <v>304140</v>
          </cell>
          <cell r="K106">
            <v>153709.99999999997</v>
          </cell>
          <cell r="L106"/>
          <cell r="M106">
            <v>1882889.9999999995</v>
          </cell>
          <cell r="N106">
            <v>75203411.388435215</v>
          </cell>
          <cell r="O106">
            <v>60545277</v>
          </cell>
          <cell r="P106">
            <v>0.80508684223480131</v>
          </cell>
          <cell r="Q106">
            <v>59610347</v>
          </cell>
          <cell r="R106">
            <v>56388527</v>
          </cell>
          <cell r="S106">
            <v>1.0571360908221632</v>
          </cell>
          <cell r="T106">
            <v>13157322.966666667</v>
          </cell>
          <cell r="U106">
            <v>12232217.892034084</v>
          </cell>
          <cell r="V106">
            <v>16981415.474807952</v>
          </cell>
        </row>
        <row r="107">
          <cell r="A107">
            <v>43374</v>
          </cell>
          <cell r="B107">
            <v>21918370</v>
          </cell>
          <cell r="C107">
            <v>13767814</v>
          </cell>
          <cell r="D107">
            <v>1574178.6666666667</v>
          </cell>
          <cell r="E107">
            <v>3597182.9999999991</v>
          </cell>
          <cell r="F107">
            <v>12562483</v>
          </cell>
          <cell r="G107">
            <v>16131863</v>
          </cell>
          <cell r="H107">
            <v>1165560</v>
          </cell>
          <cell r="I107">
            <v>0</v>
          </cell>
          <cell r="J107">
            <v>283730</v>
          </cell>
          <cell r="K107">
            <v>78060</v>
          </cell>
          <cell r="L107"/>
          <cell r="M107">
            <v>1415799.9999999998</v>
          </cell>
          <cell r="N107">
            <v>72495041.666666657</v>
          </cell>
          <cell r="O107">
            <v>57457299.5</v>
          </cell>
          <cell r="P107">
            <v>0.79256868027181182</v>
          </cell>
          <cell r="Q107">
            <v>59001288.25</v>
          </cell>
          <cell r="R107">
            <v>54738480</v>
          </cell>
          <cell r="S107">
            <v>1.0778758973577636</v>
          </cell>
          <cell r="T107">
            <v>12360301.935483871</v>
          </cell>
          <cell r="U107">
            <v>17454243.555555552</v>
          </cell>
          <cell r="V107">
            <v>16915509.72222222</v>
          </cell>
        </row>
        <row r="108">
          <cell r="A108">
            <v>43405</v>
          </cell>
          <cell r="B108">
            <v>19304707</v>
          </cell>
          <cell r="C108">
            <v>14101818</v>
          </cell>
          <cell r="D108">
            <v>1574178.6666666667</v>
          </cell>
          <cell r="E108">
            <v>4783022</v>
          </cell>
          <cell r="F108">
            <v>11241748.142369224</v>
          </cell>
          <cell r="G108">
            <v>15052819</v>
          </cell>
          <cell r="H108">
            <v>1020000</v>
          </cell>
          <cell r="I108">
            <v>0</v>
          </cell>
          <cell r="J108">
            <v>302610</v>
          </cell>
          <cell r="K108">
            <v>208730</v>
          </cell>
          <cell r="L108"/>
          <cell r="M108">
            <v>1563409.9999999998</v>
          </cell>
          <cell r="N108">
            <v>69153042.809035897</v>
          </cell>
          <cell r="O108">
            <v>55705325</v>
          </cell>
          <cell r="P108">
            <v>0.80553686052295081</v>
          </cell>
          <cell r="Q108">
            <v>56581312.25</v>
          </cell>
          <cell r="R108">
            <v>53340883</v>
          </cell>
          <cell r="S108">
            <v>1.0607494489733138</v>
          </cell>
          <cell r="T108">
            <v>12446206.033333333</v>
          </cell>
          <cell r="U108">
            <v>11216974.492615387</v>
          </cell>
          <cell r="V108">
            <v>15615203.21494359</v>
          </cell>
        </row>
        <row r="109">
          <cell r="A109">
            <v>43435</v>
          </cell>
          <cell r="B109">
            <v>24529874</v>
          </cell>
          <cell r="C109">
            <v>14889914</v>
          </cell>
          <cell r="D109">
            <v>1505021.3916941779</v>
          </cell>
          <cell r="E109">
            <v>5028193</v>
          </cell>
          <cell r="F109">
            <v>13525228.233787974</v>
          </cell>
          <cell r="G109">
            <v>17733132</v>
          </cell>
          <cell r="H109">
            <v>1002320</v>
          </cell>
          <cell r="I109">
            <v>200579.99999999997</v>
          </cell>
          <cell r="J109">
            <v>470780.00000000006</v>
          </cell>
          <cell r="K109">
            <v>127850</v>
          </cell>
          <cell r="L109"/>
          <cell r="M109">
            <v>1307120</v>
          </cell>
          <cell r="N109">
            <v>80320012.625482157</v>
          </cell>
          <cell r="O109">
            <v>62246155.5</v>
          </cell>
          <cell r="P109">
            <v>0.77497691378912847</v>
          </cell>
          <cell r="Q109">
            <v>58975740.25</v>
          </cell>
          <cell r="R109">
            <v>53896149</v>
          </cell>
          <cell r="S109">
            <v>1.0942477587777191</v>
          </cell>
          <cell r="T109">
            <v>12170098.161290323</v>
          </cell>
          <cell r="U109">
            <v>20751190.879664898</v>
          </cell>
          <cell r="V109">
            <v>18741336.279279172</v>
          </cell>
        </row>
        <row r="110">
          <cell r="A110">
            <v>43466</v>
          </cell>
          <cell r="B110">
            <v>24009310</v>
          </cell>
          <cell r="C110">
            <v>12386020.000000002</v>
          </cell>
          <cell r="D110">
            <v>1243960</v>
          </cell>
          <cell r="E110">
            <v>4088770.0000000009</v>
          </cell>
          <cell r="F110">
            <v>9828659.9999999981</v>
          </cell>
          <cell r="G110">
            <v>12453399.999999998</v>
          </cell>
          <cell r="H110">
            <v>1081400</v>
          </cell>
          <cell r="I110">
            <v>463000</v>
          </cell>
          <cell r="J110">
            <v>298229.99999999994</v>
          </cell>
          <cell r="K110">
            <v>154850</v>
          </cell>
          <cell r="L110"/>
          <cell r="M110">
            <v>1117180</v>
          </cell>
          <cell r="N110">
            <v>67124780</v>
          </cell>
          <cell r="O110">
            <v>54782325</v>
          </cell>
          <cell r="P110">
            <v>0.8161266971750224</v>
          </cell>
          <cell r="Q110">
            <v>58514240.25</v>
          </cell>
          <cell r="R110">
            <v>57550530</v>
          </cell>
          <cell r="S110">
            <v>1.0167454626395274</v>
          </cell>
          <cell r="T110">
            <v>12995280.967741936</v>
          </cell>
          <cell r="U110">
            <v>12342455</v>
          </cell>
          <cell r="V110">
            <v>15157208.387096774</v>
          </cell>
        </row>
        <row r="111">
          <cell r="A111">
            <v>43497</v>
          </cell>
          <cell r="B111">
            <v>21302990</v>
          </cell>
          <cell r="C111">
            <v>12097130.000000004</v>
          </cell>
          <cell r="D111">
            <v>1194510</v>
          </cell>
          <cell r="E111">
            <v>4348300</v>
          </cell>
          <cell r="F111">
            <v>12014050</v>
          </cell>
          <cell r="G111">
            <v>15309650</v>
          </cell>
          <cell r="H111">
            <v>780000</v>
          </cell>
          <cell r="I111">
            <v>589190</v>
          </cell>
          <cell r="J111">
            <v>126859.99999999999</v>
          </cell>
          <cell r="K111">
            <v>193960</v>
          </cell>
          <cell r="L111"/>
          <cell r="M111">
            <v>1864199.9999999998</v>
          </cell>
          <cell r="N111">
            <v>69820840</v>
          </cell>
          <cell r="O111">
            <v>56588692</v>
          </cell>
          <cell r="P111">
            <v>0.81048426229188875</v>
          </cell>
          <cell r="Q111">
            <v>55685508.5</v>
          </cell>
          <cell r="R111">
            <v>48455772</v>
          </cell>
          <cell r="S111">
            <v>1.1492027926002293</v>
          </cell>
          <cell r="T111">
            <v>12113943</v>
          </cell>
          <cell r="U111">
            <v>6475292.5161290318</v>
          </cell>
          <cell r="V111">
            <v>15765996.129032258</v>
          </cell>
        </row>
        <row r="112">
          <cell r="A112">
            <v>43525</v>
          </cell>
          <cell r="B112">
            <v>18747410</v>
          </cell>
          <cell r="C112">
            <v>12911779.999999998</v>
          </cell>
          <cell r="D112">
            <v>1275699.9999999998</v>
          </cell>
          <cell r="E112">
            <v>3764100</v>
          </cell>
          <cell r="F112">
            <v>10669250.000000002</v>
          </cell>
          <cell r="G112">
            <v>10605029.999999998</v>
          </cell>
          <cell r="H112">
            <v>660000</v>
          </cell>
          <cell r="I112">
            <v>652890</v>
          </cell>
          <cell r="J112">
            <v>283919.99999999994</v>
          </cell>
          <cell r="K112">
            <v>155580</v>
          </cell>
          <cell r="L112"/>
          <cell r="M112">
            <v>1798799.9999999998</v>
          </cell>
          <cell r="N112">
            <v>61524460</v>
          </cell>
          <cell r="O112">
            <v>49152496</v>
          </cell>
          <cell r="P112">
            <v>0.79890983195951659</v>
          </cell>
          <cell r="Q112">
            <v>60870594</v>
          </cell>
          <cell r="R112">
            <v>53605684</v>
          </cell>
          <cell r="S112">
            <v>1.1355249939539993</v>
          </cell>
          <cell r="T112">
            <v>12104509.290322579</v>
          </cell>
          <cell r="U112">
            <v>18963870.428571433</v>
          </cell>
          <cell r="V112">
            <v>15381115</v>
          </cell>
        </row>
        <row r="113">
          <cell r="A113">
            <v>43556</v>
          </cell>
          <cell r="B113">
            <v>23522110</v>
          </cell>
          <cell r="C113">
            <v>13646070.000000002</v>
          </cell>
          <cell r="D113">
            <v>1527469.9999999995</v>
          </cell>
          <cell r="E113">
            <v>3304120</v>
          </cell>
          <cell r="F113">
            <v>12775190</v>
          </cell>
          <cell r="G113">
            <v>13523740.000000002</v>
          </cell>
          <cell r="H113">
            <v>541720</v>
          </cell>
          <cell r="I113">
            <v>363620</v>
          </cell>
          <cell r="J113">
            <v>263390</v>
          </cell>
          <cell r="K113">
            <v>77760</v>
          </cell>
          <cell r="L113"/>
          <cell r="M113">
            <v>1670370</v>
          </cell>
          <cell r="N113">
            <v>71215560</v>
          </cell>
          <cell r="O113">
            <v>59726074</v>
          </cell>
          <cell r="P113">
            <v>0.83866607241451163</v>
          </cell>
          <cell r="Q113">
            <v>46439285</v>
          </cell>
          <cell r="R113">
            <v>48202025</v>
          </cell>
          <cell r="S113">
            <v>0.96343016709360241</v>
          </cell>
          <cell r="T113">
            <v>11247139.166666668</v>
          </cell>
          <cell r="U113">
            <v>9192209.8709677309</v>
          </cell>
          <cell r="V113">
            <v>16080932.903225806</v>
          </cell>
        </row>
        <row r="114">
          <cell r="A114">
            <v>43586</v>
          </cell>
          <cell r="B114">
            <v>24789810</v>
          </cell>
          <cell r="C114">
            <v>14772030</v>
          </cell>
          <cell r="D114">
            <v>1463159.9999999998</v>
          </cell>
          <cell r="E114">
            <v>5417099.9999999981</v>
          </cell>
          <cell r="F114">
            <v>13555199.999999996</v>
          </cell>
          <cell r="G114">
            <v>17397860</v>
          </cell>
          <cell r="H114">
            <v>748460</v>
          </cell>
          <cell r="I114">
            <v>558280</v>
          </cell>
          <cell r="J114">
            <v>265610</v>
          </cell>
          <cell r="K114">
            <v>74900</v>
          </cell>
          <cell r="L114"/>
          <cell r="M114">
            <v>1593660.0000000002</v>
          </cell>
          <cell r="N114">
            <v>80636070</v>
          </cell>
          <cell r="O114">
            <v>64527697</v>
          </cell>
          <cell r="P114">
            <v>0.80023365474036623</v>
          </cell>
          <cell r="Q114">
            <v>62126885.5</v>
          </cell>
          <cell r="R114">
            <v>56599049</v>
          </cell>
          <cell r="S114">
            <v>1.0976665968362824</v>
          </cell>
          <cell r="T114">
            <v>12780430.419354839</v>
          </cell>
          <cell r="U114">
            <v>18796242</v>
          </cell>
          <cell r="V114">
            <v>18815083</v>
          </cell>
        </row>
        <row r="115">
          <cell r="A115">
            <v>43617</v>
          </cell>
          <cell r="B115">
            <v>26060830</v>
          </cell>
          <cell r="C115">
            <v>16994260.000000004</v>
          </cell>
          <cell r="D115">
            <v>1529500.0000000002</v>
          </cell>
          <cell r="E115">
            <v>4361779.9999999991</v>
          </cell>
          <cell r="F115">
            <v>11657780.000000004</v>
          </cell>
          <cell r="G115">
            <v>15613619.999999998</v>
          </cell>
          <cell r="H115">
            <v>869069.99999999988</v>
          </cell>
          <cell r="I115">
            <v>460000</v>
          </cell>
          <cell r="J115">
            <v>277790</v>
          </cell>
          <cell r="K115">
            <v>191570</v>
          </cell>
          <cell r="L115"/>
          <cell r="M115">
            <v>1308179.9999999998</v>
          </cell>
          <cell r="N115">
            <v>79324380</v>
          </cell>
          <cell r="O115">
            <v>62358262</v>
          </cell>
          <cell r="P115">
            <v>0.78611723154974544</v>
          </cell>
          <cell r="Q115">
            <v>63442979.5</v>
          </cell>
          <cell r="R115">
            <v>55939501</v>
          </cell>
          <cell r="S115">
            <v>1.1341355994577069</v>
          </cell>
          <cell r="T115">
            <v>13052550.233333334</v>
          </cell>
          <cell r="U115">
            <v>14407267.032258064</v>
          </cell>
          <cell r="V115">
            <v>17911956.774193548</v>
          </cell>
        </row>
        <row r="116">
          <cell r="A116">
            <v>43647</v>
          </cell>
          <cell r="B116">
            <v>22970170.000000004</v>
          </cell>
          <cell r="C116">
            <v>13172090</v>
          </cell>
          <cell r="D116">
            <v>1478199.9999999995</v>
          </cell>
          <cell r="E116">
            <v>3712510.0000000005</v>
          </cell>
          <cell r="F116">
            <v>11467100.000000004</v>
          </cell>
          <cell r="G116">
            <v>17278729.999999996</v>
          </cell>
          <cell r="H116">
            <v>960000</v>
          </cell>
          <cell r="I116">
            <v>498500</v>
          </cell>
          <cell r="J116">
            <v>292150.00000000006</v>
          </cell>
          <cell r="K116">
            <v>190750</v>
          </cell>
          <cell r="L116"/>
          <cell r="M116">
            <v>1855159.9999999995</v>
          </cell>
          <cell r="N116">
            <v>73875360</v>
          </cell>
          <cell r="O116">
            <v>59916595</v>
          </cell>
          <cell r="P116">
            <v>0.81104978710086828</v>
          </cell>
          <cell r="Q116">
            <v>61137428.5</v>
          </cell>
          <cell r="R116">
            <v>58341336</v>
          </cell>
          <cell r="S116">
            <v>1.0479264393259695</v>
          </cell>
          <cell r="T116">
            <v>13173850.064516129</v>
          </cell>
          <cell r="U116">
            <v>16421277</v>
          </cell>
          <cell r="V116">
            <v>17237584</v>
          </cell>
        </row>
        <row r="117">
          <cell r="A117">
            <v>43678</v>
          </cell>
          <cell r="B117">
            <v>26074940.000000011</v>
          </cell>
          <cell r="C117">
            <v>13185689.999999998</v>
          </cell>
          <cell r="D117">
            <v>1462510</v>
          </cell>
          <cell r="E117">
            <v>5325980.0000000009</v>
          </cell>
          <cell r="F117">
            <v>12426179.999999996</v>
          </cell>
          <cell r="G117">
            <v>16509840.000000004</v>
          </cell>
          <cell r="H117">
            <v>958730</v>
          </cell>
          <cell r="I117">
            <v>520190.00000000006</v>
          </cell>
          <cell r="J117">
            <v>313080.00000000006</v>
          </cell>
          <cell r="K117">
            <v>155410</v>
          </cell>
          <cell r="L117"/>
          <cell r="M117">
            <v>1792689.9999999998</v>
          </cell>
          <cell r="N117">
            <v>78725240</v>
          </cell>
          <cell r="O117">
            <v>63483883</v>
          </cell>
          <cell r="P117">
            <v>0.80639808783053568</v>
          </cell>
          <cell r="Q117">
            <v>61700239</v>
          </cell>
          <cell r="R117">
            <v>59782800</v>
          </cell>
          <cell r="S117">
            <v>1.0320734224559571</v>
          </cell>
          <cell r="T117">
            <v>13499341.935483871</v>
          </cell>
          <cell r="U117">
            <v>15241357</v>
          </cell>
          <cell r="V117">
            <v>17776667.096774194</v>
          </cell>
        </row>
        <row r="118">
          <cell r="A118">
            <v>43709</v>
          </cell>
          <cell r="B118">
            <v>22089850</v>
          </cell>
          <cell r="C118">
            <v>13553859.999999996</v>
          </cell>
          <cell r="D118">
            <v>1503480.0000000002</v>
          </cell>
          <cell r="E118">
            <v>4499070</v>
          </cell>
          <cell r="F118">
            <v>11576560</v>
          </cell>
          <cell r="G118">
            <v>17652950</v>
          </cell>
          <cell r="H118">
            <v>1193050</v>
          </cell>
          <cell r="I118">
            <v>381070</v>
          </cell>
          <cell r="J118">
            <v>300060</v>
          </cell>
          <cell r="K118">
            <v>219650.00000000003</v>
          </cell>
          <cell r="L118"/>
          <cell r="M118">
            <v>1900860.0000000002</v>
          </cell>
          <cell r="N118">
            <v>74870460</v>
          </cell>
          <cell r="O118">
            <v>60668894</v>
          </cell>
          <cell r="P118">
            <v>0.81031816820679348</v>
          </cell>
          <cell r="Q118">
            <v>62076388.5</v>
          </cell>
          <cell r="R118">
            <v>59440870</v>
          </cell>
          <cell r="S118">
            <v>1.0443384913444234</v>
          </cell>
          <cell r="T118">
            <v>13869536.333333332</v>
          </cell>
          <cell r="U118">
            <v>11786389.870967731</v>
          </cell>
          <cell r="V118">
            <v>16906232.903225806</v>
          </cell>
        </row>
        <row r="119">
          <cell r="A119">
            <v>43739</v>
          </cell>
          <cell r="B119">
            <v>23131040</v>
          </cell>
          <cell r="C119">
            <v>15016920</v>
          </cell>
          <cell r="D119">
            <v>1327040</v>
          </cell>
          <cell r="E119">
            <v>2925550.0000000005</v>
          </cell>
          <cell r="F119">
            <v>10523379.999999996</v>
          </cell>
          <cell r="G119">
            <v>15906710</v>
          </cell>
          <cell r="H119">
            <v>1124090</v>
          </cell>
          <cell r="I119">
            <v>704469.99999999988</v>
          </cell>
          <cell r="J119">
            <v>355619.99999999994</v>
          </cell>
          <cell r="K119">
            <v>270580</v>
          </cell>
          <cell r="L119"/>
          <cell r="M119">
            <v>1748779.9999999995</v>
          </cell>
          <cell r="N119">
            <v>73034180</v>
          </cell>
          <cell r="O119">
            <v>59411445</v>
          </cell>
          <cell r="P119">
            <v>0.81347452658467578</v>
          </cell>
          <cell r="Q119">
            <v>60040169.5</v>
          </cell>
          <cell r="R119">
            <v>53991994</v>
          </cell>
          <cell r="S119">
            <v>1.1120198579811666</v>
          </cell>
          <cell r="T119">
            <v>12191740.580645161</v>
          </cell>
          <cell r="U119">
            <v>16057207.666666657</v>
          </cell>
          <cell r="V119">
            <v>17041308.666666664</v>
          </cell>
        </row>
        <row r="120">
          <cell r="A120">
            <v>43770</v>
          </cell>
          <cell r="B120">
            <v>23277520.000000004</v>
          </cell>
          <cell r="C120">
            <v>14566919.999999998</v>
          </cell>
          <cell r="D120">
            <v>1257490</v>
          </cell>
          <cell r="E120">
            <v>4105700</v>
          </cell>
          <cell r="F120">
            <v>12148260.000000002</v>
          </cell>
          <cell r="G120">
            <v>15944149.999999998</v>
          </cell>
          <cell r="H120">
            <v>1353969.9999999998</v>
          </cell>
          <cell r="I120">
            <v>543819.99999999988</v>
          </cell>
          <cell r="J120">
            <v>341440</v>
          </cell>
          <cell r="K120">
            <v>233760</v>
          </cell>
          <cell r="L120"/>
          <cell r="M120">
            <v>1823600</v>
          </cell>
          <cell r="N120">
            <v>75596630</v>
          </cell>
          <cell r="O120">
            <v>64608954</v>
          </cell>
          <cell r="P120">
            <v>0.85465389131764202</v>
          </cell>
          <cell r="Q120">
            <v>62010199.5</v>
          </cell>
          <cell r="R120">
            <v>51408702.879999995</v>
          </cell>
          <cell r="S120">
            <v>1.2062198815781522</v>
          </cell>
          <cell r="T120">
            <v>11995364.005333332</v>
          </cell>
          <cell r="U120">
            <v>8549075.0322580636</v>
          </cell>
          <cell r="V120">
            <v>17070206.774193548</v>
          </cell>
        </row>
        <row r="121">
          <cell r="A121">
            <v>43800</v>
          </cell>
          <cell r="B121">
            <v>24129100</v>
          </cell>
          <cell r="C121">
            <v>15050339.999999991</v>
          </cell>
          <cell r="D121">
            <v>1499810.0000000002</v>
          </cell>
          <cell r="E121">
            <v>5465179.9999999981</v>
          </cell>
          <cell r="F121">
            <v>13125070.000000002</v>
          </cell>
          <cell r="G121">
            <v>19411150</v>
          </cell>
          <cell r="H121">
            <v>1251560</v>
          </cell>
          <cell r="I121">
            <v>549750</v>
          </cell>
          <cell r="J121">
            <v>298390</v>
          </cell>
          <cell r="K121">
            <v>258070</v>
          </cell>
          <cell r="L121"/>
          <cell r="M121">
            <v>1740029.9999999998</v>
          </cell>
          <cell r="N121">
            <v>82778450</v>
          </cell>
          <cell r="O121">
            <v>70093332</v>
          </cell>
          <cell r="P121">
            <v>0.84675820820515479</v>
          </cell>
          <cell r="Q121">
            <v>67351143</v>
          </cell>
          <cell r="R121">
            <v>61278938.057999998</v>
          </cell>
          <cell r="S121">
            <v>1.0990912234192556</v>
          </cell>
          <cell r="T121">
            <v>13837179.561483871</v>
          </cell>
          <cell r="U121">
            <v>15444399.666666657</v>
          </cell>
          <cell r="V121">
            <v>19314971.666666664</v>
          </cell>
        </row>
        <row r="122">
          <cell r="A122">
            <v>43831</v>
          </cell>
          <cell r="B122">
            <v>23215750.000000004</v>
          </cell>
          <cell r="C122">
            <v>12939880</v>
          </cell>
          <cell r="D122">
            <v>1125449.9999999998</v>
          </cell>
          <cell r="E122">
            <v>3342359.9999999991</v>
          </cell>
          <cell r="F122">
            <v>10839459.999999998</v>
          </cell>
          <cell r="G122">
            <v>15469010.000000002</v>
          </cell>
          <cell r="H122">
            <v>1177690</v>
          </cell>
          <cell r="I122">
            <v>537980</v>
          </cell>
          <cell r="J122">
            <v>52660</v>
          </cell>
          <cell r="K122">
            <v>153850</v>
          </cell>
          <cell r="L122"/>
          <cell r="M122">
            <v>1324169.9999999998</v>
          </cell>
          <cell r="N122">
            <v>70178260</v>
          </cell>
          <cell r="O122">
            <v>56079641</v>
          </cell>
          <cell r="P122">
            <v>0.799102756323682</v>
          </cell>
          <cell r="Q122">
            <v>63086486.5</v>
          </cell>
          <cell r="R122">
            <v>53450361.809</v>
          </cell>
          <cell r="S122">
            <v>1.1802817486144213</v>
          </cell>
          <cell r="T122">
            <v>12069436.53751613</v>
          </cell>
          <cell r="U122">
            <v>14098619</v>
          </cell>
          <cell r="V122">
            <v>15846703.870967742</v>
          </cell>
        </row>
        <row r="123">
          <cell r="A123">
            <v>43862</v>
          </cell>
          <cell r="B123">
            <v>21765060.000000004</v>
          </cell>
          <cell r="C123">
            <v>11865789.999999996</v>
          </cell>
          <cell r="D123">
            <v>1192830</v>
          </cell>
          <cell r="E123">
            <v>3642429.9999999995</v>
          </cell>
          <cell r="F123">
            <v>7954219.9999999991</v>
          </cell>
          <cell r="G123">
            <v>11379230.000000002</v>
          </cell>
          <cell r="H123">
            <v>1008770</v>
          </cell>
          <cell r="I123">
            <v>542290.00000000012</v>
          </cell>
          <cell r="J123">
            <v>383269.99999999994</v>
          </cell>
          <cell r="K123">
            <v>228300</v>
          </cell>
          <cell r="L123"/>
          <cell r="M123">
            <v>1206320.0000000002</v>
          </cell>
          <cell r="N123">
            <v>61168510</v>
          </cell>
          <cell r="O123">
            <v>51895774</v>
          </cell>
          <cell r="P123">
            <v>0.84840670469167878</v>
          </cell>
          <cell r="Q123">
            <v>53987707.5</v>
          </cell>
          <cell r="R123">
            <v>53450361.809</v>
          </cell>
          <cell r="S123">
            <v>1.0100531721921764</v>
          </cell>
          <cell r="T123">
            <v>12901811.471137932</v>
          </cell>
          <cell r="U123">
            <v>5326380.5161290318</v>
          </cell>
          <cell r="V123">
            <v>13812244.193548387</v>
          </cell>
        </row>
        <row r="124">
          <cell r="A124">
            <v>43891</v>
          </cell>
          <cell r="B124">
            <v>25448790.000000007</v>
          </cell>
          <cell r="C124">
            <v>15207940</v>
          </cell>
          <cell r="D124">
            <v>1362170</v>
          </cell>
          <cell r="E124">
            <v>4404900</v>
          </cell>
          <cell r="F124">
            <v>13236740.000000004</v>
          </cell>
          <cell r="G124">
            <v>16134850</v>
          </cell>
          <cell r="H124">
            <v>935700</v>
          </cell>
          <cell r="I124">
            <v>546570</v>
          </cell>
          <cell r="J124">
            <v>239380.00000000003</v>
          </cell>
          <cell r="K124">
            <v>191190</v>
          </cell>
          <cell r="L124"/>
          <cell r="M124">
            <v>1991389.9999999998</v>
          </cell>
          <cell r="N124">
            <v>79699620.000000015</v>
          </cell>
          <cell r="O124">
            <v>65394822</v>
          </cell>
          <cell r="P124">
            <v>0.82051610785597207</v>
          </cell>
          <cell r="Q124">
            <v>58645298</v>
          </cell>
          <cell r="R124">
            <v>54397917.386</v>
          </cell>
          <cell r="S124">
            <v>1.0780798386795065</v>
          </cell>
          <cell r="T124">
            <v>12283400.700064516</v>
          </cell>
          <cell r="U124">
            <v>19801323.517241389</v>
          </cell>
          <cell r="V124">
            <v>19237839.31034483</v>
          </cell>
        </row>
        <row r="125">
          <cell r="A125">
            <v>43922</v>
          </cell>
          <cell r="B125">
            <v>25471019.999999996</v>
          </cell>
          <cell r="C125">
            <v>14149900.000000002</v>
          </cell>
          <cell r="D125">
            <v>1785020</v>
          </cell>
          <cell r="E125">
            <v>3353350.0000000005</v>
          </cell>
          <cell r="F125">
            <v>12160130.000000002</v>
          </cell>
          <cell r="G125">
            <v>17632510</v>
          </cell>
          <cell r="H125">
            <v>916420</v>
          </cell>
          <cell r="I125">
            <v>680810</v>
          </cell>
          <cell r="J125">
            <v>204390.00000000003</v>
          </cell>
          <cell r="K125">
            <v>77550</v>
          </cell>
          <cell r="L125"/>
          <cell r="M125">
            <v>1842459.9999999998</v>
          </cell>
          <cell r="N125">
            <v>78273560</v>
          </cell>
          <cell r="O125">
            <v>61000727</v>
          </cell>
          <cell r="P125">
            <v>0.77932736162760452</v>
          </cell>
          <cell r="Q125">
            <v>63197774.5</v>
          </cell>
          <cell r="R125">
            <v>62957197.840000004</v>
          </cell>
          <cell r="S125">
            <v>1.0038212733135201</v>
          </cell>
          <cell r="T125">
            <v>14690012.829333333</v>
          </cell>
          <cell r="U125">
            <v>14747879.451612905</v>
          </cell>
          <cell r="V125">
            <v>17674674.838709679</v>
          </cell>
        </row>
        <row r="126">
          <cell r="A126">
            <v>43952</v>
          </cell>
          <cell r="B126">
            <v>25324750.000000004</v>
          </cell>
          <cell r="C126">
            <v>14926079.999999998</v>
          </cell>
          <cell r="D126">
            <v>1508599.9999999998</v>
          </cell>
          <cell r="E126">
            <v>5552050</v>
          </cell>
          <cell r="F126">
            <v>11054769.999999996</v>
          </cell>
          <cell r="G126">
            <v>16820299.999999996</v>
          </cell>
          <cell r="H126">
            <v>955490</v>
          </cell>
          <cell r="I126">
            <v>908060</v>
          </cell>
          <cell r="J126">
            <v>162470</v>
          </cell>
          <cell r="K126">
            <v>345280</v>
          </cell>
          <cell r="L126"/>
          <cell r="M126">
            <v>1960800</v>
          </cell>
          <cell r="N126">
            <v>79518650</v>
          </cell>
          <cell r="O126">
            <v>67745008</v>
          </cell>
          <cell r="P126">
            <v>0.85193860811268807</v>
          </cell>
          <cell r="Q126">
            <v>64372867.5</v>
          </cell>
          <cell r="R126">
            <v>59135432.090000004</v>
          </cell>
          <cell r="S126">
            <v>1.0885667902456346</v>
          </cell>
          <cell r="T126">
            <v>13353162.084838711</v>
          </cell>
          <cell r="U126">
            <v>14424263.666666657</v>
          </cell>
          <cell r="V126">
            <v>18554351.666666664</v>
          </cell>
        </row>
        <row r="127">
          <cell r="A127">
            <v>43983</v>
          </cell>
          <cell r="B127">
            <v>27794860</v>
          </cell>
          <cell r="C127">
            <v>15909309.999999996</v>
          </cell>
          <cell r="D127">
            <v>1499870</v>
          </cell>
          <cell r="E127">
            <v>6289759.9999999991</v>
          </cell>
          <cell r="F127">
            <v>12421570.000000004</v>
          </cell>
          <cell r="G127">
            <v>17548130</v>
          </cell>
          <cell r="H127">
            <v>1246390</v>
          </cell>
          <cell r="I127">
            <v>1082640</v>
          </cell>
          <cell r="J127">
            <v>191440</v>
          </cell>
          <cell r="K127">
            <v>233490</v>
          </cell>
          <cell r="L127"/>
          <cell r="M127">
            <v>1543939.9999999998</v>
          </cell>
          <cell r="N127">
            <v>85761400</v>
          </cell>
          <cell r="O127">
            <v>66994737</v>
          </cell>
          <cell r="P127">
            <v>0.78117587865869731</v>
          </cell>
          <cell r="Q127">
            <v>67369872.5</v>
          </cell>
          <cell r="R127">
            <v>66130117.943000004</v>
          </cell>
          <cell r="S127">
            <v>1.0187472001496896</v>
          </cell>
          <cell r="T127">
            <v>15430360.853366666</v>
          </cell>
          <cell r="U127">
            <v>16000166.22580646</v>
          </cell>
          <cell r="V127">
            <v>19365477.419354841</v>
          </cell>
        </row>
        <row r="128">
          <cell r="A128">
            <v>44013</v>
          </cell>
          <cell r="B128">
            <v>25322150</v>
          </cell>
          <cell r="C128">
            <v>13923489.999999996</v>
          </cell>
          <cell r="D128">
            <v>1404319.9999999998</v>
          </cell>
          <cell r="E128">
            <v>3479430.0000000014</v>
          </cell>
          <cell r="F128">
            <v>12542380.000000002</v>
          </cell>
          <cell r="G128">
            <v>15755260</v>
          </cell>
          <cell r="H128">
            <v>1341180</v>
          </cell>
          <cell r="I128">
            <v>737890.00000000012</v>
          </cell>
          <cell r="J128">
            <v>408710</v>
          </cell>
          <cell r="K128">
            <v>192680</v>
          </cell>
          <cell r="L128"/>
          <cell r="M128">
            <v>1674060.0000000002</v>
          </cell>
          <cell r="N128">
            <v>76781550</v>
          </cell>
          <cell r="O128">
            <v>65523097</v>
          </cell>
          <cell r="P128">
            <v>0.85337033440976384</v>
          </cell>
          <cell r="Q128">
            <v>66258917</v>
          </cell>
          <cell r="R128">
            <v>70561637.430000007</v>
          </cell>
          <cell r="S128">
            <v>0.93902181714152422</v>
          </cell>
          <cell r="T128">
            <v>15933272.968064519</v>
          </cell>
          <cell r="U128">
            <v>13817838</v>
          </cell>
          <cell r="V128">
            <v>17915695</v>
          </cell>
        </row>
        <row r="129">
          <cell r="A129">
            <v>44044</v>
          </cell>
          <cell r="B129">
            <v>25924030</v>
          </cell>
          <cell r="C129">
            <v>14222550</v>
          </cell>
          <cell r="D129">
            <v>1393149.9999999995</v>
          </cell>
          <cell r="E129">
            <v>5059480.0000000009</v>
          </cell>
          <cell r="F129">
            <v>10466120.000000002</v>
          </cell>
          <cell r="G129">
            <v>16575349.999999998</v>
          </cell>
          <cell r="H129">
            <v>1128480</v>
          </cell>
          <cell r="I129">
            <v>682690</v>
          </cell>
          <cell r="J129">
            <v>395249.99999999994</v>
          </cell>
          <cell r="K129">
            <v>194440</v>
          </cell>
          <cell r="L129"/>
          <cell r="M129">
            <v>1766120</v>
          </cell>
          <cell r="N129">
            <v>77807660</v>
          </cell>
          <cell r="O129">
            <v>63802281.199999996</v>
          </cell>
          <cell r="P129">
            <v>0.82</v>
          </cell>
          <cell r="Q129">
            <v>64662689.099999994</v>
          </cell>
          <cell r="R129">
            <v>55734042.734999999</v>
          </cell>
          <cell r="S129">
            <v>1.1602009459003941</v>
          </cell>
          <cell r="T129">
            <v>12585106.424032258</v>
          </cell>
          <cell r="U129">
            <v>14005378.800000004</v>
          </cell>
          <cell r="V129">
            <v>17569471.612903226</v>
          </cell>
        </row>
        <row r="130">
          <cell r="A130">
            <v>44075</v>
          </cell>
          <cell r="B130">
            <v>23947780.000000007</v>
          </cell>
          <cell r="C130">
            <v>14393009.999999996</v>
          </cell>
          <cell r="D130">
            <v>1339010</v>
          </cell>
          <cell r="E130">
            <v>5760119.9999999981</v>
          </cell>
          <cell r="F130">
            <v>12443239.999999996</v>
          </cell>
          <cell r="G130">
            <v>15514849.999999998</v>
          </cell>
          <cell r="H130">
            <v>1153400</v>
          </cell>
          <cell r="I130">
            <v>860760.00000000012</v>
          </cell>
          <cell r="J130">
            <v>316950</v>
          </cell>
          <cell r="K130">
            <v>74270</v>
          </cell>
          <cell r="L130"/>
          <cell r="M130">
            <v>1941530</v>
          </cell>
          <cell r="N130">
            <v>77744920</v>
          </cell>
          <cell r="O130">
            <v>63750834.399999999</v>
          </cell>
          <cell r="P130">
            <v>0.82</v>
          </cell>
          <cell r="Q130">
            <v>63776557.799999997</v>
          </cell>
          <cell r="R130">
            <v>61930416.807999998</v>
          </cell>
          <cell r="S130">
            <v>1.0298099235747677</v>
          </cell>
          <cell r="T130">
            <v>14450430.588533333</v>
          </cell>
          <cell r="U130">
            <v>11486184.954838715</v>
          </cell>
          <cell r="V130">
            <v>17555304.516129032</v>
          </cell>
        </row>
        <row r="131">
          <cell r="A131">
            <v>44105</v>
          </cell>
          <cell r="B131">
            <v>23945360</v>
          </cell>
          <cell r="C131">
            <v>14868169.999999994</v>
          </cell>
          <cell r="D131">
            <v>1447120</v>
          </cell>
          <cell r="E131">
            <v>5842100</v>
          </cell>
          <cell r="F131">
            <v>12134120.000000002</v>
          </cell>
          <cell r="G131">
            <v>17614930</v>
          </cell>
          <cell r="H131">
            <v>1284080</v>
          </cell>
          <cell r="I131">
            <v>966970</v>
          </cell>
          <cell r="J131">
            <v>351260</v>
          </cell>
          <cell r="K131">
            <v>350060</v>
          </cell>
          <cell r="L131"/>
          <cell r="M131">
            <v>1854069.9999999998</v>
          </cell>
          <cell r="N131">
            <v>80658240</v>
          </cell>
          <cell r="O131">
            <v>66946339.199999996</v>
          </cell>
          <cell r="P131">
            <v>0.83</v>
          </cell>
          <cell r="Q131">
            <v>65348586.799999997</v>
          </cell>
          <cell r="R131">
            <v>60833155.372000001</v>
          </cell>
          <cell r="S131">
            <v>1.0742264871908704</v>
          </cell>
          <cell r="T131">
            <v>13736518.954967743</v>
          </cell>
          <cell r="U131">
            <v>16400508.800000004</v>
          </cell>
          <cell r="V131">
            <v>18820256</v>
          </cell>
        </row>
        <row r="132">
          <cell r="A132">
            <v>44136</v>
          </cell>
          <cell r="B132">
            <v>22727350.000000004</v>
          </cell>
          <cell r="C132">
            <v>14167610</v>
          </cell>
          <cell r="D132">
            <v>1237590</v>
          </cell>
          <cell r="E132">
            <v>2795830</v>
          </cell>
          <cell r="F132">
            <v>12030759.999999996</v>
          </cell>
          <cell r="G132">
            <v>16691150.000000002</v>
          </cell>
          <cell r="H132">
            <v>1100740</v>
          </cell>
          <cell r="I132">
            <v>684639.99999999988</v>
          </cell>
          <cell r="J132">
            <v>300869.99999999994</v>
          </cell>
          <cell r="K132">
            <v>155019.99999999997</v>
          </cell>
          <cell r="L132"/>
          <cell r="M132">
            <v>1923610</v>
          </cell>
          <cell r="N132">
            <v>73815170</v>
          </cell>
          <cell r="O132">
            <v>60528439.399999999</v>
          </cell>
          <cell r="P132">
            <v>0.82</v>
          </cell>
          <cell r="Q132">
            <v>63737389.299999997</v>
          </cell>
          <cell r="R132">
            <v>57293783.357000001</v>
          </cell>
          <cell r="S132">
            <v>1.1124660576671925</v>
          </cell>
          <cell r="T132">
            <v>13368549.449966667</v>
          </cell>
          <cell r="U132">
            <v>10905596.08387097</v>
          </cell>
          <cell r="V132">
            <v>16667941.612903226</v>
          </cell>
        </row>
        <row r="133">
          <cell r="A133">
            <v>44166</v>
          </cell>
          <cell r="B133">
            <v>25068990.000000004</v>
          </cell>
          <cell r="C133">
            <v>15243979.999999998</v>
          </cell>
          <cell r="D133">
            <v>1435540</v>
          </cell>
          <cell r="E133">
            <v>5031940</v>
          </cell>
          <cell r="F133">
            <v>13994029.999999998</v>
          </cell>
          <cell r="G133">
            <v>17788979.999999996</v>
          </cell>
          <cell r="H133">
            <v>973569.99999999988</v>
          </cell>
          <cell r="I133">
            <v>912359.99999999988</v>
          </cell>
          <cell r="J133">
            <v>270300</v>
          </cell>
          <cell r="K133">
            <v>285490</v>
          </cell>
          <cell r="L133"/>
          <cell r="M133">
            <v>1478149.9999999998</v>
          </cell>
          <cell r="N133">
            <v>82483330</v>
          </cell>
          <cell r="O133">
            <v>69843436.717594489</v>
          </cell>
          <cell r="P133">
            <v>0.84675820820515479</v>
          </cell>
          <cell r="Q133">
            <v>65185938.05879724</v>
          </cell>
          <cell r="R133">
            <v>57362092.819368333</v>
          </cell>
          <cell r="S133">
            <v>1.1363939991531686</v>
          </cell>
          <cell r="T133">
            <v>12952730.63663156</v>
          </cell>
          <cell r="U133">
            <v>15389337.615738854</v>
          </cell>
          <cell r="V133">
            <v>19246110.333333336</v>
          </cell>
        </row>
        <row r="134">
          <cell r="A134">
            <v>44197</v>
          </cell>
          <cell r="B134">
            <v>21508440.000000004</v>
          </cell>
          <cell r="C134">
            <v>13633160.000000004</v>
          </cell>
          <cell r="D134">
            <v>1436239.9999999998</v>
          </cell>
          <cell r="E134">
            <v>5243379.9999999991</v>
          </cell>
          <cell r="F134">
            <v>11046659.999999998</v>
          </cell>
          <cell r="G134">
            <v>14539550.000000004</v>
          </cell>
          <cell r="H134">
            <v>650400</v>
          </cell>
          <cell r="I134">
            <v>957240</v>
          </cell>
          <cell r="J134">
            <v>250400.00000000003</v>
          </cell>
          <cell r="K134">
            <v>190190</v>
          </cell>
          <cell r="L134"/>
          <cell r="M134">
            <v>1602129.9999999998</v>
          </cell>
          <cell r="N134">
            <v>71057790.000000015</v>
          </cell>
          <cell r="O134">
            <v>58267387.800000012</v>
          </cell>
          <cell r="P134">
            <v>0.82</v>
          </cell>
          <cell r="Q134">
            <v>64055412.258797251</v>
          </cell>
          <cell r="R134">
            <v>60557778.091576636</v>
          </cell>
          <cell r="S134">
            <v>1.0577569765180523</v>
          </cell>
          <cell r="T134">
            <v>13674336.988420529</v>
          </cell>
          <cell r="U134"/>
          <cell r="V134">
            <v>16045307.419354843</v>
          </cell>
        </row>
        <row r="135">
          <cell r="A135">
            <v>44228</v>
          </cell>
          <cell r="B135">
            <v>20575379.999999996</v>
          </cell>
          <cell r="C135">
            <v>12692090.000000007</v>
          </cell>
          <cell r="D135">
            <v>1211100</v>
          </cell>
          <cell r="E135">
            <v>2821410.0000000005</v>
          </cell>
          <cell r="F135">
            <v>10868420.000000004</v>
          </cell>
          <cell r="G135">
            <v>14229849.999999998</v>
          </cell>
          <cell r="H135">
            <v>988339.99999999988</v>
          </cell>
          <cell r="I135">
            <v>859140</v>
          </cell>
          <cell r="J135">
            <v>391419.99999999994</v>
          </cell>
          <cell r="K135">
            <v>154310</v>
          </cell>
          <cell r="L135"/>
          <cell r="M135">
            <v>1731150</v>
          </cell>
          <cell r="N135">
            <v>66522610</v>
          </cell>
          <cell r="O135">
            <v>56438228.337589718</v>
          </cell>
          <cell r="P135">
            <v>0.84840670469167878</v>
          </cell>
          <cell r="Q135">
            <v>57352808.068794861</v>
          </cell>
          <cell r="R135">
            <v>52995701.810470097</v>
          </cell>
          <cell r="S135">
            <v>1.082216219607907</v>
          </cell>
          <cell r="T135">
            <v>13248925.452617524</v>
          </cell>
          <cell r="U135"/>
          <cell r="V135">
            <v>15021234.516129032</v>
          </cell>
        </row>
        <row r="136">
          <cell r="A136">
            <v>44256</v>
          </cell>
          <cell r="B136">
            <v>24861260.000000004</v>
          </cell>
          <cell r="C136">
            <v>14772679.999999994</v>
          </cell>
          <cell r="D136">
            <v>1637770</v>
          </cell>
          <cell r="E136">
            <v>5732730.0000000009</v>
          </cell>
          <cell r="F136">
            <v>11775390</v>
          </cell>
          <cell r="G136">
            <v>16199459.999999998</v>
          </cell>
          <cell r="H136">
            <v>1315670</v>
          </cell>
          <cell r="I136">
            <v>764920</v>
          </cell>
          <cell r="J136">
            <v>268350</v>
          </cell>
          <cell r="K136">
            <v>227789.99999999997</v>
          </cell>
          <cell r="L136"/>
          <cell r="M136">
            <v>1852929.9999999998</v>
          </cell>
          <cell r="N136">
            <v>79408950</v>
          </cell>
          <cell r="O136">
            <v>65156322.582929492</v>
          </cell>
          <cell r="P136">
            <v>0.82051610785597207</v>
          </cell>
          <cell r="Q136">
            <v>60797275.460259601</v>
          </cell>
          <cell r="R136">
            <v>57035833.646310017</v>
          </cell>
          <cell r="S136">
            <v>1.0659487478919831</v>
          </cell>
          <cell r="T136">
            <v>12879059.210457101</v>
          </cell>
          <cell r="U136"/>
          <cell r="V136">
            <v>19852237.5</v>
          </cell>
        </row>
        <row r="137">
          <cell r="A137">
            <v>44287</v>
          </cell>
          <cell r="B137">
            <v>24258987.660306968</v>
          </cell>
          <cell r="C137">
            <v>14797797.983707722</v>
          </cell>
          <cell r="D137">
            <v>1357895.6219695532</v>
          </cell>
          <cell r="E137">
            <v>3704768.7917042617</v>
          </cell>
          <cell r="F137">
            <v>12392105.369490562</v>
          </cell>
          <cell r="G137">
            <v>15267654.250629058</v>
          </cell>
          <cell r="H137">
            <v>855555.75185752357</v>
          </cell>
          <cell r="I137">
            <v>596342.439325265</v>
          </cell>
          <cell r="J137">
            <v>324146.75822714495</v>
          </cell>
          <cell r="K137">
            <v>189935.48194213558</v>
          </cell>
          <cell r="L137"/>
          <cell r="M137">
            <v>1718858.5635326572</v>
          </cell>
          <cell r="N137">
            <v>75464048.67269282</v>
          </cell>
          <cell r="O137">
            <v>58811197.949826829</v>
          </cell>
          <cell r="P137">
            <v>0.77932736162760452</v>
          </cell>
          <cell r="Q137">
            <v>61983760.266378164</v>
          </cell>
          <cell r="R137">
            <v>59159952.026587166</v>
          </cell>
          <cell r="S137">
            <v>1.0477317533746806</v>
          </cell>
          <cell r="T137">
            <v>13803988.806203671</v>
          </cell>
          <cell r="U137"/>
          <cell r="V137">
            <v>17040269.055124186</v>
          </cell>
        </row>
        <row r="138">
          <cell r="A138">
            <v>44317</v>
          </cell>
          <cell r="B138">
            <v>25299537.182359658</v>
          </cell>
          <cell r="C138">
            <v>15799252.11095551</v>
          </cell>
          <cell r="D138">
            <v>1351287.8595511734</v>
          </cell>
          <cell r="E138">
            <v>4862034.0665718354</v>
          </cell>
          <cell r="F138">
            <v>12512892.426070038</v>
          </cell>
          <cell r="G138">
            <v>16472479.49117944</v>
          </cell>
          <cell r="H138">
            <v>921193.48477509967</v>
          </cell>
          <cell r="I138">
            <v>619526.0959975709</v>
          </cell>
          <cell r="J138">
            <v>224006.79111452898</v>
          </cell>
          <cell r="K138">
            <v>151729.14974019825</v>
          </cell>
          <cell r="L138"/>
          <cell r="M138">
            <v>1713757.219983242</v>
          </cell>
          <cell r="N138">
            <v>79927695.878298283</v>
          </cell>
          <cell r="O138">
            <v>68093489.976211667</v>
          </cell>
          <cell r="P138">
            <v>0.85193860811268807</v>
          </cell>
          <cell r="Q138">
            <v>63452343.963019252</v>
          </cell>
          <cell r="R138">
            <v>59016153.412848167</v>
          </cell>
          <cell r="S138">
            <v>1.0751690900479003</v>
          </cell>
          <cell r="T138">
            <v>13326228.189997975</v>
          </cell>
          <cell r="U138"/>
          <cell r="V138">
            <v>18649795.704936266</v>
          </cell>
        </row>
        <row r="139">
          <cell r="A139">
            <v>44348</v>
          </cell>
          <cell r="B139">
            <v>25175428.384029374</v>
          </cell>
          <cell r="C139">
            <v>15788104.830609076</v>
          </cell>
          <cell r="D139">
            <v>1352136.5642740882</v>
          </cell>
          <cell r="E139">
            <v>4836046.1203063922</v>
          </cell>
          <cell r="F139">
            <v>11969316.874587679</v>
          </cell>
          <cell r="G139">
            <v>16016522.307149036</v>
          </cell>
          <cell r="H139">
            <v>914805.42260776367</v>
          </cell>
          <cell r="I139">
            <v>605532.0046262258</v>
          </cell>
          <cell r="J139">
            <v>314502.43732570816</v>
          </cell>
          <cell r="K139">
            <v>196066.01615698764</v>
          </cell>
          <cell r="L139"/>
          <cell r="M139">
            <v>1591064.3650307169</v>
          </cell>
          <cell r="N139">
            <v>78759525.326703042</v>
          </cell>
          <cell r="O139">
            <v>61525041.399829172</v>
          </cell>
          <cell r="P139">
            <v>0.78117587865869731</v>
          </cell>
          <cell r="Q139">
            <v>64809265.688020423</v>
          </cell>
          <cell r="R139">
            <v>59655037.145148881</v>
          </cell>
          <cell r="S139">
            <v>1.0864005587714345</v>
          </cell>
          <cell r="T139">
            <v>13919508.667201405</v>
          </cell>
          <cell r="U139"/>
          <cell r="V139">
            <v>17784408.944739398</v>
          </cell>
        </row>
        <row r="140">
          <cell r="A140">
            <v>44378</v>
          </cell>
          <cell r="B140">
            <v>23984446.252967842</v>
          </cell>
          <cell r="C140">
            <v>14093967.062004248</v>
          </cell>
          <cell r="D140">
            <v>1294273.6199815085</v>
          </cell>
          <cell r="E140">
            <v>5122536.3809584575</v>
          </cell>
          <cell r="F140">
            <v>11786001.98204322</v>
          </cell>
          <cell r="G140">
            <v>16254619.369985301</v>
          </cell>
          <cell r="H140">
            <v>896229.79381577414</v>
          </cell>
          <cell r="I140">
            <v>412223.09325398394</v>
          </cell>
          <cell r="J140">
            <v>236410.20308737337</v>
          </cell>
          <cell r="K140">
            <v>118651.61897049099</v>
          </cell>
          <cell r="L140"/>
          <cell r="M140">
            <v>1768770.5861566814</v>
          </cell>
          <cell r="N140">
            <v>75968129.963224873</v>
          </cell>
          <cell r="O140">
            <v>64828948.471201614</v>
          </cell>
          <cell r="P140">
            <v>0.85337033440976384</v>
          </cell>
          <cell r="Q140">
            <v>63176994.935515389</v>
          </cell>
          <cell r="R140">
            <v>64951093.428117745</v>
          </cell>
          <cell r="S140">
            <v>0.97268562546116677</v>
          </cell>
          <cell r="T140">
            <v>14666375.935381427</v>
          </cell>
          <cell r="U140"/>
          <cell r="V140">
            <v>17725896.991419137</v>
          </cell>
        </row>
        <row r="141">
          <cell r="A141">
            <v>44409</v>
          </cell>
          <cell r="B141">
            <v>25082482.062513508</v>
          </cell>
          <cell r="C141">
            <v>16078709.466287496</v>
          </cell>
          <cell r="D141">
            <v>1482929.5422559087</v>
          </cell>
          <cell r="E141">
            <v>5805233.3796442263</v>
          </cell>
          <cell r="F141">
            <v>12055484.883598223</v>
          </cell>
          <cell r="G141">
            <v>15880886.814764567</v>
          </cell>
          <cell r="H141">
            <v>984950.19643477676</v>
          </cell>
          <cell r="I141">
            <v>404666.83496491367</v>
          </cell>
          <cell r="J141">
            <v>287528.86340248131</v>
          </cell>
          <cell r="K141">
            <v>190638.47540443129</v>
          </cell>
          <cell r="L141"/>
          <cell r="M141">
            <v>1839002.5000905425</v>
          </cell>
          <cell r="N141">
            <v>80092513.019361064</v>
          </cell>
          <cell r="O141">
            <v>65675860.675876066</v>
          </cell>
          <cell r="P141">
            <v>0.82</v>
          </cell>
          <cell r="Q141">
            <v>65252404.57353884</v>
          </cell>
          <cell r="R141">
            <v>61693382.304112963</v>
          </cell>
          <cell r="S141">
            <v>1.0576888822837098</v>
          </cell>
          <cell r="T141">
            <v>13930763.746090025</v>
          </cell>
          <cell r="U141"/>
          <cell r="V141">
            <v>18085406.165662177</v>
          </cell>
        </row>
        <row r="142">
          <cell r="A142">
            <v>44440</v>
          </cell>
          <cell r="B142">
            <v>24430322.852539498</v>
          </cell>
          <cell r="C142">
            <v>15382296.408193873</v>
          </cell>
          <cell r="D142">
            <v>1477410.1882741728</v>
          </cell>
          <cell r="E142">
            <v>5987390.3418520316</v>
          </cell>
          <cell r="F142">
            <v>12748408.64737827</v>
          </cell>
          <cell r="G142">
            <v>16220739.799336035</v>
          </cell>
          <cell r="H142">
            <v>941284.40022480232</v>
          </cell>
          <cell r="I142">
            <v>392488.98986876203</v>
          </cell>
          <cell r="J142">
            <v>253133.41601453829</v>
          </cell>
          <cell r="K142">
            <v>202360.02072011479</v>
          </cell>
          <cell r="L142"/>
          <cell r="M142">
            <v>1768007.8217139964</v>
          </cell>
          <cell r="N142">
            <v>79803842.886116087</v>
          </cell>
          <cell r="O142">
            <v>65439151.166615188</v>
          </cell>
          <cell r="P142">
            <v>0.82</v>
          </cell>
          <cell r="Q142">
            <v>65557505.921245627</v>
          </cell>
          <cell r="R142">
            <v>62808894.370067216</v>
          </cell>
          <cell r="S142">
            <v>1.0437615019137849</v>
          </cell>
          <cell r="T142">
            <v>14655408.686349018</v>
          </cell>
          <cell r="U142"/>
          <cell r="V142">
            <v>18020222.587187503</v>
          </cell>
        </row>
        <row r="143">
          <cell r="A143">
            <v>44470</v>
          </cell>
          <cell r="B143">
            <v>24075578.705677386</v>
          </cell>
          <cell r="C143">
            <v>15401161.111132</v>
          </cell>
          <cell r="D143">
            <v>1434923.6712965686</v>
          </cell>
          <cell r="E143">
            <v>5173188.5313019408</v>
          </cell>
          <cell r="F143">
            <v>12632651.137068804</v>
          </cell>
          <cell r="G143">
            <v>16588313.677944522</v>
          </cell>
          <cell r="H143">
            <v>1058554.8008861174</v>
          </cell>
          <cell r="I143">
            <v>408180.24379513983</v>
          </cell>
          <cell r="J143">
            <v>273218.70294644393</v>
          </cell>
          <cell r="K143">
            <v>194716.97735952929</v>
          </cell>
          <cell r="L143"/>
          <cell r="M143">
            <v>1735906.8484146814</v>
          </cell>
          <cell r="N143">
            <v>78976394.40782313</v>
          </cell>
          <cell r="O143">
            <v>65550407.358493194</v>
          </cell>
          <cell r="P143">
            <v>0.83</v>
          </cell>
          <cell r="Q143">
            <v>65494779.262554191</v>
          </cell>
          <cell r="R143">
            <v>60195152.996286333</v>
          </cell>
          <cell r="S143">
            <v>1.0880407475099334</v>
          </cell>
          <cell r="T143">
            <v>13592453.902387237</v>
          </cell>
          <cell r="U143"/>
          <cell r="V143">
            <v>18427825.361825399</v>
          </cell>
        </row>
        <row r="144">
          <cell r="A144">
            <v>44501</v>
          </cell>
          <cell r="B144">
            <v>23167562.877191283</v>
          </cell>
          <cell r="C144">
            <v>14797183.643483229</v>
          </cell>
          <cell r="D144">
            <v>1464001.1386500883</v>
          </cell>
          <cell r="E144">
            <v>6005187.8302550744</v>
          </cell>
          <cell r="F144">
            <v>12154675.024792241</v>
          </cell>
          <cell r="G144">
            <v>16937185.19837334</v>
          </cell>
          <cell r="H144">
            <v>1037923.5395205509</v>
          </cell>
          <cell r="I144">
            <v>383845.65428747697</v>
          </cell>
          <cell r="J144">
            <v>325311.86458314327</v>
          </cell>
          <cell r="K144">
            <v>198805.65450373525</v>
          </cell>
          <cell r="L144"/>
          <cell r="M144">
            <v>1538541.7231227867</v>
          </cell>
          <cell r="N144">
            <v>78010224.148762941</v>
          </cell>
          <cell r="O144">
            <v>63968383.801985607</v>
          </cell>
          <cell r="P144">
            <v>0.82</v>
          </cell>
          <cell r="Q144">
            <v>64759395.5802394</v>
          </cell>
          <cell r="R144">
            <v>57488356.610695437</v>
          </cell>
          <cell r="S144">
            <v>1.1264784627395528</v>
          </cell>
          <cell r="T144">
            <v>13413949.875828935</v>
          </cell>
          <cell r="U144"/>
          <cell r="V144">
            <v>17615211.904559374</v>
          </cell>
        </row>
        <row r="145">
          <cell r="A145">
            <v>44531</v>
          </cell>
          <cell r="B145">
            <v>25273957.672102593</v>
          </cell>
          <cell r="C145">
            <v>15839511.077957509</v>
          </cell>
          <cell r="D145">
            <v>1535761.835723486</v>
          </cell>
          <cell r="E145">
            <v>6426537.3809246337</v>
          </cell>
          <cell r="F145">
            <v>13159223.762217868</v>
          </cell>
          <cell r="G145">
            <v>17435870.945560236</v>
          </cell>
          <cell r="H145">
            <v>1031391.1747817837</v>
          </cell>
          <cell r="I145">
            <v>521377.93539228203</v>
          </cell>
          <cell r="J145">
            <v>314319.19772946497</v>
          </cell>
          <cell r="K145">
            <v>219433.87865932035</v>
          </cell>
          <cell r="L145"/>
          <cell r="M145">
            <v>1930124.79784843</v>
          </cell>
          <cell r="N145">
            <v>83687509.658897609</v>
          </cell>
          <cell r="O145">
            <v>70863085.727919728</v>
          </cell>
          <cell r="P145">
            <v>0.84675820820515479</v>
          </cell>
          <cell r="Q145">
            <v>67415734.76495266</v>
          </cell>
          <cell r="R145">
            <v>60739766.650252715</v>
          </cell>
          <cell r="S145">
            <v>1.1099109937833811</v>
          </cell>
          <cell r="T145">
            <v>13715431.179089323</v>
          </cell>
          <cell r="U145"/>
          <cell r="V145">
            <v>19527085.587076109</v>
          </cell>
        </row>
        <row r="146">
          <cell r="A146">
            <v>44562</v>
          </cell>
          <cell r="B146">
            <v>23222663.185904641</v>
          </cell>
          <cell r="C146">
            <v>13654567.465904696</v>
          </cell>
          <cell r="D146">
            <v>1352564.5748545798</v>
          </cell>
          <cell r="E146">
            <v>3205032.2491234262</v>
          </cell>
          <cell r="F146">
            <v>10666678.002571858</v>
          </cell>
          <cell r="G146">
            <v>13649607.697446179</v>
          </cell>
          <cell r="H146">
            <v>1049654.2493470577</v>
          </cell>
          <cell r="I146">
            <v>478431.71261354396</v>
          </cell>
          <cell r="J146">
            <v>271115.7445582028</v>
          </cell>
          <cell r="K146">
            <v>168337.6085063561</v>
          </cell>
          <cell r="L146"/>
          <cell r="M146">
            <v>1446513.6950651079</v>
          </cell>
          <cell r="N146">
            <v>69165166.185895637</v>
          </cell>
          <cell r="O146">
            <v>56715436.272434421</v>
          </cell>
          <cell r="P146">
            <v>0.82</v>
          </cell>
          <cell r="Q146">
            <v>63789261.00017707</v>
          </cell>
          <cell r="R146">
            <v>58795843.89019914</v>
          </cell>
          <cell r="S146">
            <v>1.0849280625906672</v>
          </cell>
          <cell r="T146">
            <v>13276480.878432063</v>
          </cell>
          <cell r="U146"/>
          <cell r="V146"/>
        </row>
        <row r="147">
          <cell r="A147">
            <v>44593</v>
          </cell>
          <cell r="B147">
            <v>22807830.054050311</v>
          </cell>
          <cell r="C147">
            <v>12704728.256472215</v>
          </cell>
          <cell r="D147">
            <v>1272341.4564033314</v>
          </cell>
          <cell r="E147">
            <v>3388745.0690471069</v>
          </cell>
          <cell r="F147">
            <v>11815048.248457104</v>
          </cell>
          <cell r="G147">
            <v>14308946.991499444</v>
          </cell>
          <cell r="H147">
            <v>869950.12827125879</v>
          </cell>
          <cell r="I147">
            <v>541245.60616805404</v>
          </cell>
          <cell r="J147">
            <v>294787.04704859806</v>
          </cell>
          <cell r="K147">
            <v>157236.05770472475</v>
          </cell>
          <cell r="L147"/>
          <cell r="M147">
            <v>1484034.569465576</v>
          </cell>
          <cell r="N147">
            <v>69644893.484587744</v>
          </cell>
          <cell r="O147">
            <v>59087194.579862058</v>
          </cell>
          <cell r="P147">
            <v>0.84840670469167878</v>
          </cell>
          <cell r="Q147">
            <v>57901315.426148236</v>
          </cell>
          <cell r="R147">
            <v>53587979.904439859</v>
          </cell>
          <cell r="S147">
            <v>1.0804907281334375</v>
          </cell>
          <cell r="T147">
            <v>13396994.976109965</v>
          </cell>
          <cell r="U147"/>
          <cell r="V147"/>
        </row>
        <row r="148">
          <cell r="A148">
            <v>44621</v>
          </cell>
          <cell r="B148">
            <v>23721203.110356927</v>
          </cell>
          <cell r="C148">
            <v>14662720.583292427</v>
          </cell>
          <cell r="D148">
            <v>1387303.9267655418</v>
          </cell>
          <cell r="E148">
            <v>3830785.2781892717</v>
          </cell>
          <cell r="F148">
            <v>11874193.641724126</v>
          </cell>
          <cell r="G148">
            <v>15074003.456132852</v>
          </cell>
          <cell r="H148">
            <v>960557.05747749167</v>
          </cell>
          <cell r="I148">
            <v>636140.66567635373</v>
          </cell>
          <cell r="J148">
            <v>298058.97396237205</v>
          </cell>
          <cell r="K148">
            <v>188929.06033197581</v>
          </cell>
          <cell r="L148"/>
          <cell r="M148">
            <v>1678927.3095755817</v>
          </cell>
          <cell r="N148">
            <v>74312823.063484907</v>
          </cell>
          <cell r="O148">
            <v>60974868.343840152</v>
          </cell>
          <cell r="P148">
            <v>0.82051610785597207</v>
          </cell>
          <cell r="Q148">
            <v>60031031.461851105</v>
          </cell>
          <cell r="R148">
            <v>54913905.189710811</v>
          </cell>
          <cell r="S148">
            <v>1.0931845268418297</v>
          </cell>
          <cell r="T148">
            <v>12399914.075095989</v>
          </cell>
          <cell r="U148"/>
          <cell r="V148"/>
        </row>
        <row r="149">
          <cell r="A149">
            <v>44652</v>
          </cell>
          <cell r="B149">
            <v>24258987.660306968</v>
          </cell>
          <cell r="C149">
            <v>14797797.983707722</v>
          </cell>
          <cell r="D149">
            <v>1357895.6219695532</v>
          </cell>
          <cell r="E149">
            <v>3832519.4396940637</v>
          </cell>
          <cell r="F149">
            <v>12392105.369490562</v>
          </cell>
          <cell r="G149">
            <v>15267654.250629058</v>
          </cell>
          <cell r="H149">
            <v>855555.75185752357</v>
          </cell>
          <cell r="I149">
            <v>596342.53871565498</v>
          </cell>
          <cell r="J149">
            <v>324146.75822714495</v>
          </cell>
          <cell r="K149">
            <v>189935.48194213558</v>
          </cell>
          <cell r="L149"/>
          <cell r="M149">
            <v>1718858.5635326572</v>
          </cell>
          <cell r="N149">
            <v>75591799.420073017</v>
          </cell>
          <cell r="O149">
            <v>58910757.60272859</v>
          </cell>
          <cell r="P149">
            <v>0.77932736162760452</v>
          </cell>
          <cell r="Q149">
            <v>59942812.973284371</v>
          </cell>
          <cell r="R149">
            <v>59644922.495998316</v>
          </cell>
          <cell r="S149">
            <v>1.0049943979272677</v>
          </cell>
          <cell r="T149">
            <v>13917148.582399607</v>
          </cell>
          <cell r="U149"/>
          <cell r="V149"/>
        </row>
        <row r="150">
          <cell r="A150">
            <v>44682</v>
          </cell>
          <cell r="B150">
            <v>25799537.182359658</v>
          </cell>
          <cell r="C150">
            <v>15799252.11095551</v>
          </cell>
          <cell r="D150">
            <v>1351287.8595511734</v>
          </cell>
          <cell r="E150">
            <v>5029690.413695002</v>
          </cell>
          <cell r="F150">
            <v>13012892.426070038</v>
          </cell>
          <cell r="G150">
            <v>16472479.49117944</v>
          </cell>
          <cell r="H150">
            <v>921193.48477509967</v>
          </cell>
          <cell r="I150">
            <v>619526.1992519031</v>
          </cell>
          <cell r="J150">
            <v>224006.79111452898</v>
          </cell>
          <cell r="K150">
            <v>151729.14974019825</v>
          </cell>
          <cell r="L150"/>
          <cell r="M150">
            <v>1713757.219983242</v>
          </cell>
          <cell r="N150">
            <v>81095352.328675792</v>
          </cell>
          <cell r="O150">
            <v>69088261.587300092</v>
          </cell>
          <cell r="P150">
            <v>0.85193860811268807</v>
          </cell>
          <cell r="Q150">
            <v>63999509.595014341</v>
          </cell>
          <cell r="R150">
            <v>58869927.931743786</v>
          </cell>
          <cell r="S150">
            <v>1.0871341590432726</v>
          </cell>
          <cell r="T150">
            <v>13293209.532974403</v>
          </cell>
          <cell r="U150"/>
          <cell r="V150"/>
        </row>
        <row r="151">
          <cell r="A151">
            <v>44713</v>
          </cell>
          <cell r="B151">
            <v>25675428.384029374</v>
          </cell>
          <cell r="C151">
            <v>16788104.830609076</v>
          </cell>
          <cell r="D151">
            <v>1352136.5642740882</v>
          </cell>
          <cell r="E151">
            <v>5002806.3313514404</v>
          </cell>
          <cell r="F151">
            <v>11969316.874587679</v>
          </cell>
          <cell r="G151">
            <v>16016522.307149036</v>
          </cell>
          <cell r="H151">
            <v>914805.42260776367</v>
          </cell>
          <cell r="I151">
            <v>605532.10554820974</v>
          </cell>
          <cell r="J151">
            <v>314502.43732570816</v>
          </cell>
          <cell r="K151">
            <v>196066.01615698764</v>
          </cell>
          <cell r="L151"/>
          <cell r="M151">
            <v>1591064.3650307169</v>
          </cell>
          <cell r="N151">
            <v>80426285.638670057</v>
          </cell>
          <cell r="O151">
            <v>62827074.351043448</v>
          </cell>
          <cell r="P151">
            <v>0.78117587865869731</v>
          </cell>
          <cell r="Q151">
            <v>65957667.96917177</v>
          </cell>
          <cell r="R151">
            <v>61085426.008098625</v>
          </cell>
          <cell r="S151">
            <v>1.0797611194596104</v>
          </cell>
          <cell r="T151">
            <v>14253266.068556346</v>
          </cell>
          <cell r="U151"/>
          <cell r="V151"/>
        </row>
        <row r="152">
          <cell r="A152">
            <v>44743</v>
          </cell>
          <cell r="B152">
            <v>23984446.252967842</v>
          </cell>
          <cell r="C152">
            <v>14093967.062004248</v>
          </cell>
          <cell r="D152">
            <v>1294273.6199815085</v>
          </cell>
          <cell r="E152">
            <v>5299175.5665087495</v>
          </cell>
          <cell r="F152">
            <v>12286001.98204322</v>
          </cell>
          <cell r="G152">
            <v>16754619.369985301</v>
          </cell>
          <cell r="H152">
            <v>896229.79381577414</v>
          </cell>
          <cell r="I152">
            <v>412223.1619578214</v>
          </cell>
          <cell r="J152">
            <v>236410.20308737337</v>
          </cell>
          <cell r="K152">
            <v>118651.61897049099</v>
          </cell>
          <cell r="L152"/>
          <cell r="M152">
            <v>1768770.5861566814</v>
          </cell>
          <cell r="N152">
            <v>77144769.217479005</v>
          </cell>
          <cell r="O152">
            <v>65833057.505084112</v>
          </cell>
          <cell r="P152">
            <v>0.85337033440976384</v>
          </cell>
          <cell r="Q152">
            <v>64330065.92806378</v>
          </cell>
          <cell r="R152">
            <v>65207456.55825115</v>
          </cell>
          <cell r="S152">
            <v>0.9865446273095535</v>
          </cell>
          <cell r="T152">
            <v>14724264.384121226</v>
          </cell>
          <cell r="U152"/>
          <cell r="V152"/>
        </row>
        <row r="153">
          <cell r="A153">
            <v>44774</v>
          </cell>
          <cell r="B153">
            <v>25582482.062513508</v>
          </cell>
          <cell r="C153">
            <v>16078709.466287496</v>
          </cell>
          <cell r="D153">
            <v>1482929.5422559087</v>
          </cell>
          <cell r="E153">
            <v>6005413.841011269</v>
          </cell>
          <cell r="F153">
            <v>12555484.883598223</v>
          </cell>
          <cell r="G153">
            <v>16880886.814764567</v>
          </cell>
          <cell r="H153">
            <v>984950.19643477676</v>
          </cell>
          <cell r="I153">
            <v>404666.90240937495</v>
          </cell>
          <cell r="J153">
            <v>287528.86340248131</v>
          </cell>
          <cell r="K153">
            <v>190638.47540443129</v>
          </cell>
          <cell r="L153"/>
          <cell r="M153">
            <v>1839002.5000905425</v>
          </cell>
          <cell r="N153">
            <v>82292693.548172578</v>
          </cell>
          <cell r="O153">
            <v>67480008.709501505</v>
          </cell>
          <cell r="P153">
            <v>0.82</v>
          </cell>
          <cell r="Q153">
            <v>66656533.107292809</v>
          </cell>
          <cell r="R153">
            <v>61529803.231619813</v>
          </cell>
          <cell r="S153">
            <v>1.0833210835466869</v>
          </cell>
          <cell r="T153">
            <v>13893826.536172217</v>
          </cell>
          <cell r="U153"/>
          <cell r="V153"/>
        </row>
        <row r="154">
          <cell r="A154">
            <v>44805</v>
          </cell>
          <cell r="B154">
            <v>24930322.852539498</v>
          </cell>
          <cell r="C154">
            <v>15382296.408193873</v>
          </cell>
          <cell r="D154">
            <v>1477410.1882741728</v>
          </cell>
          <cell r="E154">
            <v>6193852.0777779631</v>
          </cell>
          <cell r="F154">
            <v>12748408.64737827</v>
          </cell>
          <cell r="G154">
            <v>16720739.799336035</v>
          </cell>
          <cell r="H154">
            <v>941284.40022480232</v>
          </cell>
          <cell r="I154">
            <v>392489.05528358277</v>
          </cell>
          <cell r="J154">
            <v>253133.41601453829</v>
          </cell>
          <cell r="K154">
            <v>202360.02072011479</v>
          </cell>
          <cell r="L154"/>
          <cell r="M154">
            <v>1768007.8217139964</v>
          </cell>
          <cell r="N154">
            <v>81010304.687456831</v>
          </cell>
          <cell r="O154">
            <v>66428449.843714595</v>
          </cell>
          <cell r="P154">
            <v>0.82</v>
          </cell>
          <cell r="Q154">
            <v>66954229.27660805</v>
          </cell>
          <cell r="R154">
            <v>64422222.959491685</v>
          </cell>
          <cell r="S154">
            <v>1.0393033056109919</v>
          </cell>
          <cell r="T154">
            <v>15031852.023881393</v>
          </cell>
          <cell r="U154"/>
          <cell r="V154"/>
        </row>
        <row r="155">
          <cell r="A155">
            <v>44835</v>
          </cell>
          <cell r="B155">
            <v>24575578.705677386</v>
          </cell>
          <cell r="C155">
            <v>15401161.111132</v>
          </cell>
          <cell r="D155">
            <v>1434923.6712965686</v>
          </cell>
          <cell r="E155">
            <v>5351574.3427261459</v>
          </cell>
          <cell r="F155">
            <v>12632651.137068804</v>
          </cell>
          <cell r="G155">
            <v>17088313.677944522</v>
          </cell>
          <cell r="H155">
            <v>1058554.8008861174</v>
          </cell>
          <cell r="I155">
            <v>408180.31182516908</v>
          </cell>
          <cell r="J155">
            <v>273218.70294644393</v>
          </cell>
          <cell r="K155">
            <v>194716.97735952929</v>
          </cell>
          <cell r="L155"/>
          <cell r="M155">
            <v>1735906.8484146814</v>
          </cell>
          <cell r="N155">
            <v>80154780.287277371</v>
          </cell>
          <cell r="O155">
            <v>66528467.638440214</v>
          </cell>
          <cell r="P155">
            <v>0.83</v>
          </cell>
          <cell r="Q155">
            <v>66478458.741077408</v>
          </cell>
          <cell r="R155">
            <v>60909556.974698447</v>
          </cell>
          <cell r="S155">
            <v>1.0914290308939902</v>
          </cell>
          <cell r="T155">
            <v>13753770.929770617</v>
          </cell>
          <cell r="U155"/>
          <cell r="V155"/>
        </row>
        <row r="156">
          <cell r="A156">
            <v>44866</v>
          </cell>
          <cell r="B156">
            <v>24167562.877191283</v>
          </cell>
          <cell r="C156">
            <v>14797183.643483229</v>
          </cell>
          <cell r="D156">
            <v>1464001.1386500883</v>
          </cell>
          <cell r="E156">
            <v>6212263.2726776628</v>
          </cell>
          <cell r="F156">
            <v>12154675.024792241</v>
          </cell>
          <cell r="G156">
            <v>16937185.19837334</v>
          </cell>
          <cell r="H156">
            <v>1037923.5395205509</v>
          </cell>
          <cell r="I156">
            <v>383845.71826174197</v>
          </cell>
          <cell r="J156">
            <v>325311.86458314327</v>
          </cell>
          <cell r="K156">
            <v>198805.65450373525</v>
          </cell>
          <cell r="L156"/>
          <cell r="M156">
            <v>1538541.7231227867</v>
          </cell>
          <cell r="N156">
            <v>79217299.655159816</v>
          </cell>
          <cell r="O156">
            <v>64958185.717231043</v>
          </cell>
          <cell r="P156">
            <v>0.82</v>
          </cell>
          <cell r="Q156">
            <v>65743326.677835628</v>
          </cell>
          <cell r="R156">
            <v>57248350.737594627</v>
          </cell>
          <cell r="S156">
            <v>1.148388133994966</v>
          </cell>
          <cell r="T156">
            <v>13357948.505438745</v>
          </cell>
          <cell r="U156"/>
          <cell r="V156"/>
        </row>
        <row r="157">
          <cell r="A157">
            <v>44896</v>
          </cell>
          <cell r="B157">
            <v>26273957.672102593</v>
          </cell>
          <cell r="C157">
            <v>15839511.077957509</v>
          </cell>
          <cell r="D157">
            <v>1535761.835723486</v>
          </cell>
          <cell r="E157">
            <v>6648142.1181978974</v>
          </cell>
          <cell r="F157">
            <v>13659223.762217868</v>
          </cell>
          <cell r="G157">
            <v>19435870.945560236</v>
          </cell>
          <cell r="H157">
            <v>1031391.1747817837</v>
          </cell>
          <cell r="I157">
            <v>521378.02228859015</v>
          </cell>
          <cell r="J157">
            <v>314319.19772946497</v>
          </cell>
          <cell r="K157">
            <v>219433.87865932035</v>
          </cell>
          <cell r="L157"/>
          <cell r="M157">
            <v>1930124.79784843</v>
          </cell>
          <cell r="N157">
            <v>87409114.483067185</v>
          </cell>
          <cell r="O157">
            <v>74014385.160481215</v>
          </cell>
          <cell r="P157">
            <v>0.84675820820515479</v>
          </cell>
          <cell r="Q157">
            <v>69486285.438856125</v>
          </cell>
          <cell r="R157">
            <v>62312157.61451599</v>
          </cell>
          <cell r="S157">
            <v>1.1151320721186018</v>
          </cell>
          <cell r="T157">
            <v>14070487.203277804</v>
          </cell>
          <cell r="U157"/>
          <cell r="V157"/>
        </row>
        <row r="158">
          <cell r="A158">
            <v>44927</v>
          </cell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</row>
        <row r="161">
          <cell r="A161"/>
          <cell r="B161" t="str">
            <v>BHP</v>
          </cell>
          <cell r="C161" t="str">
            <v>FMG</v>
          </cell>
          <cell r="D161" t="str">
            <v>RTO</v>
          </cell>
          <cell r="E161" t="str">
            <v>Vale</v>
          </cell>
          <cell r="F161" t="str">
            <v>Total</v>
          </cell>
          <cell r="O161"/>
          <cell r="P161"/>
          <cell r="Q161"/>
        </row>
        <row r="162">
          <cell r="A162" t="str">
            <v>1H16</v>
          </cell>
          <cell r="B162">
            <v>124944397</v>
          </cell>
          <cell r="C162">
            <v>87893323</v>
          </cell>
          <cell r="D162">
            <v>156816363</v>
          </cell>
          <cell r="E162">
            <v>147023672</v>
          </cell>
          <cell r="F162">
            <v>516677755</v>
          </cell>
          <cell r="G162">
            <v>67955000</v>
          </cell>
          <cell r="H162">
            <v>88861363</v>
          </cell>
          <cell r="I162"/>
          <cell r="O162"/>
          <cell r="P162"/>
          <cell r="Q162"/>
        </row>
        <row r="163">
          <cell r="A163" t="str">
            <v>2H16</v>
          </cell>
          <cell r="B163">
            <v>132884160</v>
          </cell>
          <cell r="C163">
            <v>87693761</v>
          </cell>
          <cell r="D163">
            <v>167621455</v>
          </cell>
          <cell r="E163">
            <v>165958641</v>
          </cell>
          <cell r="F163">
            <v>554158017</v>
          </cell>
          <cell r="G163">
            <v>70836800</v>
          </cell>
          <cell r="H163">
            <v>96784655</v>
          </cell>
          <cell r="I163"/>
          <cell r="O163"/>
          <cell r="P163"/>
          <cell r="Q163"/>
        </row>
        <row r="164">
          <cell r="A164" t="str">
            <v>2H vs 1H</v>
          </cell>
          <cell r="B164">
            <v>7939763</v>
          </cell>
          <cell r="C164">
            <v>-199562</v>
          </cell>
          <cell r="D164">
            <v>10805092</v>
          </cell>
          <cell r="E164">
            <v>18934969</v>
          </cell>
          <cell r="F164">
            <v>37480262</v>
          </cell>
          <cell r="G164">
            <v>2881800</v>
          </cell>
          <cell r="H164">
            <v>7923292</v>
          </cell>
          <cell r="I164"/>
          <cell r="O164"/>
          <cell r="P164"/>
          <cell r="Q164"/>
        </row>
        <row r="165">
          <cell r="A165" t="str">
            <v>1H17</v>
          </cell>
          <cell r="B165">
            <v>132541255</v>
          </cell>
          <cell r="C165">
            <v>86989857</v>
          </cell>
          <cell r="D165">
            <v>153814363</v>
          </cell>
          <cell r="E165">
            <v>155756752</v>
          </cell>
          <cell r="F165">
            <v>529102227</v>
          </cell>
          <cell r="G165">
            <v>63496041</v>
          </cell>
          <cell r="H165">
            <v>90318322</v>
          </cell>
          <cell r="I165"/>
          <cell r="O165"/>
          <cell r="P165"/>
          <cell r="Q165"/>
        </row>
        <row r="166">
          <cell r="A166" t="str">
            <v>2H17</v>
          </cell>
          <cell r="B166">
            <v>134100953</v>
          </cell>
          <cell r="C166">
            <v>85762328</v>
          </cell>
          <cell r="D166">
            <v>173910198</v>
          </cell>
          <cell r="E166">
            <v>170978328</v>
          </cell>
          <cell r="F166">
            <v>564751807</v>
          </cell>
          <cell r="G166"/>
          <cell r="H166"/>
          <cell r="I166"/>
          <cell r="O166"/>
          <cell r="P166"/>
          <cell r="Q166"/>
        </row>
        <row r="167">
          <cell r="A167" t="str">
            <v>2H vs 1H</v>
          </cell>
          <cell r="B167">
            <v>1559698</v>
          </cell>
          <cell r="C167">
            <v>-1227529</v>
          </cell>
          <cell r="D167">
            <v>20095835</v>
          </cell>
          <cell r="E167">
            <v>15221576</v>
          </cell>
          <cell r="F167">
            <v>35649580</v>
          </cell>
          <cell r="G167">
            <v>-4458959</v>
          </cell>
          <cell r="H167">
            <v>1456959</v>
          </cell>
          <cell r="I167"/>
          <cell r="O167"/>
          <cell r="P167"/>
          <cell r="Q167"/>
        </row>
        <row r="168">
          <cell r="A168" t="str">
            <v>1H17 vs 1H16</v>
          </cell>
          <cell r="B168">
            <v>7596858</v>
          </cell>
          <cell r="C168">
            <v>-903466</v>
          </cell>
          <cell r="D168">
            <v>-3002000</v>
          </cell>
          <cell r="E168">
            <v>8733080</v>
          </cell>
          <cell r="F168">
            <v>12424472</v>
          </cell>
          <cell r="G168"/>
          <cell r="H168"/>
          <cell r="I168"/>
          <cell r="O168"/>
          <cell r="P168"/>
          <cell r="Q168"/>
        </row>
        <row r="169">
          <cell r="A169" t="str">
            <v>2017 vs 2016</v>
          </cell>
          <cell r="B169">
            <v>8813651</v>
          </cell>
          <cell r="C169">
            <v>-2834899</v>
          </cell>
          <cell r="D169">
            <v>3286743</v>
          </cell>
          <cell r="E169">
            <v>13752767</v>
          </cell>
          <cell r="F169">
            <v>23018262</v>
          </cell>
          <cell r="G169"/>
          <cell r="H169"/>
          <cell r="I169"/>
          <cell r="O169"/>
          <cell r="P169"/>
          <cell r="Q169"/>
        </row>
        <row r="170">
          <cell r="A170" t="str">
            <v>Potential Danger Vol</v>
          </cell>
          <cell r="B170"/>
          <cell r="C170" t="str">
            <v>Old mine</v>
          </cell>
          <cell r="D170"/>
          <cell r="E170" t="str">
            <v>20Mt S.Fine</v>
          </cell>
          <cell r="F170"/>
          <cell r="G170"/>
          <cell r="H170"/>
          <cell r="I170"/>
          <cell r="J170"/>
          <cell r="O170"/>
          <cell r="P170"/>
          <cell r="Q170"/>
          <cell r="R170"/>
          <cell r="S170"/>
        </row>
        <row r="171">
          <cell r="A171" t="str">
            <v>Potential Danger Price</v>
          </cell>
          <cell r="B171"/>
          <cell r="C171" t="str">
            <v>30-40</v>
          </cell>
          <cell r="D171"/>
          <cell r="E171" t="str">
            <v>30-40</v>
          </cell>
          <cell r="F171"/>
          <cell r="G171"/>
          <cell r="H171"/>
          <cell r="I171"/>
          <cell r="J171"/>
          <cell r="O171"/>
          <cell r="P171"/>
          <cell r="Q171"/>
          <cell r="R171"/>
          <cell r="S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O172"/>
          <cell r="P172"/>
          <cell r="Q172"/>
        </row>
        <row r="173">
          <cell r="A173"/>
          <cell r="B173">
            <v>134100953</v>
          </cell>
          <cell r="C173">
            <v>85762328</v>
          </cell>
          <cell r="D173">
            <v>173910198</v>
          </cell>
          <cell r="E173">
            <v>170978328</v>
          </cell>
          <cell r="F173">
            <v>564751807</v>
          </cell>
          <cell r="G173">
            <v>73150388</v>
          </cell>
          <cell r="H173">
            <v>100759810</v>
          </cell>
          <cell r="N173"/>
        </row>
        <row r="174">
          <cell r="A174"/>
          <cell r="B174">
            <v>1559698</v>
          </cell>
          <cell r="C174">
            <v>-1227529</v>
          </cell>
          <cell r="D174">
            <v>20095835</v>
          </cell>
          <cell r="E174">
            <v>15221576</v>
          </cell>
          <cell r="F174">
            <v>35649580</v>
          </cell>
          <cell r="G174">
            <v>37263769</v>
          </cell>
          <cell r="H174" t="e">
            <v>#REF!</v>
          </cell>
          <cell r="N174"/>
        </row>
        <row r="175">
          <cell r="N175"/>
        </row>
        <row r="176">
          <cell r="N176"/>
        </row>
        <row r="178">
          <cell r="B178">
            <v>2</v>
          </cell>
          <cell r="C178">
            <v>3</v>
          </cell>
          <cell r="D178">
            <v>4</v>
          </cell>
          <cell r="E178">
            <v>5</v>
          </cell>
          <cell r="F178">
            <v>6</v>
          </cell>
          <cell r="G178">
            <v>7</v>
          </cell>
          <cell r="H178">
            <v>8</v>
          </cell>
          <cell r="I178">
            <v>9</v>
          </cell>
          <cell r="J178">
            <v>10</v>
          </cell>
          <cell r="K178">
            <v>11</v>
          </cell>
          <cell r="L178">
            <v>12</v>
          </cell>
          <cell r="M178">
            <v>13</v>
          </cell>
          <cell r="N178">
            <v>14</v>
          </cell>
          <cell r="O178">
            <v>15</v>
          </cell>
          <cell r="P178">
            <v>16</v>
          </cell>
          <cell r="Q178">
            <v>17</v>
          </cell>
          <cell r="R178">
            <v>18</v>
          </cell>
          <cell r="S178"/>
          <cell r="T178"/>
        </row>
        <row r="179">
          <cell r="A179" t="str">
            <v>Qtrly</v>
          </cell>
          <cell r="B179" t="str">
            <v>BHP</v>
          </cell>
          <cell r="C179" t="str">
            <v>FMG</v>
          </cell>
          <cell r="D179" t="str">
            <v>Utah Point</v>
          </cell>
          <cell r="E179" t="str">
            <v>RoyHills</v>
          </cell>
          <cell r="F179" t="str">
            <v>Dampier</v>
          </cell>
          <cell r="G179" t="str">
            <v>Port Walcott</v>
          </cell>
          <cell r="H179" t="str">
            <v>Geraldton</v>
          </cell>
          <cell r="I179" t="str">
            <v>Esperance</v>
          </cell>
          <cell r="J179" t="str">
            <v>Port Kwinana</v>
          </cell>
          <cell r="K179" t="str">
            <v>Port Latta</v>
          </cell>
          <cell r="L179" t="str">
            <v>Port Adelaide</v>
          </cell>
          <cell r="M179" t="str">
            <v>Cape Preston</v>
          </cell>
          <cell r="N179" t="str">
            <v>Total</v>
          </cell>
          <cell r="O179" t="str">
            <v>To China</v>
          </cell>
          <cell r="P179" t="str">
            <v>China Share</v>
          </cell>
          <cell r="Q179" t="str">
            <v>Projected China Import</v>
          </cell>
          <cell r="R179" t="str">
            <v>Actual China Import</v>
          </cell>
          <cell r="S179"/>
          <cell r="T179"/>
        </row>
        <row r="180">
          <cell r="A180">
            <v>40179</v>
          </cell>
          <cell r="B180">
            <v>33678000</v>
          </cell>
          <cell r="C180">
            <v>9017893</v>
          </cell>
          <cell r="D180">
            <v>0</v>
          </cell>
          <cell r="E180">
            <v>0</v>
          </cell>
          <cell r="F180">
            <v>35030300</v>
          </cell>
          <cell r="G180">
            <v>18062000</v>
          </cell>
          <cell r="H180">
            <v>1410368</v>
          </cell>
          <cell r="I180">
            <v>2106196</v>
          </cell>
          <cell r="J180">
            <v>0</v>
          </cell>
          <cell r="K180">
            <v>487000</v>
          </cell>
          <cell r="L180">
            <v>0</v>
          </cell>
          <cell r="M180">
            <v>0</v>
          </cell>
          <cell r="N180">
            <v>99791757</v>
          </cell>
          <cell r="O180">
            <v>64044550</v>
          </cell>
          <cell r="P180">
            <v>0.64260231841910731</v>
          </cell>
          <cell r="Q180">
            <v>42286210</v>
          </cell>
          <cell r="R180">
            <v>0</v>
          </cell>
          <cell r="S180"/>
          <cell r="T180">
            <v>0</v>
          </cell>
        </row>
        <row r="181">
          <cell r="A181">
            <v>40269</v>
          </cell>
          <cell r="B181">
            <v>34243000</v>
          </cell>
          <cell r="C181">
            <v>9909880</v>
          </cell>
          <cell r="D181">
            <v>0</v>
          </cell>
          <cell r="E181">
            <v>0</v>
          </cell>
          <cell r="F181">
            <v>34857000</v>
          </cell>
          <cell r="G181">
            <v>19739000</v>
          </cell>
          <cell r="H181">
            <v>1415433</v>
          </cell>
          <cell r="I181">
            <v>2347744</v>
          </cell>
          <cell r="J181">
            <v>0</v>
          </cell>
          <cell r="K181">
            <v>503000</v>
          </cell>
          <cell r="L181">
            <v>0</v>
          </cell>
          <cell r="M181">
            <v>0</v>
          </cell>
          <cell r="N181">
            <v>103015057</v>
          </cell>
          <cell r="O181">
            <v>68275403</v>
          </cell>
          <cell r="P181">
            <v>0.66255427036139014</v>
          </cell>
          <cell r="Q181">
            <v>66671707</v>
          </cell>
          <cell r="R181">
            <v>0</v>
          </cell>
          <cell r="S181"/>
          <cell r="T181">
            <v>0</v>
          </cell>
        </row>
        <row r="182">
          <cell r="A182">
            <v>40360</v>
          </cell>
          <cell r="B182">
            <v>34265000</v>
          </cell>
          <cell r="C182">
            <v>9400630</v>
          </cell>
          <cell r="D182">
            <v>0</v>
          </cell>
          <cell r="E182">
            <v>0</v>
          </cell>
          <cell r="F182">
            <v>35796800</v>
          </cell>
          <cell r="G182">
            <v>21876257</v>
          </cell>
          <cell r="H182">
            <v>1456646</v>
          </cell>
          <cell r="I182">
            <v>2132094</v>
          </cell>
          <cell r="J182">
            <v>0</v>
          </cell>
          <cell r="K182">
            <v>706600</v>
          </cell>
          <cell r="L182">
            <v>0</v>
          </cell>
          <cell r="M182">
            <v>0</v>
          </cell>
          <cell r="N182">
            <v>105634027</v>
          </cell>
          <cell r="O182">
            <v>68180092</v>
          </cell>
          <cell r="P182">
            <v>0.6445948827645126</v>
          </cell>
          <cell r="Q182">
            <v>67376237.5</v>
          </cell>
          <cell r="R182">
            <v>0</v>
          </cell>
          <cell r="S182"/>
          <cell r="T182">
            <v>0</v>
          </cell>
        </row>
        <row r="183">
          <cell r="A183">
            <v>40452</v>
          </cell>
          <cell r="B183">
            <v>38017000</v>
          </cell>
          <cell r="C183">
            <v>10978328</v>
          </cell>
          <cell r="D183">
            <v>1269500</v>
          </cell>
          <cell r="E183">
            <v>0</v>
          </cell>
          <cell r="F183">
            <v>40897500</v>
          </cell>
          <cell r="G183">
            <v>23335500</v>
          </cell>
          <cell r="H183">
            <v>1617153</v>
          </cell>
          <cell r="I183">
            <v>2572693</v>
          </cell>
          <cell r="J183">
            <v>0</v>
          </cell>
          <cell r="K183">
            <v>586400</v>
          </cell>
          <cell r="L183">
            <v>0</v>
          </cell>
          <cell r="M183">
            <v>0</v>
          </cell>
          <cell r="N183">
            <v>119274074</v>
          </cell>
          <cell r="O183">
            <v>82772776</v>
          </cell>
          <cell r="P183">
            <v>0.69456849838992207</v>
          </cell>
          <cell r="Q183">
            <v>80825096.5</v>
          </cell>
          <cell r="R183">
            <v>0</v>
          </cell>
          <cell r="S183"/>
          <cell r="T183">
            <v>0</v>
          </cell>
        </row>
        <row r="184">
          <cell r="A184">
            <v>40544</v>
          </cell>
          <cell r="B184">
            <v>37813000</v>
          </cell>
          <cell r="C184">
            <v>8042761</v>
          </cell>
          <cell r="D184">
            <v>2085500</v>
          </cell>
          <cell r="E184">
            <v>0</v>
          </cell>
          <cell r="F184">
            <v>34155000</v>
          </cell>
          <cell r="G184">
            <v>20014000</v>
          </cell>
          <cell r="H184">
            <v>1194448</v>
          </cell>
          <cell r="I184">
            <v>1959592</v>
          </cell>
          <cell r="J184">
            <v>0</v>
          </cell>
          <cell r="K184">
            <v>175700</v>
          </cell>
          <cell r="L184">
            <v>0</v>
          </cell>
          <cell r="M184">
            <v>0</v>
          </cell>
          <cell r="N184">
            <v>105440001</v>
          </cell>
          <cell r="O184">
            <v>67988211</v>
          </cell>
          <cell r="P184">
            <v>0.64449033522423782</v>
          </cell>
          <cell r="Q184">
            <v>69965954.5</v>
          </cell>
          <cell r="R184">
            <v>0</v>
          </cell>
          <cell r="S184"/>
          <cell r="T184">
            <v>0</v>
          </cell>
        </row>
        <row r="185">
          <cell r="A185">
            <v>40634</v>
          </cell>
          <cell r="B185">
            <v>38903000</v>
          </cell>
          <cell r="C185">
            <v>10961731</v>
          </cell>
          <cell r="D185">
            <v>2194000</v>
          </cell>
          <cell r="E185">
            <v>0</v>
          </cell>
          <cell r="F185">
            <v>29253103</v>
          </cell>
          <cell r="G185">
            <v>19901000</v>
          </cell>
          <cell r="H185">
            <v>1615039</v>
          </cell>
          <cell r="I185">
            <v>2143615</v>
          </cell>
          <cell r="J185">
            <v>0</v>
          </cell>
          <cell r="K185">
            <v>435750</v>
          </cell>
          <cell r="L185">
            <v>0</v>
          </cell>
          <cell r="M185">
            <v>0</v>
          </cell>
          <cell r="N185">
            <v>105407238</v>
          </cell>
          <cell r="O185">
            <v>71259332</v>
          </cell>
          <cell r="P185">
            <v>0.67525554268121268</v>
          </cell>
          <cell r="Q185">
            <v>70794248.5</v>
          </cell>
          <cell r="R185">
            <v>0</v>
          </cell>
          <cell r="S185"/>
          <cell r="T185">
            <v>0</v>
          </cell>
        </row>
        <row r="186">
          <cell r="A186">
            <v>40725</v>
          </cell>
          <cell r="B186">
            <v>44222000</v>
          </cell>
          <cell r="C186">
            <v>11592770</v>
          </cell>
          <cell r="D186">
            <v>2255000</v>
          </cell>
          <cell r="E186">
            <v>0</v>
          </cell>
          <cell r="F186">
            <v>33452000</v>
          </cell>
          <cell r="G186">
            <v>19466000</v>
          </cell>
          <cell r="H186">
            <v>1377106</v>
          </cell>
          <cell r="I186">
            <v>2036891</v>
          </cell>
          <cell r="J186">
            <v>0</v>
          </cell>
          <cell r="K186">
            <v>531760</v>
          </cell>
          <cell r="L186">
            <v>0</v>
          </cell>
          <cell r="M186">
            <v>0</v>
          </cell>
          <cell r="N186">
            <v>114933527</v>
          </cell>
          <cell r="O186">
            <v>79085904.599999994</v>
          </cell>
          <cell r="P186">
            <v>0.68762497119267174</v>
          </cell>
          <cell r="Q186">
            <v>77554848.299999997</v>
          </cell>
          <cell r="R186">
            <v>0</v>
          </cell>
          <cell r="S186"/>
          <cell r="T186">
            <v>0</v>
          </cell>
        </row>
        <row r="187">
          <cell r="A187">
            <v>40817</v>
          </cell>
          <cell r="B187">
            <v>43813000</v>
          </cell>
          <cell r="C187">
            <v>13794101</v>
          </cell>
          <cell r="D187">
            <v>2532000</v>
          </cell>
          <cell r="E187">
            <v>0</v>
          </cell>
          <cell r="F187">
            <v>39368819</v>
          </cell>
          <cell r="G187">
            <v>21975066</v>
          </cell>
          <cell r="H187">
            <v>1321729</v>
          </cell>
          <cell r="I187">
            <v>1580970</v>
          </cell>
          <cell r="J187">
            <v>325075</v>
          </cell>
          <cell r="K187">
            <v>411260</v>
          </cell>
          <cell r="L187">
            <v>0</v>
          </cell>
          <cell r="M187">
            <v>0</v>
          </cell>
          <cell r="N187">
            <v>125122020</v>
          </cell>
          <cell r="O187">
            <v>89354601</v>
          </cell>
          <cell r="P187">
            <v>0.71281425501063522</v>
          </cell>
          <cell r="Q187">
            <v>87291978.799999997</v>
          </cell>
          <cell r="R187">
            <v>0</v>
          </cell>
          <cell r="S187"/>
          <cell r="T187">
            <v>0</v>
          </cell>
        </row>
        <row r="188">
          <cell r="A188">
            <v>40909</v>
          </cell>
          <cell r="B188">
            <v>41908000</v>
          </cell>
          <cell r="C188">
            <v>12498718</v>
          </cell>
          <cell r="D188">
            <v>1980650</v>
          </cell>
          <cell r="E188">
            <v>0</v>
          </cell>
          <cell r="F188">
            <v>31870000</v>
          </cell>
          <cell r="G188">
            <v>19385008</v>
          </cell>
          <cell r="H188">
            <v>1101890</v>
          </cell>
          <cell r="I188">
            <v>2347590</v>
          </cell>
          <cell r="J188">
            <v>558916</v>
          </cell>
          <cell r="K188">
            <v>785300</v>
          </cell>
          <cell r="L188">
            <v>280000</v>
          </cell>
          <cell r="M188">
            <v>2102770</v>
          </cell>
          <cell r="N188">
            <v>114818842</v>
          </cell>
          <cell r="O188">
            <v>79865500</v>
          </cell>
          <cell r="P188">
            <v>0.69637735608531204</v>
          </cell>
          <cell r="Q188">
            <v>82685497.039999992</v>
          </cell>
          <cell r="R188">
            <v>83030764</v>
          </cell>
          <cell r="S188"/>
          <cell r="T188">
            <v>19175776.967741936</v>
          </cell>
        </row>
        <row r="189">
          <cell r="A189">
            <v>41000</v>
          </cell>
          <cell r="B189">
            <v>45015000</v>
          </cell>
          <cell r="C189">
            <v>16130869</v>
          </cell>
          <cell r="D189">
            <v>2467844</v>
          </cell>
          <cell r="E189">
            <v>0</v>
          </cell>
          <cell r="F189">
            <v>37557000</v>
          </cell>
          <cell r="G189">
            <v>19805000</v>
          </cell>
          <cell r="H189">
            <v>1165120</v>
          </cell>
          <cell r="I189">
            <v>2711510</v>
          </cell>
          <cell r="J189">
            <v>516232</v>
          </cell>
          <cell r="K189">
            <v>457180</v>
          </cell>
          <cell r="L189">
            <v>456246</v>
          </cell>
          <cell r="M189">
            <v>2797039.9999999995</v>
          </cell>
          <cell r="N189">
            <v>129079041</v>
          </cell>
          <cell r="O189">
            <v>85679307</v>
          </cell>
          <cell r="P189">
            <v>0.66380626064833637</v>
          </cell>
          <cell r="Q189">
            <v>84418230</v>
          </cell>
          <cell r="R189">
            <v>82737131</v>
          </cell>
          <cell r="S189"/>
          <cell r="T189">
            <v>19082326.651612904</v>
          </cell>
        </row>
        <row r="190">
          <cell r="A190">
            <v>41091</v>
          </cell>
          <cell r="B190">
            <v>44457000</v>
          </cell>
          <cell r="C190">
            <v>16031980</v>
          </cell>
          <cell r="D190">
            <v>2477866</v>
          </cell>
          <cell r="E190">
            <v>0</v>
          </cell>
          <cell r="F190">
            <v>38815782</v>
          </cell>
          <cell r="G190">
            <v>22330746</v>
          </cell>
          <cell r="H190">
            <v>1519210</v>
          </cell>
          <cell r="I190">
            <v>2921200</v>
          </cell>
          <cell r="J190">
            <v>648005</v>
          </cell>
          <cell r="K190">
            <v>472005</v>
          </cell>
          <cell r="L190">
            <v>525378</v>
          </cell>
          <cell r="M190">
            <v>2440850</v>
          </cell>
          <cell r="N190">
            <v>132640022</v>
          </cell>
          <cell r="O190">
            <v>93340760</v>
          </cell>
          <cell r="P190">
            <v>0.704027489784394</v>
          </cell>
          <cell r="Q190">
            <v>92444661.5</v>
          </cell>
          <cell r="R190">
            <v>91616469</v>
          </cell>
          <cell r="S190"/>
          <cell r="T190">
            <v>20947255.534408603</v>
          </cell>
        </row>
        <row r="191">
          <cell r="A191">
            <v>41183</v>
          </cell>
          <cell r="B191">
            <v>49392000</v>
          </cell>
          <cell r="C191">
            <v>18209824</v>
          </cell>
          <cell r="D191">
            <v>2558911</v>
          </cell>
          <cell r="E191">
            <v>0</v>
          </cell>
          <cell r="F191">
            <v>38417000</v>
          </cell>
          <cell r="G191">
            <v>23959000</v>
          </cell>
          <cell r="H191">
            <v>3227900</v>
          </cell>
          <cell r="I191">
            <v>2733430</v>
          </cell>
          <cell r="J191">
            <v>468612</v>
          </cell>
          <cell r="K191">
            <v>528890</v>
          </cell>
          <cell r="L191">
            <v>465604</v>
          </cell>
          <cell r="M191">
            <v>2809409.9999999995</v>
          </cell>
          <cell r="N191">
            <v>142770581</v>
          </cell>
          <cell r="O191">
            <v>102306613</v>
          </cell>
          <cell r="P191">
            <v>0.71772642764927941</v>
          </cell>
          <cell r="Q191">
            <v>99943618.5</v>
          </cell>
          <cell r="R191">
            <v>94330882</v>
          </cell>
          <cell r="S191"/>
          <cell r="T191">
            <v>21551384.746236563</v>
          </cell>
        </row>
        <row r="192">
          <cell r="A192">
            <v>41275</v>
          </cell>
          <cell r="B192">
            <v>44454574</v>
          </cell>
          <cell r="C192">
            <v>19770036</v>
          </cell>
          <cell r="D192">
            <v>2243141</v>
          </cell>
          <cell r="E192">
            <v>0</v>
          </cell>
          <cell r="F192">
            <v>34367000</v>
          </cell>
          <cell r="G192">
            <v>19709000</v>
          </cell>
          <cell r="H192">
            <v>3125090</v>
          </cell>
          <cell r="I192">
            <v>2238520</v>
          </cell>
          <cell r="J192">
            <v>911426</v>
          </cell>
          <cell r="K192">
            <v>384445</v>
          </cell>
          <cell r="L192">
            <v>436247</v>
          </cell>
          <cell r="M192">
            <v>2280580</v>
          </cell>
          <cell r="N192">
            <v>129920059</v>
          </cell>
          <cell r="O192">
            <v>92112178</v>
          </cell>
          <cell r="P192">
            <v>0.70961275425249537</v>
          </cell>
          <cell r="Q192">
            <v>92940066.5</v>
          </cell>
          <cell r="R192">
            <v>89828062</v>
          </cell>
          <cell r="S192">
            <v>0.96651600738848187</v>
          </cell>
          <cell r="T192">
            <v>20894324.379032258</v>
          </cell>
        </row>
        <row r="193">
          <cell r="A193">
            <v>41365</v>
          </cell>
          <cell r="B193">
            <v>53825404</v>
          </cell>
          <cell r="C193">
            <v>24647869</v>
          </cell>
          <cell r="D193">
            <v>2779684</v>
          </cell>
          <cell r="E193">
            <v>0</v>
          </cell>
          <cell r="F193">
            <v>37126000</v>
          </cell>
          <cell r="G193">
            <v>19004000</v>
          </cell>
          <cell r="H193">
            <v>3282490</v>
          </cell>
          <cell r="I193">
            <v>2958240</v>
          </cell>
          <cell r="J193">
            <v>0</v>
          </cell>
          <cell r="K193">
            <v>383050</v>
          </cell>
          <cell r="L193">
            <v>420000</v>
          </cell>
          <cell r="M193">
            <v>2561560</v>
          </cell>
          <cell r="N193">
            <v>146988297</v>
          </cell>
          <cell r="O193">
            <v>107663301</v>
          </cell>
          <cell r="P193">
            <v>0.73269894006347458</v>
          </cell>
          <cell r="Q193">
            <v>106565065</v>
          </cell>
          <cell r="R193">
            <v>102620660</v>
          </cell>
          <cell r="S193">
            <v>0.96298594666084991</v>
          </cell>
          <cell r="T193">
            <v>23676948.746236559</v>
          </cell>
        </row>
        <row r="194">
          <cell r="A194">
            <v>41456</v>
          </cell>
          <cell r="B194">
            <v>53252966</v>
          </cell>
          <cell r="C194">
            <v>26333656</v>
          </cell>
          <cell r="D194">
            <v>3386838</v>
          </cell>
          <cell r="E194">
            <v>0</v>
          </cell>
          <cell r="F194">
            <v>39189500</v>
          </cell>
          <cell r="G194">
            <v>24422000</v>
          </cell>
          <cell r="H194">
            <v>3318790</v>
          </cell>
          <cell r="I194">
            <v>2551050</v>
          </cell>
          <cell r="J194">
            <v>0</v>
          </cell>
          <cell r="K194">
            <v>460752</v>
          </cell>
          <cell r="L194">
            <v>630000</v>
          </cell>
          <cell r="M194">
            <v>2703650</v>
          </cell>
          <cell r="N194">
            <v>156249202</v>
          </cell>
          <cell r="O194">
            <v>112667660</v>
          </cell>
          <cell r="P194">
            <v>0.72082483687524734</v>
          </cell>
          <cell r="Q194">
            <v>111137058</v>
          </cell>
          <cell r="R194">
            <v>111776702</v>
          </cell>
          <cell r="S194">
            <v>1.0057554519753438</v>
          </cell>
          <cell r="T194">
            <v>25534862.251612902</v>
          </cell>
        </row>
        <row r="195">
          <cell r="A195">
            <v>41548</v>
          </cell>
          <cell r="B195">
            <v>53939591</v>
          </cell>
          <cell r="C195">
            <v>28727560</v>
          </cell>
          <cell r="D195">
            <v>4272931</v>
          </cell>
          <cell r="E195">
            <v>0</v>
          </cell>
          <cell r="F195">
            <v>35488000</v>
          </cell>
          <cell r="G195">
            <v>32665000</v>
          </cell>
          <cell r="H195">
            <v>3947510</v>
          </cell>
          <cell r="I195">
            <v>2860980</v>
          </cell>
          <cell r="J195">
            <v>761018</v>
          </cell>
          <cell r="K195">
            <v>671280</v>
          </cell>
          <cell r="L195">
            <v>420000</v>
          </cell>
          <cell r="M195">
            <v>2650760</v>
          </cell>
          <cell r="N195">
            <v>166404630</v>
          </cell>
          <cell r="O195">
            <v>126987193</v>
          </cell>
          <cell r="P195">
            <v>0.76319684985681446</v>
          </cell>
          <cell r="Q195">
            <v>124739581</v>
          </cell>
          <cell r="R195">
            <v>112903451</v>
          </cell>
          <cell r="S195">
            <v>0.90511327755702498</v>
          </cell>
          <cell r="T195">
            <v>25792493.744086023</v>
          </cell>
        </row>
        <row r="196">
          <cell r="A196">
            <v>41640</v>
          </cell>
          <cell r="B196">
            <v>54814002</v>
          </cell>
          <cell r="C196">
            <v>31446869</v>
          </cell>
          <cell r="D196">
            <v>4320444</v>
          </cell>
          <cell r="E196">
            <v>0</v>
          </cell>
          <cell r="F196">
            <v>33892470</v>
          </cell>
          <cell r="G196">
            <v>29868000</v>
          </cell>
          <cell r="H196">
            <v>3901270</v>
          </cell>
          <cell r="I196">
            <v>2545120</v>
          </cell>
          <cell r="J196">
            <v>622872</v>
          </cell>
          <cell r="K196">
            <v>357500</v>
          </cell>
          <cell r="L196">
            <v>490000</v>
          </cell>
          <cell r="M196">
            <v>2157339.9999999995</v>
          </cell>
          <cell r="N196">
            <v>164415887</v>
          </cell>
          <cell r="O196">
            <v>122835504</v>
          </cell>
          <cell r="P196">
            <v>0.74710240136343997</v>
          </cell>
          <cell r="Q196">
            <v>121942614.5</v>
          </cell>
          <cell r="R196">
            <v>118189126</v>
          </cell>
          <cell r="S196">
            <v>0.96921922237447189</v>
          </cell>
          <cell r="T196">
            <v>27461936.814516127</v>
          </cell>
        </row>
        <row r="197">
          <cell r="A197">
            <v>41730</v>
          </cell>
          <cell r="B197">
            <v>61986377</v>
          </cell>
          <cell r="C197">
            <v>37592892</v>
          </cell>
          <cell r="D197">
            <v>4765804</v>
          </cell>
          <cell r="E197">
            <v>0</v>
          </cell>
          <cell r="F197">
            <v>37270017</v>
          </cell>
          <cell r="G197">
            <v>32935588</v>
          </cell>
          <cell r="H197">
            <v>3329580</v>
          </cell>
          <cell r="I197">
            <v>2874190</v>
          </cell>
          <cell r="J197">
            <v>726640</v>
          </cell>
          <cell r="K197">
            <v>621195</v>
          </cell>
          <cell r="L197">
            <v>315000</v>
          </cell>
          <cell r="M197">
            <v>1934960</v>
          </cell>
          <cell r="N197">
            <v>184352243</v>
          </cell>
          <cell r="O197">
            <v>143294739</v>
          </cell>
          <cell r="P197">
            <v>0.77728774365929465</v>
          </cell>
          <cell r="Q197">
            <v>141484848.5</v>
          </cell>
          <cell r="R197">
            <v>138230662</v>
          </cell>
          <cell r="S197">
            <v>0.97699975273324058</v>
          </cell>
          <cell r="T197">
            <v>31912293.67741935</v>
          </cell>
        </row>
        <row r="198">
          <cell r="A198">
            <v>41821</v>
          </cell>
          <cell r="B198">
            <v>64554640</v>
          </cell>
          <cell r="C198">
            <v>42504464</v>
          </cell>
          <cell r="D198">
            <v>4852798</v>
          </cell>
          <cell r="E198">
            <v>0</v>
          </cell>
          <cell r="F198">
            <v>38009914</v>
          </cell>
          <cell r="G198">
            <v>34902965</v>
          </cell>
          <cell r="H198">
            <v>3096160</v>
          </cell>
          <cell r="I198">
            <v>2983280</v>
          </cell>
          <cell r="J198">
            <v>507790</v>
          </cell>
          <cell r="K198">
            <v>717635</v>
          </cell>
          <cell r="L198">
            <v>0</v>
          </cell>
          <cell r="M198">
            <v>1957940</v>
          </cell>
          <cell r="N198">
            <v>194087586</v>
          </cell>
          <cell r="O198">
            <v>151463721</v>
          </cell>
          <cell r="P198">
            <v>0.78038850460018605</v>
          </cell>
          <cell r="Q198">
            <v>151840835</v>
          </cell>
          <cell r="R198">
            <v>149363396</v>
          </cell>
          <cell r="S198">
            <v>0.98368397407719732</v>
          </cell>
          <cell r="T198">
            <v>34117885.704301074</v>
          </cell>
        </row>
        <row r="199">
          <cell r="A199">
            <v>41913</v>
          </cell>
          <cell r="B199">
            <v>62134967</v>
          </cell>
          <cell r="C199">
            <v>42261936</v>
          </cell>
          <cell r="D199">
            <v>5144479</v>
          </cell>
          <cell r="E199">
            <v>0</v>
          </cell>
          <cell r="F199">
            <v>35511947</v>
          </cell>
          <cell r="G199">
            <v>41370144</v>
          </cell>
          <cell r="H199">
            <v>3500660</v>
          </cell>
          <cell r="I199">
            <v>2830930</v>
          </cell>
          <cell r="J199">
            <v>414640</v>
          </cell>
          <cell r="K199">
            <v>655220</v>
          </cell>
          <cell r="L199">
            <v>0</v>
          </cell>
          <cell r="M199">
            <v>1752180</v>
          </cell>
          <cell r="N199">
            <v>195577103</v>
          </cell>
          <cell r="O199">
            <v>155596158</v>
          </cell>
          <cell r="P199">
            <v>0.79557451058061746</v>
          </cell>
          <cell r="Q199">
            <v>153726388</v>
          </cell>
          <cell r="R199">
            <v>142678486</v>
          </cell>
          <cell r="S199">
            <v>0.92813268988015252</v>
          </cell>
          <cell r="T199">
            <v>32524397.439784944</v>
          </cell>
        </row>
        <row r="200">
          <cell r="A200">
            <v>42005</v>
          </cell>
          <cell r="B200">
            <v>63772201</v>
          </cell>
          <cell r="C200">
            <v>40073710</v>
          </cell>
          <cell r="D200">
            <v>4534299</v>
          </cell>
          <cell r="E200">
            <v>0</v>
          </cell>
          <cell r="F200">
            <v>30618912</v>
          </cell>
          <cell r="G200">
            <v>37841431</v>
          </cell>
          <cell r="H200">
            <v>3157820</v>
          </cell>
          <cell r="I200">
            <v>2879180</v>
          </cell>
          <cell r="J200">
            <v>504390</v>
          </cell>
          <cell r="K200">
            <v>591810</v>
          </cell>
          <cell r="L200">
            <v>0</v>
          </cell>
          <cell r="M200">
            <v>2112200</v>
          </cell>
          <cell r="N200">
            <v>186085953</v>
          </cell>
          <cell r="O200">
            <v>146414705</v>
          </cell>
          <cell r="P200">
            <v>0.78681223724608595</v>
          </cell>
          <cell r="Q200">
            <v>146879795.5</v>
          </cell>
          <cell r="R200">
            <v>144403618</v>
          </cell>
          <cell r="S200">
            <v>0.98314146958354121</v>
          </cell>
          <cell r="T200">
            <v>33645198.25</v>
          </cell>
        </row>
        <row r="201">
          <cell r="A201">
            <v>42095</v>
          </cell>
          <cell r="B201">
            <v>64989338</v>
          </cell>
          <cell r="C201">
            <v>43311996</v>
          </cell>
          <cell r="D201">
            <v>3190271</v>
          </cell>
          <cell r="E201">
            <v>0</v>
          </cell>
          <cell r="F201">
            <v>34938402</v>
          </cell>
          <cell r="G201">
            <v>41785511</v>
          </cell>
          <cell r="H201">
            <v>3412340</v>
          </cell>
          <cell r="I201">
            <v>2562460</v>
          </cell>
          <cell r="J201">
            <v>344230</v>
          </cell>
          <cell r="K201">
            <v>658406</v>
          </cell>
          <cell r="L201">
            <v>0</v>
          </cell>
          <cell r="M201">
            <v>2071750</v>
          </cell>
          <cell r="N201">
            <v>197264704</v>
          </cell>
          <cell r="O201">
            <v>158649907</v>
          </cell>
          <cell r="P201">
            <v>0.80424882801132025</v>
          </cell>
          <cell r="Q201">
            <v>156506368.5</v>
          </cell>
          <cell r="R201">
            <v>146826123</v>
          </cell>
          <cell r="S201">
            <v>0.9381479131310877</v>
          </cell>
          <cell r="T201">
            <v>33914128.944086023</v>
          </cell>
        </row>
        <row r="202">
          <cell r="A202">
            <v>42186</v>
          </cell>
          <cell r="B202">
            <v>66387740</v>
          </cell>
          <cell r="C202">
            <v>42780494</v>
          </cell>
          <cell r="D202">
            <v>4630945</v>
          </cell>
          <cell r="E202">
            <v>0</v>
          </cell>
          <cell r="F202">
            <v>35729866</v>
          </cell>
          <cell r="G202">
            <v>48803403</v>
          </cell>
          <cell r="H202">
            <v>3346300</v>
          </cell>
          <cell r="I202">
            <v>2720000</v>
          </cell>
          <cell r="J202">
            <v>565810</v>
          </cell>
          <cell r="K202">
            <v>495098</v>
          </cell>
          <cell r="L202">
            <v>0</v>
          </cell>
          <cell r="M202">
            <v>2056990</v>
          </cell>
          <cell r="N202">
            <v>207516646</v>
          </cell>
          <cell r="O202">
            <v>169708328</v>
          </cell>
          <cell r="P202">
            <v>0.81780585447588627</v>
          </cell>
          <cell r="Q202">
            <v>168369413.5</v>
          </cell>
          <cell r="R202">
            <v>158536489</v>
          </cell>
          <cell r="S202">
            <v>0.94159910463785035</v>
          </cell>
          <cell r="T202">
            <v>36217835.64301075</v>
          </cell>
        </row>
        <row r="203">
          <cell r="A203">
            <v>42278</v>
          </cell>
          <cell r="B203">
            <v>63458222</v>
          </cell>
          <cell r="C203">
            <v>42879623</v>
          </cell>
          <cell r="D203">
            <v>5420927</v>
          </cell>
          <cell r="E203">
            <v>0</v>
          </cell>
          <cell r="F203">
            <v>36962878</v>
          </cell>
          <cell r="G203">
            <v>48439185</v>
          </cell>
          <cell r="H203">
            <v>3329480</v>
          </cell>
          <cell r="I203">
            <v>2737370</v>
          </cell>
          <cell r="J203">
            <v>762410</v>
          </cell>
          <cell r="K203">
            <v>637793</v>
          </cell>
          <cell r="L203">
            <v>0</v>
          </cell>
          <cell r="M203">
            <v>2224310</v>
          </cell>
          <cell r="N203">
            <v>206852198</v>
          </cell>
          <cell r="O203">
            <v>170820955</v>
          </cell>
          <cell r="P203">
            <v>0.82581165030695014</v>
          </cell>
          <cell r="Q203">
            <v>170302256</v>
          </cell>
          <cell r="R203">
            <v>157873785</v>
          </cell>
          <cell r="S203">
            <v>0.92702110182263231</v>
          </cell>
          <cell r="T203">
            <v>36036402.846236557</v>
          </cell>
        </row>
        <row r="204">
          <cell r="A204">
            <v>42370</v>
          </cell>
          <cell r="B204">
            <v>62239727</v>
          </cell>
          <cell r="C204">
            <v>42193227</v>
          </cell>
          <cell r="D204">
            <v>5364986</v>
          </cell>
          <cell r="E204">
            <v>833848</v>
          </cell>
          <cell r="F204">
            <v>32666000</v>
          </cell>
          <cell r="G204">
            <v>42715823</v>
          </cell>
          <cell r="H204">
            <v>3165500</v>
          </cell>
          <cell r="I204">
            <v>2567200</v>
          </cell>
          <cell r="J204">
            <v>1754670</v>
          </cell>
          <cell r="K204">
            <v>687270</v>
          </cell>
          <cell r="L204">
            <v>0</v>
          </cell>
          <cell r="M204">
            <v>1750300</v>
          </cell>
          <cell r="N204">
            <v>195938551</v>
          </cell>
          <cell r="O204">
            <v>158699267</v>
          </cell>
          <cell r="P204">
            <v>0.80994406761740312</v>
          </cell>
          <cell r="Q204">
            <v>160745123.75</v>
          </cell>
          <cell r="R204">
            <v>150140751</v>
          </cell>
          <cell r="S204">
            <v>0.93402989463933894</v>
          </cell>
          <cell r="T204">
            <v>34606261.625139043</v>
          </cell>
        </row>
        <row r="205">
          <cell r="A205">
            <v>42461</v>
          </cell>
          <cell r="B205">
            <v>62704670</v>
          </cell>
          <cell r="C205">
            <v>45700096</v>
          </cell>
          <cell r="D205">
            <v>5516868</v>
          </cell>
          <cell r="E205">
            <v>5166566</v>
          </cell>
          <cell r="F205">
            <v>35289000</v>
          </cell>
          <cell r="G205">
            <v>46145540</v>
          </cell>
          <cell r="H205">
            <v>2340000</v>
          </cell>
          <cell r="I205">
            <v>2866360</v>
          </cell>
          <cell r="J205">
            <v>1503770</v>
          </cell>
          <cell r="K205">
            <v>818280</v>
          </cell>
          <cell r="L205">
            <v>0</v>
          </cell>
          <cell r="M205">
            <v>2968730</v>
          </cell>
          <cell r="N205">
            <v>211019880</v>
          </cell>
          <cell r="O205">
            <v>173189488</v>
          </cell>
          <cell r="P205">
            <v>0.82072593349972522</v>
          </cell>
          <cell r="Q205">
            <v>171664350.5</v>
          </cell>
          <cell r="R205">
            <v>157406076</v>
          </cell>
          <cell r="S205">
            <v>0.91694096963947092</v>
          </cell>
          <cell r="T205">
            <v>36316140.534408599</v>
          </cell>
        </row>
        <row r="206">
          <cell r="A206">
            <v>42552</v>
          </cell>
          <cell r="B206">
            <v>64335291</v>
          </cell>
          <cell r="C206">
            <v>44650419</v>
          </cell>
          <cell r="D206">
            <v>6103848</v>
          </cell>
          <cell r="E206">
            <v>7642167</v>
          </cell>
          <cell r="F206">
            <v>33601154</v>
          </cell>
          <cell r="G206">
            <v>47086445</v>
          </cell>
          <cell r="H206">
            <v>2700000</v>
          </cell>
          <cell r="I206">
            <v>2567170</v>
          </cell>
          <cell r="J206">
            <v>1748010</v>
          </cell>
          <cell r="K206">
            <v>609940</v>
          </cell>
          <cell r="L206">
            <v>0</v>
          </cell>
          <cell r="M206">
            <v>2855120</v>
          </cell>
          <cell r="N206">
            <v>213899564</v>
          </cell>
          <cell r="O206">
            <v>173675982.5</v>
          </cell>
          <cell r="P206">
            <v>0.81195108233133195</v>
          </cell>
          <cell r="Q206">
            <v>173644644</v>
          </cell>
          <cell r="R206">
            <v>169599573</v>
          </cell>
          <cell r="S206">
            <v>0.97670489047735909</v>
          </cell>
          <cell r="T206">
            <v>38751300.158064514</v>
          </cell>
        </row>
        <row r="207">
          <cell r="A207">
            <v>42644</v>
          </cell>
          <cell r="B207">
            <v>68548869</v>
          </cell>
          <cell r="C207">
            <v>43043342</v>
          </cell>
          <cell r="D207">
            <v>6224148</v>
          </cell>
          <cell r="E207">
            <v>9143287</v>
          </cell>
          <cell r="F207">
            <v>37235646</v>
          </cell>
          <cell r="G207">
            <v>49698210</v>
          </cell>
          <cell r="H207">
            <v>3313530</v>
          </cell>
          <cell r="I207">
            <v>2723100</v>
          </cell>
          <cell r="J207">
            <v>1593000</v>
          </cell>
          <cell r="K207">
            <v>679480</v>
          </cell>
          <cell r="L207">
            <v>0</v>
          </cell>
          <cell r="M207">
            <v>3643519.9999999991</v>
          </cell>
          <cell r="N207">
            <v>225846132</v>
          </cell>
          <cell r="O207">
            <v>182835005.5</v>
          </cell>
          <cell r="P207">
            <v>0.80955562037254636</v>
          </cell>
          <cell r="Q207">
            <v>179791618.25</v>
          </cell>
          <cell r="R207">
            <v>162993859</v>
          </cell>
          <cell r="S207">
            <v>0.906570954677972</v>
          </cell>
          <cell r="T207">
            <v>37229542.624731183</v>
          </cell>
        </row>
        <row r="208">
          <cell r="A208">
            <v>42736</v>
          </cell>
          <cell r="B208">
            <v>61703325</v>
          </cell>
          <cell r="C208">
            <v>39699740</v>
          </cell>
          <cell r="D208">
            <v>4979402</v>
          </cell>
          <cell r="E208">
            <v>8465730</v>
          </cell>
          <cell r="F208">
            <v>32515135</v>
          </cell>
          <cell r="G208">
            <v>43236486</v>
          </cell>
          <cell r="H208">
            <v>3007800</v>
          </cell>
          <cell r="I208">
            <v>2734330</v>
          </cell>
          <cell r="J208">
            <v>1272000</v>
          </cell>
          <cell r="K208">
            <v>515230</v>
          </cell>
          <cell r="L208">
            <v>0</v>
          </cell>
          <cell r="M208">
            <v>3416280</v>
          </cell>
          <cell r="N208">
            <v>201545458</v>
          </cell>
          <cell r="O208">
            <v>165454726</v>
          </cell>
          <cell r="P208">
            <v>0.82093006531558754</v>
          </cell>
          <cell r="Q208">
            <v>168443336</v>
          </cell>
          <cell r="R208">
            <v>166305808</v>
          </cell>
          <cell r="S208">
            <v>0.98731010646808848</v>
          </cell>
          <cell r="T208">
            <v>38764249.411290325</v>
          </cell>
        </row>
        <row r="209">
          <cell r="A209">
            <v>42826</v>
          </cell>
          <cell r="B209">
            <v>70837930</v>
          </cell>
          <cell r="C209">
            <v>47290117</v>
          </cell>
          <cell r="D209">
            <v>5043043</v>
          </cell>
          <cell r="E209">
            <v>7676834</v>
          </cell>
          <cell r="F209">
            <v>30980906</v>
          </cell>
          <cell r="G209">
            <v>47081836</v>
          </cell>
          <cell r="H209">
            <v>3300000</v>
          </cell>
          <cell r="I209">
            <v>2400000</v>
          </cell>
          <cell r="J209">
            <v>1588910</v>
          </cell>
          <cell r="K209">
            <v>343850</v>
          </cell>
          <cell r="L209">
            <v>0</v>
          </cell>
          <cell r="M209">
            <v>4347570</v>
          </cell>
          <cell r="N209">
            <v>220890996</v>
          </cell>
          <cell r="O209">
            <v>179663377</v>
          </cell>
          <cell r="P209">
            <v>0.81335763002309069</v>
          </cell>
          <cell r="Q209">
            <v>179968674.75</v>
          </cell>
          <cell r="R209">
            <v>166093863</v>
          </cell>
          <cell r="S209">
            <v>0.92290429559880949</v>
          </cell>
          <cell r="T209">
            <v>38340682.943010747</v>
          </cell>
        </row>
        <row r="210">
          <cell r="A210">
            <v>42917</v>
          </cell>
          <cell r="B210">
            <v>62980124</v>
          </cell>
          <cell r="C210">
            <v>44544811</v>
          </cell>
          <cell r="D210">
            <v>4258418</v>
          </cell>
          <cell r="E210">
            <v>12854015</v>
          </cell>
          <cell r="F210">
            <v>35680460</v>
          </cell>
          <cell r="G210">
            <v>48606920</v>
          </cell>
          <cell r="H210">
            <v>2840430</v>
          </cell>
          <cell r="I210">
            <v>2080000</v>
          </cell>
          <cell r="J210">
            <v>1210210</v>
          </cell>
          <cell r="K210">
            <v>377930</v>
          </cell>
          <cell r="L210">
            <v>0</v>
          </cell>
          <cell r="M210">
            <v>4864830</v>
          </cell>
          <cell r="N210">
            <v>220298148</v>
          </cell>
          <cell r="O210">
            <v>177113646.5</v>
          </cell>
          <cell r="P210">
            <v>0.80397247143448525</v>
          </cell>
          <cell r="Q210">
            <v>174834012.5</v>
          </cell>
          <cell r="R210">
            <v>173339503</v>
          </cell>
          <cell r="S210">
            <v>0.9914518377824223</v>
          </cell>
          <cell r="T210">
            <v>39630458.391397849</v>
          </cell>
        </row>
        <row r="211">
          <cell r="A211">
            <v>43009</v>
          </cell>
          <cell r="B211">
            <v>71120829</v>
          </cell>
          <cell r="C211">
            <v>41217517</v>
          </cell>
          <cell r="D211">
            <v>4594847</v>
          </cell>
          <cell r="E211">
            <v>13010749</v>
          </cell>
          <cell r="F211">
            <v>37469928</v>
          </cell>
          <cell r="G211">
            <v>52152890</v>
          </cell>
          <cell r="H211">
            <v>3013490</v>
          </cell>
          <cell r="I211">
            <v>1937740</v>
          </cell>
          <cell r="J211">
            <v>1660870</v>
          </cell>
          <cell r="K211">
            <v>693520</v>
          </cell>
          <cell r="L211">
            <v>0</v>
          </cell>
          <cell r="M211">
            <v>4066049.9999999991</v>
          </cell>
          <cell r="N211">
            <v>230938430</v>
          </cell>
          <cell r="O211">
            <v>187727908.5</v>
          </cell>
          <cell r="P211">
            <v>0.81289159409284972</v>
          </cell>
          <cell r="Q211">
            <v>185207328.5</v>
          </cell>
          <cell r="R211">
            <v>162389127</v>
          </cell>
          <cell r="S211">
            <v>0.87679644382970512</v>
          </cell>
          <cell r="T211">
            <v>37113715.709677413</v>
          </cell>
        </row>
        <row r="212">
          <cell r="A212">
            <v>43101</v>
          </cell>
          <cell r="B212">
            <v>68005931</v>
          </cell>
          <cell r="C212">
            <v>40104418.234999709</v>
          </cell>
          <cell r="D212">
            <v>4605069</v>
          </cell>
          <cell r="E212">
            <v>11314891</v>
          </cell>
          <cell r="F212">
            <v>34529152.319999993</v>
          </cell>
          <cell r="G212">
            <v>45902944</v>
          </cell>
          <cell r="H212">
            <v>2921300</v>
          </cell>
          <cell r="I212">
            <v>1399300</v>
          </cell>
          <cell r="J212">
            <v>1317050</v>
          </cell>
          <cell r="K212">
            <v>633420</v>
          </cell>
          <cell r="L212">
            <v>0</v>
          </cell>
          <cell r="M212">
            <v>4657050</v>
          </cell>
          <cell r="N212">
            <v>215390525.55499971</v>
          </cell>
          <cell r="O212">
            <v>170570940.25999999</v>
          </cell>
          <cell r="P212">
            <v>0.79191477814768096</v>
          </cell>
          <cell r="Q212">
            <v>174911255.88</v>
          </cell>
          <cell r="R212">
            <v>172850668</v>
          </cell>
          <cell r="S212">
            <v>0.98821923798080957</v>
          </cell>
          <cell r="T212">
            <v>40274031.153225809</v>
          </cell>
        </row>
        <row r="213">
          <cell r="A213">
            <v>43191</v>
          </cell>
          <cell r="B213">
            <v>71150083</v>
          </cell>
          <cell r="C213">
            <v>46810881.818810761</v>
          </cell>
          <cell r="D213">
            <v>4734844</v>
          </cell>
          <cell r="E213">
            <v>13422546</v>
          </cell>
          <cell r="F213">
            <v>37724301.120000005</v>
          </cell>
          <cell r="G213">
            <v>50341145</v>
          </cell>
          <cell r="H213">
            <v>2915210</v>
          </cell>
          <cell r="I213">
            <v>2247070</v>
          </cell>
          <cell r="J213">
            <v>1542200</v>
          </cell>
          <cell r="K213">
            <v>726640</v>
          </cell>
          <cell r="L213">
            <v>0</v>
          </cell>
          <cell r="M213">
            <v>4680439.9999999991</v>
          </cell>
          <cell r="N213">
            <v>236295360.93881077</v>
          </cell>
          <cell r="O213">
            <v>186700532.24000001</v>
          </cell>
          <cell r="P213">
            <v>0.79011509789371848</v>
          </cell>
          <cell r="Q213">
            <v>187543974.37</v>
          </cell>
          <cell r="R213">
            <v>170035836</v>
          </cell>
          <cell r="S213">
            <v>0.90664515653561484</v>
          </cell>
          <cell r="T213">
            <v>39205818.452688172</v>
          </cell>
        </row>
        <row r="214">
          <cell r="A214">
            <v>43282</v>
          </cell>
          <cell r="B214">
            <v>69345501</v>
          </cell>
          <cell r="C214">
            <v>40276907.379347526</v>
          </cell>
          <cell r="D214">
            <v>4732019.666666667</v>
          </cell>
          <cell r="E214">
            <v>13498961</v>
          </cell>
          <cell r="F214">
            <v>36535681.46269998</v>
          </cell>
          <cell r="G214">
            <v>46832113</v>
          </cell>
          <cell r="H214">
            <v>3096910</v>
          </cell>
          <cell r="I214">
            <v>0</v>
          </cell>
          <cell r="J214">
            <v>794720</v>
          </cell>
          <cell r="K214">
            <v>507790</v>
          </cell>
          <cell r="L214">
            <v>0</v>
          </cell>
          <cell r="M214">
            <v>5336139.9999999981</v>
          </cell>
          <cell r="N214">
            <v>220956743.50871417</v>
          </cell>
          <cell r="O214">
            <v>174742827.5</v>
          </cell>
          <cell r="P214">
            <v>0.79084632007670963</v>
          </cell>
          <cell r="Q214">
            <v>173034311</v>
          </cell>
          <cell r="R214">
            <v>175098126</v>
          </cell>
          <cell r="S214">
            <v>1.0119272009584273</v>
          </cell>
          <cell r="T214">
            <v>39962716.289247312</v>
          </cell>
        </row>
        <row r="215">
          <cell r="A215">
            <v>43374</v>
          </cell>
          <cell r="B215">
            <v>65752951</v>
          </cell>
          <cell r="C215">
            <v>42759546</v>
          </cell>
          <cell r="D215">
            <v>4653378.7250275109</v>
          </cell>
          <cell r="E215">
            <v>13408398</v>
          </cell>
          <cell r="F215">
            <v>37329459.376157202</v>
          </cell>
          <cell r="G215">
            <v>48917814</v>
          </cell>
          <cell r="H215">
            <v>3187880</v>
          </cell>
          <cell r="I215">
            <v>200579.99999999997</v>
          </cell>
          <cell r="J215">
            <v>1057120</v>
          </cell>
          <cell r="K215">
            <v>414640</v>
          </cell>
          <cell r="L215">
            <v>0</v>
          </cell>
          <cell r="M215">
            <v>4286330</v>
          </cell>
          <cell r="N215">
            <v>221968097.10118473</v>
          </cell>
          <cell r="O215">
            <v>175408780</v>
          </cell>
          <cell r="P215">
            <v>0.79024320292316363</v>
          </cell>
          <cell r="Q215">
            <v>174558340.75</v>
          </cell>
          <cell r="R215">
            <v>161975512</v>
          </cell>
          <cell r="S215">
            <v>0.92791619869931652</v>
          </cell>
          <cell r="T215">
            <v>36976606.130107529</v>
          </cell>
        </row>
        <row r="216">
          <cell r="A216">
            <v>43466</v>
          </cell>
          <cell r="B216">
            <v>64059710</v>
          </cell>
          <cell r="C216">
            <v>37394930.000000007</v>
          </cell>
          <cell r="D216">
            <v>3714170</v>
          </cell>
          <cell r="E216">
            <v>12201170</v>
          </cell>
          <cell r="F216">
            <v>32511960</v>
          </cell>
          <cell r="G216">
            <v>38368080</v>
          </cell>
          <cell r="H216">
            <v>2521400</v>
          </cell>
          <cell r="I216">
            <v>1705080</v>
          </cell>
          <cell r="J216">
            <v>709009.99999999988</v>
          </cell>
          <cell r="K216">
            <v>504390</v>
          </cell>
          <cell r="L216">
            <v>0</v>
          </cell>
          <cell r="M216">
            <v>4780180</v>
          </cell>
          <cell r="N216">
            <v>209718656.61396608</v>
          </cell>
          <cell r="O216">
            <v>160523513</v>
          </cell>
          <cell r="P216">
            <v>0.79191477814768096</v>
          </cell>
          <cell r="Q216">
            <v>175070342.75</v>
          </cell>
          <cell r="R216">
            <v>159611986</v>
          </cell>
          <cell r="S216"/>
          <cell r="T216"/>
        </row>
        <row r="217">
          <cell r="A217">
            <v>43556</v>
          </cell>
          <cell r="B217">
            <v>74372750</v>
          </cell>
          <cell r="C217">
            <v>45412360</v>
          </cell>
          <cell r="D217">
            <v>4520129.9999999991</v>
          </cell>
          <cell r="E217">
            <v>13082999.999999996</v>
          </cell>
          <cell r="F217">
            <v>37988170</v>
          </cell>
          <cell r="G217">
            <v>46535220</v>
          </cell>
          <cell r="H217">
            <v>2159250</v>
          </cell>
          <cell r="I217">
            <v>1381900</v>
          </cell>
          <cell r="J217">
            <v>806790</v>
          </cell>
          <cell r="K217">
            <v>344230</v>
          </cell>
          <cell r="L217">
            <v>0</v>
          </cell>
          <cell r="M217">
            <v>4572210</v>
          </cell>
          <cell r="N217">
            <v>226240077.35002965</v>
          </cell>
          <cell r="O217">
            <v>186612033</v>
          </cell>
          <cell r="P217">
            <v>0.79011509789371848</v>
          </cell>
          <cell r="Q217">
            <v>172009150</v>
          </cell>
          <cell r="R217">
            <v>160740575</v>
          </cell>
          <cell r="S217"/>
          <cell r="T217"/>
        </row>
        <row r="218">
          <cell r="A218">
            <v>43647</v>
          </cell>
          <cell r="B218">
            <v>71134960.000000015</v>
          </cell>
          <cell r="C218">
            <v>39911640</v>
          </cell>
          <cell r="D218">
            <v>4444190</v>
          </cell>
          <cell r="E218">
            <v>13537560.000000002</v>
          </cell>
          <cell r="F218">
            <v>35469840</v>
          </cell>
          <cell r="G218">
            <v>51441520</v>
          </cell>
          <cell r="H218">
            <v>3111780</v>
          </cell>
          <cell r="I218">
            <v>1399760</v>
          </cell>
          <cell r="J218">
            <v>905290.00000000012</v>
          </cell>
          <cell r="K218">
            <v>565810</v>
          </cell>
          <cell r="L218">
            <v>0</v>
          </cell>
          <cell r="M218">
            <v>5548709.9999999991</v>
          </cell>
          <cell r="N218">
            <v>223980146.23345232</v>
          </cell>
          <cell r="O218">
            <v>184069372</v>
          </cell>
          <cell r="P218">
            <v>0.79084632007670963</v>
          </cell>
          <cell r="Q218">
            <v>184914056</v>
          </cell>
          <cell r="R218">
            <v>177565006</v>
          </cell>
          <cell r="S218"/>
          <cell r="T218"/>
        </row>
        <row r="219">
          <cell r="A219">
            <v>43739</v>
          </cell>
          <cell r="B219">
            <v>70537660</v>
          </cell>
          <cell r="C219">
            <v>44634179.999999993</v>
          </cell>
          <cell r="D219">
            <v>4084340</v>
          </cell>
          <cell r="E219">
            <v>12496429.999999998</v>
          </cell>
          <cell r="F219">
            <v>35796710</v>
          </cell>
          <cell r="G219">
            <v>51262010</v>
          </cell>
          <cell r="H219">
            <v>3729620</v>
          </cell>
          <cell r="I219">
            <v>1798039.9999999998</v>
          </cell>
          <cell r="J219">
            <v>995450</v>
          </cell>
          <cell r="K219">
            <v>762410</v>
          </cell>
          <cell r="L219">
            <v>0</v>
          </cell>
          <cell r="M219">
            <v>5312409.9999999991</v>
          </cell>
          <cell r="N219">
            <v>231409260</v>
          </cell>
          <cell r="O219">
            <v>194113731</v>
          </cell>
          <cell r="P219">
            <v>0.79024320292316363</v>
          </cell>
          <cell r="Q219">
            <v>189401512</v>
          </cell>
          <cell r="R219">
            <v>166679634.93799999</v>
          </cell>
          <cell r="S219"/>
          <cell r="T219"/>
        </row>
        <row r="220">
          <cell r="A220">
            <v>43831</v>
          </cell>
          <cell r="B220">
            <v>70429600.000000015</v>
          </cell>
          <cell r="C220">
            <v>40013610</v>
          </cell>
          <cell r="D220">
            <v>3680450</v>
          </cell>
          <cell r="E220">
            <v>11389689.999999998</v>
          </cell>
          <cell r="F220">
            <v>32030420</v>
          </cell>
          <cell r="G220">
            <v>42983090</v>
          </cell>
          <cell r="H220">
            <v>3122160</v>
          </cell>
          <cell r="I220">
            <v>1626840</v>
          </cell>
          <cell r="J220">
            <v>675310</v>
          </cell>
          <cell r="K220">
            <v>573340</v>
          </cell>
          <cell r="L220">
            <v>0</v>
          </cell>
          <cell r="M220">
            <v>4521880</v>
          </cell>
          <cell r="N220">
            <v>211046390</v>
          </cell>
          <cell r="O220">
            <v>173370237</v>
          </cell>
          <cell r="P220">
            <v>0.79191477814768096</v>
          </cell>
          <cell r="Q220">
            <v>175719492</v>
          </cell>
          <cell r="R220">
            <v>161298641.00400001</v>
          </cell>
          <cell r="S220"/>
          <cell r="T220"/>
        </row>
        <row r="221">
          <cell r="A221">
            <v>43922</v>
          </cell>
          <cell r="B221">
            <v>78590630</v>
          </cell>
          <cell r="C221">
            <v>44985290</v>
          </cell>
          <cell r="D221">
            <v>4793490</v>
          </cell>
          <cell r="E221">
            <v>15195160</v>
          </cell>
          <cell r="F221">
            <v>35636470</v>
          </cell>
          <cell r="G221">
            <v>52000940</v>
          </cell>
          <cell r="H221">
            <v>3118300</v>
          </cell>
          <cell r="I221">
            <v>2671510</v>
          </cell>
          <cell r="J221">
            <v>558300</v>
          </cell>
          <cell r="K221">
            <v>656320</v>
          </cell>
          <cell r="L221">
            <v>0</v>
          </cell>
          <cell r="M221">
            <v>5347200</v>
          </cell>
          <cell r="N221">
            <v>243553610</v>
          </cell>
          <cell r="O221">
            <v>195740472</v>
          </cell>
          <cell r="P221">
            <v>0.79011509789371848</v>
          </cell>
          <cell r="Q221">
            <v>194940514.5</v>
          </cell>
          <cell r="R221">
            <v>188222747.87300003</v>
          </cell>
          <cell r="S221"/>
          <cell r="T221"/>
        </row>
        <row r="222">
          <cell r="A222">
            <v>44013</v>
          </cell>
          <cell r="B222">
            <v>75193960</v>
          </cell>
          <cell r="C222">
            <v>42539049.999999993</v>
          </cell>
          <cell r="D222">
            <v>4136479.9999999991</v>
          </cell>
          <cell r="E222">
            <v>14299030</v>
          </cell>
          <cell r="F222">
            <v>35451740</v>
          </cell>
          <cell r="G222">
            <v>47845460</v>
          </cell>
          <cell r="H222">
            <v>3623060</v>
          </cell>
          <cell r="I222">
            <v>2281340</v>
          </cell>
          <cell r="J222">
            <v>1120910</v>
          </cell>
          <cell r="K222">
            <v>461390</v>
          </cell>
          <cell r="L222">
            <v>0</v>
          </cell>
          <cell r="M222">
            <v>5381710</v>
          </cell>
          <cell r="N222">
            <v>232334130</v>
          </cell>
          <cell r="O222">
            <v>193076212.59999999</v>
          </cell>
          <cell r="P222">
            <v>0.79084632007670963</v>
          </cell>
          <cell r="Q222">
            <v>194698163.89999998</v>
          </cell>
          <cell r="R222">
            <v>188226096.97299999</v>
          </cell>
          <cell r="S222"/>
          <cell r="T222"/>
        </row>
        <row r="223">
          <cell r="A223">
            <v>44105</v>
          </cell>
          <cell r="B223">
            <v>71741700</v>
          </cell>
          <cell r="C223">
            <v>44279759.999999993</v>
          </cell>
          <cell r="D223">
            <v>4120250</v>
          </cell>
          <cell r="E223">
            <v>13669870</v>
          </cell>
          <cell r="F223">
            <v>38158910</v>
          </cell>
          <cell r="G223">
            <v>52095060</v>
          </cell>
          <cell r="H223">
            <v>3358390</v>
          </cell>
          <cell r="I223">
            <v>2563970</v>
          </cell>
          <cell r="J223">
            <v>922430</v>
          </cell>
          <cell r="K223">
            <v>790570</v>
          </cell>
          <cell r="L223">
            <v>0</v>
          </cell>
          <cell r="M223">
            <v>5255830</v>
          </cell>
          <cell r="N223">
            <v>236956740</v>
          </cell>
          <cell r="O223">
            <v>197318215.31759447</v>
          </cell>
          <cell r="P223">
            <v>0.79024320292316363</v>
          </cell>
          <cell r="Q223">
            <v>194271914.15879723</v>
          </cell>
          <cell r="R223">
            <v>175489031.54836833</v>
          </cell>
          <cell r="S223"/>
          <cell r="T223"/>
        </row>
        <row r="224">
          <cell r="A224">
            <v>44197</v>
          </cell>
          <cell r="B224">
            <v>66945080</v>
          </cell>
          <cell r="C224">
            <v>41097930.000000007</v>
          </cell>
          <cell r="D224">
            <v>4285110</v>
          </cell>
          <cell r="E224">
            <v>13797520</v>
          </cell>
          <cell r="F224">
            <v>33690470</v>
          </cell>
          <cell r="G224">
            <v>44968860</v>
          </cell>
          <cell r="H224">
            <v>2954410</v>
          </cell>
          <cell r="I224">
            <v>2581300</v>
          </cell>
          <cell r="J224">
            <v>910170</v>
          </cell>
          <cell r="K224">
            <v>572290</v>
          </cell>
          <cell r="L224">
            <v>0</v>
          </cell>
          <cell r="M224">
            <v>5186210</v>
          </cell>
          <cell r="N224">
            <v>216989350</v>
          </cell>
          <cell r="O224">
            <v>179861938.72051921</v>
          </cell>
          <cell r="P224">
            <v>0.79191477814768096</v>
          </cell>
          <cell r="Q224">
            <v>182205495.78785169</v>
          </cell>
          <cell r="R224">
            <v>170589313.54835677</v>
          </cell>
          <cell r="S224"/>
          <cell r="T224"/>
        </row>
        <row r="225">
          <cell r="A225">
            <v>44287</v>
          </cell>
          <cell r="B225">
            <v>74733953.226696</v>
          </cell>
          <cell r="C225">
            <v>46385154.925272308</v>
          </cell>
          <cell r="D225">
            <v>4061320.0457948148</v>
          </cell>
          <cell r="E225">
            <v>13402848.97858249</v>
          </cell>
          <cell r="F225">
            <v>36874314.670148276</v>
          </cell>
          <cell r="G225">
            <v>47756656.048957534</v>
          </cell>
          <cell r="H225">
            <v>2691554.6592403869</v>
          </cell>
          <cell r="I225">
            <v>1821400.5399490618</v>
          </cell>
          <cell r="J225">
            <v>862655.98666738207</v>
          </cell>
          <cell r="K225">
            <v>537730.64783932152</v>
          </cell>
          <cell r="L225">
            <v>0</v>
          </cell>
          <cell r="M225">
            <v>5023680.1485466165</v>
          </cell>
          <cell r="N225">
            <v>234151269.87769416</v>
          </cell>
          <cell r="O225">
            <v>188429729.32586768</v>
          </cell>
          <cell r="P225">
            <v>0.79011509789371848</v>
          </cell>
          <cell r="Q225">
            <v>190245369.91741782</v>
          </cell>
          <cell r="R225">
            <v>177831142.58458421</v>
          </cell>
          <cell r="S225"/>
          <cell r="T225"/>
        </row>
        <row r="226">
          <cell r="A226">
            <v>44378</v>
          </cell>
          <cell r="B226">
            <v>73497251.168020844</v>
          </cell>
          <cell r="C226">
            <v>45554972.936485618</v>
          </cell>
          <cell r="D226">
            <v>4254613.35051159</v>
          </cell>
          <cell r="E226">
            <v>16915160.102454714</v>
          </cell>
          <cell r="F226">
            <v>36589895.513019711</v>
          </cell>
          <cell r="G226">
            <v>48356245.984085903</v>
          </cell>
          <cell r="H226">
            <v>2822464.3904753532</v>
          </cell>
          <cell r="I226">
            <v>1209378.9180876596</v>
          </cell>
          <cell r="J226">
            <v>777072.48250439297</v>
          </cell>
          <cell r="K226">
            <v>511650.11509503704</v>
          </cell>
          <cell r="L226">
            <v>0</v>
          </cell>
          <cell r="M226">
            <v>5375780.9079612205</v>
          </cell>
          <cell r="N226">
            <v>235864485.86870202</v>
          </cell>
          <cell r="O226">
            <v>195943960.31369287</v>
          </cell>
          <cell r="P226">
            <v>0.79084632007670963</v>
          </cell>
          <cell r="Q226">
            <v>193986905.43029985</v>
          </cell>
          <cell r="R226">
            <v>189453370.10229793</v>
          </cell>
          <cell r="S226"/>
          <cell r="T226"/>
        </row>
        <row r="227">
          <cell r="A227">
            <v>44470</v>
          </cell>
          <cell r="B227">
            <v>72517099.254971266</v>
          </cell>
          <cell r="C227">
            <v>46037855.832572736</v>
          </cell>
          <cell r="D227">
            <v>4434686.645670143</v>
          </cell>
          <cell r="E227">
            <v>17604913.742481649</v>
          </cell>
          <cell r="F227">
            <v>37946549.924078912</v>
          </cell>
          <cell r="G227">
            <v>50961369.821878098</v>
          </cell>
          <cell r="H227">
            <v>3127869.5151884519</v>
          </cell>
          <cell r="I227">
            <v>1313403.8334748987</v>
          </cell>
          <cell r="J227">
            <v>912849.76525905216</v>
          </cell>
          <cell r="K227">
            <v>612956.5105225849</v>
          </cell>
          <cell r="L227">
            <v>0</v>
          </cell>
          <cell r="M227">
            <v>5204573.3693858981</v>
          </cell>
          <cell r="N227">
            <v>240674128.2154837</v>
          </cell>
          <cell r="O227">
            <v>200381876.88839853</v>
          </cell>
          <cell r="P227">
            <v>0.79024320292316363</v>
          </cell>
          <cell r="Q227">
            <v>197669909.60774624</v>
          </cell>
          <cell r="R227">
            <v>178423276.25723448</v>
          </cell>
          <cell r="S227"/>
          <cell r="T227"/>
        </row>
        <row r="228">
          <cell r="A228">
            <v>44562</v>
          </cell>
          <cell r="B228">
            <v>69751696.350311875</v>
          </cell>
          <cell r="C228">
            <v>41022016.305669338</v>
          </cell>
          <cell r="D228">
            <v>4012209.9580234531</v>
          </cell>
          <cell r="E228">
            <v>10424562.596359804</v>
          </cell>
          <cell r="F228">
            <v>34355919.892753087</v>
          </cell>
          <cell r="G228">
            <v>43032558.145078473</v>
          </cell>
          <cell r="H228">
            <v>2880161.4350958085</v>
          </cell>
          <cell r="I228">
            <v>1655817.9844579517</v>
          </cell>
          <cell r="J228">
            <v>863961.76556917292</v>
          </cell>
          <cell r="K228">
            <v>514502.72654305666</v>
          </cell>
          <cell r="L228">
            <v>0</v>
          </cell>
          <cell r="M228">
            <v>4609475.5741062658</v>
          </cell>
          <cell r="N228">
            <v>213122882.73396829</v>
          </cell>
          <cell r="O228">
            <v>176777499.19613662</v>
          </cell>
          <cell r="P228">
            <v>0.79191477814768096</v>
          </cell>
          <cell r="Q228">
            <v>181721607.88817641</v>
          </cell>
          <cell r="R228">
            <v>167297728.98434979</v>
          </cell>
          <cell r="S228"/>
          <cell r="T228"/>
        </row>
        <row r="229">
          <cell r="A229">
            <v>44652</v>
          </cell>
          <cell r="B229">
            <v>75733953.226696</v>
          </cell>
          <cell r="C229">
            <v>47385154.925272308</v>
          </cell>
          <cell r="D229">
            <v>4061320.0457948148</v>
          </cell>
          <cell r="E229">
            <v>13865016.184740506</v>
          </cell>
          <cell r="F229">
            <v>37374314.670148276</v>
          </cell>
          <cell r="G229">
            <v>47756656.048957534</v>
          </cell>
          <cell r="H229">
            <v>2691554.6592403869</v>
          </cell>
          <cell r="I229">
            <v>1821400.8435157679</v>
          </cell>
          <cell r="J229">
            <v>862655.98666738207</v>
          </cell>
          <cell r="K229">
            <v>537730.64783932152</v>
          </cell>
          <cell r="L229">
            <v>0</v>
          </cell>
          <cell r="M229">
            <v>5023680.1485466165</v>
          </cell>
          <cell r="N229">
            <v>237113437.38741887</v>
          </cell>
          <cell r="O229">
            <v>190826093.54107213</v>
          </cell>
          <cell r="P229">
            <v>0.79011509789371848</v>
          </cell>
          <cell r="Q229">
            <v>189899990.53747049</v>
          </cell>
          <cell r="R229">
            <v>179600276.43584073</v>
          </cell>
          <cell r="S229"/>
          <cell r="T229"/>
        </row>
        <row r="230">
          <cell r="A230">
            <v>44743</v>
          </cell>
          <cell r="B230">
            <v>74497251.168020844</v>
          </cell>
          <cell r="C230">
            <v>45554972.936485618</v>
          </cell>
          <cell r="D230">
            <v>4254613.35051159</v>
          </cell>
          <cell r="E230">
            <v>17498441.485297982</v>
          </cell>
          <cell r="F230">
            <v>37589895.513019711</v>
          </cell>
          <cell r="G230">
            <v>50356245.984085903</v>
          </cell>
          <cell r="H230">
            <v>2822464.3904753532</v>
          </cell>
          <cell r="I230">
            <v>1209379.1196507791</v>
          </cell>
          <cell r="J230">
            <v>777072.48250439297</v>
          </cell>
          <cell r="K230">
            <v>511650.11509503704</v>
          </cell>
          <cell r="L230">
            <v>0</v>
          </cell>
          <cell r="M230">
            <v>5375780.9079612205</v>
          </cell>
          <cell r="N230">
            <v>240447767.45310843</v>
          </cell>
          <cell r="O230">
            <v>199741516.0583002</v>
          </cell>
          <cell r="P230">
            <v>0.79084632007670963</v>
          </cell>
          <cell r="Q230">
            <v>197940828.31196463</v>
          </cell>
          <cell r="R230">
            <v>191159482.74936265</v>
          </cell>
          <cell r="S230"/>
          <cell r="T230"/>
        </row>
        <row r="231">
          <cell r="A231">
            <v>44835</v>
          </cell>
          <cell r="B231">
            <v>75017099.254971266</v>
          </cell>
          <cell r="C231">
            <v>46037855.832572736</v>
          </cell>
          <cell r="D231">
            <v>4434686.645670143</v>
          </cell>
          <cell r="E231">
            <v>18211979.733601704</v>
          </cell>
          <cell r="F231">
            <v>38446549.924078912</v>
          </cell>
          <cell r="G231">
            <v>53461369.821878091</v>
          </cell>
          <cell r="H231">
            <v>3127869.5151884519</v>
          </cell>
          <cell r="I231">
            <v>1313404.0523755013</v>
          </cell>
          <cell r="J231">
            <v>912849.76525905216</v>
          </cell>
          <cell r="K231">
            <v>612956.5105225849</v>
          </cell>
          <cell r="L231">
            <v>0</v>
          </cell>
          <cell r="M231">
            <v>5204573.3693858981</v>
          </cell>
          <cell r="N231">
            <v>246781194.42550436</v>
          </cell>
          <cell r="O231">
            <v>205501038.51615247</v>
          </cell>
          <cell r="P231">
            <v>0.79024320292316363</v>
          </cell>
          <cell r="Q231">
            <v>201708070.85776916</v>
          </cell>
          <cell r="R231">
            <v>180470065.32680905</v>
          </cell>
          <cell r="S231"/>
          <cell r="T231"/>
        </row>
        <row r="232">
          <cell r="A232">
            <v>44927</v>
          </cell>
        </row>
        <row r="235">
          <cell r="A235"/>
          <cell r="B235"/>
          <cell r="C235"/>
          <cell r="D235" t="str">
            <v>PMI</v>
          </cell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/>
          <cell r="T235"/>
        </row>
        <row r="236">
          <cell r="A236"/>
          <cell r="B236" t="str">
            <v>BHP</v>
          </cell>
          <cell r="C236" t="str">
            <v>FMG</v>
          </cell>
          <cell r="D236" t="str">
            <v>Atlas</v>
          </cell>
          <cell r="E236" t="str">
            <v>Roy Hill</v>
          </cell>
          <cell r="F236" t="str">
            <v>Rio Tinto</v>
          </cell>
          <cell r="G236" t="str">
            <v>Rio Tinto</v>
          </cell>
          <cell r="H236" t="str">
            <v>Karara+Mt Gibson</v>
          </cell>
          <cell r="I236" t="str">
            <v>Cliffs</v>
          </cell>
          <cell r="J236" t="str">
            <v>Mineral Resources</v>
          </cell>
          <cell r="K236" t="str">
            <v>Grange Resource</v>
          </cell>
          <cell r="L236"/>
          <cell r="M236" t="str">
            <v>Citic Pacific</v>
          </cell>
          <cell r="N236"/>
          <cell r="O236"/>
          <cell r="P236"/>
          <cell r="Q236"/>
          <cell r="R236"/>
          <cell r="S236"/>
          <cell r="T236"/>
        </row>
        <row r="237">
          <cell r="A237" t="str">
            <v>Annually</v>
          </cell>
          <cell r="B237" t="str">
            <v>BHP</v>
          </cell>
          <cell r="C237" t="str">
            <v>FMG</v>
          </cell>
          <cell r="D237" t="str">
            <v>Utah Point</v>
          </cell>
          <cell r="E237" t="str">
            <v>Roy Hill</v>
          </cell>
          <cell r="F237" t="str">
            <v>Dampier</v>
          </cell>
          <cell r="G237" t="str">
            <v>Port Walcott</v>
          </cell>
          <cell r="H237" t="str">
            <v>Geraldton</v>
          </cell>
          <cell r="I237" t="str">
            <v>Esperance</v>
          </cell>
          <cell r="J237" t="str">
            <v>Port Kwinana</v>
          </cell>
          <cell r="K237" t="str">
            <v>Port Latta</v>
          </cell>
          <cell r="L237" t="str">
            <v>Port Adelaide</v>
          </cell>
          <cell r="M237" t="str">
            <v>Cape Preston</v>
          </cell>
          <cell r="N237" t="str">
            <v>Total</v>
          </cell>
          <cell r="O237" t="str">
            <v>To China</v>
          </cell>
          <cell r="P237" t="str">
            <v>China Share</v>
          </cell>
          <cell r="Q237" t="str">
            <v>Projected China Import</v>
          </cell>
          <cell r="R237" t="str">
            <v>Actual China Import</v>
          </cell>
          <cell r="S237"/>
          <cell r="T237" t="str">
            <v>Wkl Aus to China</v>
          </cell>
        </row>
        <row r="238">
          <cell r="A238">
            <v>40179</v>
          </cell>
          <cell r="B238">
            <v>140203000</v>
          </cell>
          <cell r="C238">
            <v>39306731</v>
          </cell>
          <cell r="D238">
            <v>1269500</v>
          </cell>
          <cell r="E238">
            <v>0</v>
          </cell>
          <cell r="F238">
            <v>146581600</v>
          </cell>
          <cell r="G238">
            <v>83012757</v>
          </cell>
          <cell r="H238">
            <v>5899600</v>
          </cell>
          <cell r="I238">
            <v>9158727</v>
          </cell>
          <cell r="J238">
            <v>0</v>
          </cell>
          <cell r="K238">
            <v>2283000</v>
          </cell>
          <cell r="L238">
            <v>0</v>
          </cell>
          <cell r="M238">
            <v>0</v>
          </cell>
          <cell r="N238">
            <v>427714915</v>
          </cell>
          <cell r="O238">
            <v>283272821</v>
          </cell>
          <cell r="P238">
            <v>0.66229353025951876</v>
          </cell>
          <cell r="Q238">
            <v>257159251</v>
          </cell>
          <cell r="R238">
            <v>0</v>
          </cell>
          <cell r="S238"/>
          <cell r="T238">
            <v>0</v>
          </cell>
        </row>
        <row r="239">
          <cell r="A239">
            <v>40544</v>
          </cell>
          <cell r="B239">
            <v>164751000</v>
          </cell>
          <cell r="C239">
            <v>44391363</v>
          </cell>
          <cell r="D239">
            <v>9066500</v>
          </cell>
          <cell r="E239">
            <v>0</v>
          </cell>
          <cell r="F239">
            <v>136228922</v>
          </cell>
          <cell r="G239">
            <v>81356066</v>
          </cell>
          <cell r="H239">
            <v>5508322</v>
          </cell>
          <cell r="I239">
            <v>7721068</v>
          </cell>
          <cell r="J239">
            <v>325075</v>
          </cell>
          <cell r="K239">
            <v>1554470</v>
          </cell>
          <cell r="L239">
            <v>0</v>
          </cell>
          <cell r="M239">
            <v>0</v>
          </cell>
          <cell r="N239">
            <v>450902786</v>
          </cell>
          <cell r="O239">
            <v>307688048.60000002</v>
          </cell>
          <cell r="P239">
            <v>0.68238222994701125</v>
          </cell>
          <cell r="Q239">
            <v>305607030.10000002</v>
          </cell>
          <cell r="R239">
            <v>0</v>
          </cell>
          <cell r="S239"/>
          <cell r="T239">
            <v>0</v>
          </cell>
        </row>
        <row r="240">
          <cell r="A240">
            <v>40909</v>
          </cell>
          <cell r="B240">
            <v>180772000</v>
          </cell>
          <cell r="C240">
            <v>62871391</v>
          </cell>
          <cell r="D240">
            <v>9485271</v>
          </cell>
          <cell r="E240">
            <v>0</v>
          </cell>
          <cell r="F240">
            <v>146659782</v>
          </cell>
          <cell r="G240">
            <v>85479754</v>
          </cell>
          <cell r="H240">
            <v>7014120</v>
          </cell>
          <cell r="I240">
            <v>10713730</v>
          </cell>
          <cell r="J240">
            <v>2191765</v>
          </cell>
          <cell r="K240">
            <v>2243375</v>
          </cell>
          <cell r="L240">
            <v>1727228</v>
          </cell>
          <cell r="M240">
            <v>10150070</v>
          </cell>
          <cell r="N240">
            <v>519308486</v>
          </cell>
          <cell r="O240">
            <v>361192180</v>
          </cell>
          <cell r="P240">
            <v>0.6955252797467284</v>
          </cell>
          <cell r="Q240">
            <v>359492007.03999996</v>
          </cell>
          <cell r="R240">
            <v>351715246</v>
          </cell>
          <cell r="S240">
            <v>0.97836736036488658</v>
          </cell>
          <cell r="T240">
            <v>80756743.900000006</v>
          </cell>
        </row>
        <row r="241">
          <cell r="A241">
            <v>41275</v>
          </cell>
          <cell r="B241">
            <v>205472535</v>
          </cell>
          <cell r="C241">
            <v>99479121</v>
          </cell>
          <cell r="D241">
            <v>12682594</v>
          </cell>
          <cell r="E241">
            <v>0</v>
          </cell>
          <cell r="F241">
            <v>146170500</v>
          </cell>
          <cell r="G241">
            <v>95800000</v>
          </cell>
          <cell r="H241">
            <v>13673880</v>
          </cell>
          <cell r="I241">
            <v>10608790</v>
          </cell>
          <cell r="J241">
            <v>1672444</v>
          </cell>
          <cell r="K241">
            <v>1899527</v>
          </cell>
          <cell r="L241">
            <v>1906247</v>
          </cell>
          <cell r="M241">
            <v>10196550</v>
          </cell>
          <cell r="N241">
            <v>599562188</v>
          </cell>
          <cell r="O241">
            <v>439430332</v>
          </cell>
          <cell r="P241">
            <v>0.73291868766080359</v>
          </cell>
          <cell r="Q241">
            <v>435381770.5</v>
          </cell>
          <cell r="R241">
            <v>417128875</v>
          </cell>
          <cell r="S241">
            <v>0.9580761144890424</v>
          </cell>
          <cell r="T241">
            <v>95898629.120967731</v>
          </cell>
        </row>
        <row r="242">
          <cell r="A242">
            <v>41640</v>
          </cell>
          <cell r="B242">
            <v>243489986</v>
          </cell>
          <cell r="C242">
            <v>153806161</v>
          </cell>
          <cell r="D242">
            <v>19083525</v>
          </cell>
          <cell r="E242">
            <v>0</v>
          </cell>
          <cell r="F242">
            <v>144684348</v>
          </cell>
          <cell r="G242">
            <v>139076697</v>
          </cell>
          <cell r="H242">
            <v>13827670</v>
          </cell>
          <cell r="I242">
            <v>11233520</v>
          </cell>
          <cell r="J242">
            <v>2271942</v>
          </cell>
          <cell r="K242">
            <v>2351550</v>
          </cell>
          <cell r="L242">
            <v>805000</v>
          </cell>
          <cell r="M242">
            <v>7802420</v>
          </cell>
          <cell r="N242">
            <v>738432819</v>
          </cell>
          <cell r="O242">
            <v>573190122</v>
          </cell>
          <cell r="P242">
            <v>0.77622514499860007</v>
          </cell>
          <cell r="Q242">
            <v>568994686</v>
          </cell>
          <cell r="R242">
            <v>548461670</v>
          </cell>
          <cell r="S242">
            <v>0.96391351886896182</v>
          </cell>
          <cell r="T242">
            <v>126016513.63602149</v>
          </cell>
        </row>
        <row r="243">
          <cell r="A243">
            <v>42005</v>
          </cell>
          <cell r="B243">
            <v>258607501</v>
          </cell>
          <cell r="C243">
            <v>169045823</v>
          </cell>
          <cell r="D243">
            <v>17776442</v>
          </cell>
          <cell r="E243">
            <v>0</v>
          </cell>
          <cell r="F243">
            <v>138250058</v>
          </cell>
          <cell r="G243">
            <v>176869530</v>
          </cell>
          <cell r="H243">
            <v>13245940</v>
          </cell>
          <cell r="I243">
            <v>10899010</v>
          </cell>
          <cell r="J243">
            <v>2176840</v>
          </cell>
          <cell r="K243">
            <v>2383107</v>
          </cell>
          <cell r="L243">
            <v>0</v>
          </cell>
          <cell r="M243">
            <v>8465250</v>
          </cell>
          <cell r="N243">
            <v>797719501</v>
          </cell>
          <cell r="O243">
            <v>645593895</v>
          </cell>
          <cell r="P243">
            <v>0.80929937677429298</v>
          </cell>
          <cell r="Q243">
            <v>642057833.5</v>
          </cell>
          <cell r="R243">
            <v>607640015</v>
          </cell>
          <cell r="S243">
            <v>0.94639451977031286</v>
          </cell>
          <cell r="T243">
            <v>139813565.68333334</v>
          </cell>
        </row>
        <row r="244">
          <cell r="A244">
            <v>42370</v>
          </cell>
          <cell r="B244">
            <v>257828557</v>
          </cell>
          <cell r="C244">
            <v>175587084</v>
          </cell>
          <cell r="D244">
            <v>23209850</v>
          </cell>
          <cell r="E244">
            <v>22785868</v>
          </cell>
          <cell r="F244">
            <v>138791800</v>
          </cell>
          <cell r="G244">
            <v>185646018</v>
          </cell>
          <cell r="H244">
            <v>11519030</v>
          </cell>
          <cell r="I244">
            <v>10723830</v>
          </cell>
          <cell r="J244">
            <v>6599450</v>
          </cell>
          <cell r="K244">
            <v>2794970</v>
          </cell>
          <cell r="L244">
            <v>0</v>
          </cell>
          <cell r="M244">
            <v>11217670</v>
          </cell>
          <cell r="N244">
            <v>846704127</v>
          </cell>
          <cell r="O244">
            <v>688399743</v>
          </cell>
          <cell r="P244">
            <v>0.81303459029909753</v>
          </cell>
          <cell r="Q244">
            <v>685845736.5</v>
          </cell>
          <cell r="R244">
            <v>640140259</v>
          </cell>
          <cell r="S244">
            <v>0.93335895367193844</v>
          </cell>
          <cell r="T244">
            <v>146903244.94234332</v>
          </cell>
        </row>
        <row r="245">
          <cell r="A245">
            <v>42736</v>
          </cell>
          <cell r="B245">
            <v>266642208</v>
          </cell>
          <cell r="C245">
            <v>172752185</v>
          </cell>
          <cell r="D245">
            <v>18875710</v>
          </cell>
          <cell r="E245">
            <v>42007328</v>
          </cell>
          <cell r="F245">
            <v>136646429</v>
          </cell>
          <cell r="G245">
            <v>191078132</v>
          </cell>
          <cell r="H245">
            <v>12161720</v>
          </cell>
          <cell r="I245">
            <v>9152070</v>
          </cell>
          <cell r="J245">
            <v>5731990</v>
          </cell>
          <cell r="K245">
            <v>1930530</v>
          </cell>
          <cell r="L245">
            <v>0</v>
          </cell>
          <cell r="M245">
            <v>16694730</v>
          </cell>
          <cell r="N245">
            <v>873673032</v>
          </cell>
          <cell r="O245">
            <v>709959658</v>
          </cell>
          <cell r="P245">
            <v>0.81261482499324755</v>
          </cell>
          <cell r="Q245">
            <v>708453351.75</v>
          </cell>
          <cell r="R245">
            <v>668128301</v>
          </cell>
          <cell r="S245">
            <v>0.94308016095852987</v>
          </cell>
          <cell r="T245">
            <v>153849106.45537636</v>
          </cell>
        </row>
        <row r="246">
          <cell r="A246">
            <v>43101</v>
          </cell>
          <cell r="B246">
            <v>274254466</v>
          </cell>
          <cell r="C246">
            <v>169951753.43315798</v>
          </cell>
          <cell r="D246">
            <v>18725311.391694177</v>
          </cell>
          <cell r="E246">
            <v>51644796</v>
          </cell>
          <cell r="F246">
            <v>146118594.27885717</v>
          </cell>
          <cell r="G246">
            <v>191994016</v>
          </cell>
          <cell r="H246">
            <v>12121300</v>
          </cell>
          <cell r="I246">
            <v>3846950</v>
          </cell>
          <cell r="J246">
            <v>4711090</v>
          </cell>
          <cell r="K246">
            <v>2282490</v>
          </cell>
          <cell r="L246">
            <v>0</v>
          </cell>
          <cell r="M246">
            <v>18959960</v>
          </cell>
          <cell r="N246">
            <v>894610727.10370946</v>
          </cell>
          <cell r="O246">
            <v>707423080</v>
          </cell>
          <cell r="P246">
            <v>0.79076078406780681</v>
          </cell>
          <cell r="Q246">
            <v>710047882</v>
          </cell>
          <cell r="R246">
            <v>679960142</v>
          </cell>
          <cell r="S246">
            <v>0.95762575910338399</v>
          </cell>
          <cell r="T246">
            <v>156419172.02526882</v>
          </cell>
        </row>
        <row r="247">
          <cell r="A247">
            <v>43466</v>
          </cell>
          <cell r="B247">
            <v>280105080</v>
          </cell>
          <cell r="C247">
            <v>167353110</v>
          </cell>
          <cell r="D247">
            <v>16762830</v>
          </cell>
          <cell r="E247">
            <v>51318160</v>
          </cell>
          <cell r="F247">
            <v>141766680</v>
          </cell>
          <cell r="G247">
            <v>187606830</v>
          </cell>
          <cell r="H247">
            <v>11522050</v>
          </cell>
          <cell r="I247">
            <v>6284780</v>
          </cell>
          <cell r="J247">
            <v>3416540</v>
          </cell>
          <cell r="K247">
            <v>2176840</v>
          </cell>
          <cell r="L247">
            <v>0</v>
          </cell>
          <cell r="M247">
            <v>20213510</v>
          </cell>
          <cell r="N247">
            <v>888526410</v>
          </cell>
          <cell r="O247">
            <v>719244373.28226399</v>
          </cell>
          <cell r="P247">
            <v>0.80948001678674242</v>
          </cell>
          <cell r="Q247">
            <v>592033718.25</v>
          </cell>
          <cell r="R247"/>
          <cell r="S247"/>
          <cell r="T247"/>
        </row>
        <row r="248">
          <cell r="A248">
            <v>43831</v>
          </cell>
          <cell r="B248">
            <v>280105080</v>
          </cell>
          <cell r="C248">
            <v>167353110</v>
          </cell>
          <cell r="D248">
            <v>16762830</v>
          </cell>
          <cell r="E248">
            <v>51318160</v>
          </cell>
          <cell r="F248">
            <v>143766680</v>
          </cell>
          <cell r="G248">
            <v>190606830</v>
          </cell>
          <cell r="H248">
            <v>11522050</v>
          </cell>
          <cell r="I248">
            <v>6000000</v>
          </cell>
          <cell r="J248">
            <v>3416540</v>
          </cell>
          <cell r="K248">
            <v>2176840</v>
          </cell>
          <cell r="L248"/>
          <cell r="M248">
            <v>20213510</v>
          </cell>
          <cell r="N248">
            <v>893241630</v>
          </cell>
          <cell r="O248"/>
          <cell r="P248"/>
          <cell r="Q248"/>
          <cell r="R248"/>
          <cell r="S248"/>
          <cell r="T248"/>
        </row>
        <row r="249">
          <cell r="A249">
            <v>44197</v>
          </cell>
          <cell r="B249">
            <v>295000000</v>
          </cell>
          <cell r="C249">
            <v>180000000</v>
          </cell>
          <cell r="D249">
            <v>16762830</v>
          </cell>
          <cell r="E249">
            <v>58000000</v>
          </cell>
          <cell r="F249">
            <v>147766680</v>
          </cell>
          <cell r="G249">
            <v>194606830</v>
          </cell>
          <cell r="H249">
            <v>11522050</v>
          </cell>
          <cell r="I249">
            <v>6000001</v>
          </cell>
          <cell r="J249">
            <v>3416540</v>
          </cell>
          <cell r="K249">
            <v>2176840</v>
          </cell>
          <cell r="L249"/>
          <cell r="M249">
            <v>20213510</v>
          </cell>
          <cell r="N249">
            <v>935465281</v>
          </cell>
          <cell r="O249"/>
          <cell r="P249"/>
          <cell r="Q249"/>
          <cell r="R249"/>
          <cell r="S249"/>
          <cell r="T249"/>
        </row>
        <row r="250">
          <cell r="A250">
            <v>44562</v>
          </cell>
          <cell r="B250">
            <v>295000000</v>
          </cell>
          <cell r="C250">
            <v>180000000</v>
          </cell>
          <cell r="D250">
            <v>16762830</v>
          </cell>
          <cell r="E250">
            <v>60000000</v>
          </cell>
          <cell r="F250">
            <v>147766680</v>
          </cell>
          <cell r="G250">
            <v>194606830</v>
          </cell>
          <cell r="H250">
            <v>11522050</v>
          </cell>
          <cell r="I250">
            <v>6000002</v>
          </cell>
          <cell r="J250">
            <v>3416540</v>
          </cell>
          <cell r="K250">
            <v>2176840</v>
          </cell>
          <cell r="L250"/>
          <cell r="M250">
            <v>20213510</v>
          </cell>
          <cell r="N250">
            <v>937465282</v>
          </cell>
          <cell r="O250"/>
          <cell r="P250"/>
          <cell r="Q250"/>
          <cell r="R250"/>
          <cell r="S250"/>
          <cell r="T250"/>
        </row>
        <row r="251">
          <cell r="A251">
            <v>44927</v>
          </cell>
        </row>
        <row r="252">
          <cell r="A252" t="str">
            <v>2018 YoY change</v>
          </cell>
          <cell r="B252">
            <v>7612258</v>
          </cell>
          <cell r="C252">
            <v>-2800431.5668420196</v>
          </cell>
          <cell r="D252">
            <v>-150398.60830582306</v>
          </cell>
          <cell r="E252">
            <v>9637468</v>
          </cell>
          <cell r="F252">
            <v>9472165.2788571715</v>
          </cell>
          <cell r="G252">
            <v>915884</v>
          </cell>
          <cell r="H252">
            <v>-40420</v>
          </cell>
          <cell r="I252">
            <v>-5305120</v>
          </cell>
          <cell r="J252">
            <v>-1020900</v>
          </cell>
          <cell r="K252">
            <v>351960</v>
          </cell>
          <cell r="L252">
            <v>0</v>
          </cell>
          <cell r="M252">
            <v>2265230</v>
          </cell>
          <cell r="N252">
            <v>20937695.103709459</v>
          </cell>
          <cell r="O252">
            <v>-2536578</v>
          </cell>
        </row>
        <row r="253">
          <cell r="A253" t="str">
            <v>2019 YoY change</v>
          </cell>
        </row>
        <row r="254">
          <cell r="N254" t="str">
            <v>33 mio for Rakhi</v>
          </cell>
        </row>
      </sheetData>
      <sheetData sheetId="5"/>
      <sheetData sheetId="6">
        <row r="1">
          <cell r="A1" t="str">
            <v>Month</v>
          </cell>
          <cell r="B1" t="str">
            <v>PDM</v>
          </cell>
          <cell r="C1" t="str">
            <v>Tub</v>
          </cell>
          <cell r="D1" t="str">
            <v>Guaiba</v>
          </cell>
          <cell r="E1" t="str">
            <v>Itaguai</v>
          </cell>
          <cell r="F1" t="str">
            <v>CSN</v>
          </cell>
          <cell r="G1" t="str">
            <v>PDU</v>
          </cell>
          <cell r="H1" t="str">
            <v>Acu</v>
          </cell>
          <cell r="I1" t="str">
            <v>SUDESTE</v>
          </cell>
          <cell r="J1" t="str">
            <v>Santana</v>
          </cell>
          <cell r="K1" t="str">
            <v>Total Exp Stats</v>
          </cell>
          <cell r="L1" t="str">
            <v xml:space="preserve">Actual Weekly Brazil to China </v>
          </cell>
        </row>
        <row r="2">
          <cell r="A2">
            <v>40544</v>
          </cell>
          <cell r="B2">
            <v>8609893</v>
          </cell>
          <cell r="C2">
            <v>6039261</v>
          </cell>
          <cell r="D2">
            <v>2158101</v>
          </cell>
          <cell r="E2">
            <v>1935265</v>
          </cell>
          <cell r="F2">
            <v>2361809</v>
          </cell>
          <cell r="G2">
            <v>1751106</v>
          </cell>
          <cell r="H2"/>
          <cell r="I2"/>
          <cell r="J2">
            <v>175596.63</v>
          </cell>
          <cell r="K2">
            <v>23031031.629999999</v>
          </cell>
          <cell r="L2">
            <v>5200555.5293548387</v>
          </cell>
        </row>
        <row r="3">
          <cell r="A3">
            <v>40575</v>
          </cell>
          <cell r="B3">
            <v>6975709</v>
          </cell>
          <cell r="C3">
            <v>8900166</v>
          </cell>
          <cell r="D3">
            <v>2666338</v>
          </cell>
          <cell r="E3">
            <v>1738519</v>
          </cell>
          <cell r="F3">
            <v>2299151</v>
          </cell>
          <cell r="G3">
            <v>1674188</v>
          </cell>
          <cell r="H3"/>
          <cell r="I3"/>
          <cell r="J3">
            <v>500999.12</v>
          </cell>
          <cell r="K3">
            <v>24755070.120000001</v>
          </cell>
          <cell r="L3">
            <v>6188767.5300000003</v>
          </cell>
        </row>
        <row r="4">
          <cell r="A4">
            <v>40603</v>
          </cell>
          <cell r="B4">
            <v>6840172</v>
          </cell>
          <cell r="C4">
            <v>7926241</v>
          </cell>
          <cell r="D4">
            <v>2352431</v>
          </cell>
          <cell r="E4">
            <v>1660643</v>
          </cell>
          <cell r="F4">
            <v>2005253</v>
          </cell>
          <cell r="G4">
            <v>2033299</v>
          </cell>
          <cell r="H4"/>
          <cell r="I4"/>
          <cell r="J4">
            <v>497585.83</v>
          </cell>
          <cell r="K4">
            <v>23315624.829999998</v>
          </cell>
          <cell r="L4">
            <v>5264818.51</v>
          </cell>
        </row>
        <row r="5">
          <cell r="A5">
            <v>40634</v>
          </cell>
          <cell r="B5">
            <v>7386790</v>
          </cell>
          <cell r="C5">
            <v>7988513</v>
          </cell>
          <cell r="D5">
            <v>2519993</v>
          </cell>
          <cell r="E5">
            <v>1686667</v>
          </cell>
          <cell r="F5">
            <v>2530798</v>
          </cell>
          <cell r="G5">
            <v>1814298</v>
          </cell>
          <cell r="H5"/>
          <cell r="I5"/>
          <cell r="J5">
            <v>277852.44</v>
          </cell>
          <cell r="K5">
            <v>24204911.440000001</v>
          </cell>
          <cell r="L5">
            <v>5647812.6693333331</v>
          </cell>
        </row>
        <row r="6">
          <cell r="A6">
            <v>40664</v>
          </cell>
          <cell r="B6">
            <v>8368784</v>
          </cell>
          <cell r="C6">
            <v>8031554</v>
          </cell>
          <cell r="D6">
            <v>3356204</v>
          </cell>
          <cell r="E6">
            <v>2195986</v>
          </cell>
          <cell r="F6">
            <v>2115353</v>
          </cell>
          <cell r="G6">
            <v>1970789</v>
          </cell>
          <cell r="H6"/>
          <cell r="I6"/>
          <cell r="J6">
            <v>271500.68</v>
          </cell>
          <cell r="K6">
            <v>26310170.68</v>
          </cell>
          <cell r="L6">
            <v>5941006.2825806448</v>
          </cell>
        </row>
        <row r="7">
          <cell r="A7">
            <v>40695</v>
          </cell>
          <cell r="B7">
            <v>7340649</v>
          </cell>
          <cell r="C7">
            <v>9022912</v>
          </cell>
          <cell r="D7">
            <v>3098923</v>
          </cell>
          <cell r="E7">
            <v>1603947</v>
          </cell>
          <cell r="F7">
            <v>2220382</v>
          </cell>
          <cell r="G7">
            <v>1756696</v>
          </cell>
          <cell r="H7"/>
          <cell r="I7"/>
          <cell r="J7">
            <v>399536.82</v>
          </cell>
          <cell r="K7">
            <v>25443045.82</v>
          </cell>
          <cell r="L7">
            <v>5936710.691333334</v>
          </cell>
        </row>
        <row r="8">
          <cell r="A8">
            <v>40725</v>
          </cell>
          <cell r="B8">
            <v>9448953</v>
          </cell>
          <cell r="C8">
            <v>9328916</v>
          </cell>
          <cell r="D8">
            <v>3621908</v>
          </cell>
          <cell r="E8">
            <v>1757128</v>
          </cell>
          <cell r="F8">
            <v>2544210</v>
          </cell>
          <cell r="G8">
            <v>1579448</v>
          </cell>
          <cell r="H8"/>
          <cell r="I8"/>
          <cell r="J8">
            <v>492010.52</v>
          </cell>
          <cell r="K8">
            <v>28772573.52</v>
          </cell>
          <cell r="L8">
            <v>6497032.7303225799</v>
          </cell>
        </row>
        <row r="9">
          <cell r="A9">
            <v>40756</v>
          </cell>
          <cell r="B9">
            <v>8812644</v>
          </cell>
          <cell r="C9">
            <v>9307601</v>
          </cell>
          <cell r="D9">
            <v>3228535</v>
          </cell>
          <cell r="E9">
            <v>1927073</v>
          </cell>
          <cell r="F9">
            <v>2745383</v>
          </cell>
          <cell r="G9">
            <v>2313219</v>
          </cell>
          <cell r="H9"/>
          <cell r="I9"/>
          <cell r="J9">
            <v>552440.91999999993</v>
          </cell>
          <cell r="K9">
            <v>28886895.920000002</v>
          </cell>
          <cell r="L9">
            <v>6522847.4658064516</v>
          </cell>
        </row>
        <row r="10">
          <cell r="A10">
            <v>40787</v>
          </cell>
          <cell r="B10">
            <v>9293466</v>
          </cell>
          <cell r="C10">
            <v>8445824</v>
          </cell>
          <cell r="D10">
            <v>3218857</v>
          </cell>
          <cell r="E10">
            <v>1596677</v>
          </cell>
          <cell r="F10">
            <v>2326608</v>
          </cell>
          <cell r="G10">
            <v>1669752</v>
          </cell>
          <cell r="H10"/>
          <cell r="I10"/>
          <cell r="J10">
            <v>589230.20000000007</v>
          </cell>
          <cell r="K10">
            <v>27140414.199999999</v>
          </cell>
          <cell r="L10">
            <v>6332763.3133333325</v>
          </cell>
        </row>
        <row r="11">
          <cell r="A11">
            <v>40817</v>
          </cell>
          <cell r="B11">
            <v>9158718</v>
          </cell>
          <cell r="C11">
            <v>9746457</v>
          </cell>
          <cell r="D11">
            <v>3657873</v>
          </cell>
          <cell r="E11">
            <v>1754273</v>
          </cell>
          <cell r="F11">
            <v>2852756</v>
          </cell>
          <cell r="G11">
            <v>1568309</v>
          </cell>
          <cell r="H11"/>
          <cell r="I11"/>
          <cell r="J11">
            <v>639105.6</v>
          </cell>
          <cell r="K11">
            <v>29377491.600000001</v>
          </cell>
          <cell r="L11">
            <v>6633627.1354838712</v>
          </cell>
        </row>
        <row r="12">
          <cell r="A12">
            <v>40848</v>
          </cell>
          <cell r="B12">
            <v>9461902</v>
          </cell>
          <cell r="C12">
            <v>9672034</v>
          </cell>
          <cell r="D12">
            <v>3554905</v>
          </cell>
          <cell r="E12">
            <v>932012</v>
          </cell>
          <cell r="F12">
            <v>2926075</v>
          </cell>
          <cell r="G12">
            <v>1671860</v>
          </cell>
          <cell r="H12"/>
          <cell r="I12"/>
          <cell r="J12">
            <v>508022.38</v>
          </cell>
          <cell r="K12">
            <v>28726810.379999999</v>
          </cell>
          <cell r="L12">
            <v>6702922.4220000003</v>
          </cell>
        </row>
        <row r="13">
          <cell r="A13">
            <v>40878</v>
          </cell>
          <cell r="B13">
            <v>8668364</v>
          </cell>
          <cell r="C13">
            <v>8913021</v>
          </cell>
          <cell r="D13">
            <v>4184671</v>
          </cell>
          <cell r="E13">
            <v>2057145</v>
          </cell>
          <cell r="F13">
            <v>2684992</v>
          </cell>
          <cell r="G13">
            <v>3052596</v>
          </cell>
          <cell r="H13"/>
          <cell r="I13"/>
          <cell r="J13">
            <v>455397.19</v>
          </cell>
          <cell r="K13">
            <v>30016186.190000001</v>
          </cell>
          <cell r="L13">
            <v>6777848.4945161296</v>
          </cell>
        </row>
        <row r="14">
          <cell r="A14">
            <v>40909</v>
          </cell>
          <cell r="B14">
            <v>8087446</v>
          </cell>
          <cell r="C14">
            <v>6191937</v>
          </cell>
          <cell r="D14">
            <v>2659493</v>
          </cell>
          <cell r="E14">
            <v>1417273</v>
          </cell>
          <cell r="F14">
            <v>2310555</v>
          </cell>
          <cell r="G14">
            <v>1365528</v>
          </cell>
          <cell r="H14"/>
          <cell r="I14"/>
          <cell r="J14">
            <v>498908.42999999993</v>
          </cell>
          <cell r="K14">
            <v>22531140.43</v>
          </cell>
          <cell r="L14">
            <v>5087676.8712903224</v>
          </cell>
        </row>
        <row r="15">
          <cell r="A15">
            <v>40940</v>
          </cell>
          <cell r="B15">
            <v>6259390</v>
          </cell>
          <cell r="C15">
            <v>7945330</v>
          </cell>
          <cell r="D15">
            <v>2638236</v>
          </cell>
          <cell r="E15">
            <v>1414004</v>
          </cell>
          <cell r="F15">
            <v>2229669</v>
          </cell>
          <cell r="G15">
            <v>1521900</v>
          </cell>
          <cell r="H15"/>
          <cell r="I15"/>
          <cell r="J15">
            <v>497221.92999999993</v>
          </cell>
          <cell r="K15">
            <v>22505750.93</v>
          </cell>
          <cell r="L15">
            <v>5432422.6382758617</v>
          </cell>
        </row>
        <row r="16">
          <cell r="A16">
            <v>40969</v>
          </cell>
          <cell r="B16">
            <v>6757983</v>
          </cell>
          <cell r="C16">
            <v>8414916</v>
          </cell>
          <cell r="D16">
            <v>3492741</v>
          </cell>
          <cell r="E16">
            <v>2039963</v>
          </cell>
          <cell r="F16">
            <v>2330316</v>
          </cell>
          <cell r="G16">
            <v>1983273</v>
          </cell>
          <cell r="H16"/>
          <cell r="I16"/>
          <cell r="J16">
            <v>542573.53</v>
          </cell>
          <cell r="K16">
            <v>25561765.530000001</v>
          </cell>
          <cell r="L16">
            <v>5772011.5712903226</v>
          </cell>
        </row>
        <row r="17">
          <cell r="A17">
            <v>41000</v>
          </cell>
          <cell r="B17">
            <v>8366452</v>
          </cell>
          <cell r="C17">
            <v>8216719</v>
          </cell>
          <cell r="D17">
            <v>3537418</v>
          </cell>
          <cell r="E17">
            <v>2055973</v>
          </cell>
          <cell r="F17">
            <v>1922997</v>
          </cell>
          <cell r="G17">
            <v>1936774</v>
          </cell>
          <cell r="H17"/>
          <cell r="I17"/>
          <cell r="J17">
            <v>408375.12000000005</v>
          </cell>
          <cell r="K17">
            <v>26444709</v>
          </cell>
          <cell r="L17">
            <v>6170432.1000000006</v>
          </cell>
        </row>
        <row r="18">
          <cell r="A18">
            <v>41030</v>
          </cell>
          <cell r="B18">
            <v>8773501</v>
          </cell>
          <cell r="C18">
            <v>7861604</v>
          </cell>
          <cell r="D18">
            <v>3637624</v>
          </cell>
          <cell r="E18">
            <v>2090405</v>
          </cell>
          <cell r="F18">
            <v>2247235</v>
          </cell>
          <cell r="G18">
            <v>1680953</v>
          </cell>
          <cell r="H18"/>
          <cell r="I18"/>
          <cell r="J18">
            <v>550968.92000000004</v>
          </cell>
          <cell r="K18">
            <v>26842291</v>
          </cell>
          <cell r="L18">
            <v>6061162.4838709682</v>
          </cell>
        </row>
        <row r="19">
          <cell r="A19">
            <v>41061</v>
          </cell>
          <cell r="B19">
            <v>8302795</v>
          </cell>
          <cell r="C19">
            <v>9390114</v>
          </cell>
          <cell r="D19">
            <v>2755277</v>
          </cell>
          <cell r="E19">
            <v>2127642</v>
          </cell>
          <cell r="F19">
            <v>2265347</v>
          </cell>
          <cell r="G19">
            <v>1847798</v>
          </cell>
          <cell r="H19"/>
          <cell r="I19"/>
          <cell r="J19">
            <v>476288.91</v>
          </cell>
          <cell r="K19">
            <v>27165263</v>
          </cell>
          <cell r="L19">
            <v>6338561.3666666672</v>
          </cell>
        </row>
        <row r="20">
          <cell r="A20">
            <v>41091</v>
          </cell>
          <cell r="B20">
            <v>8611749</v>
          </cell>
          <cell r="C20">
            <v>8738505</v>
          </cell>
          <cell r="D20">
            <v>3079902</v>
          </cell>
          <cell r="E20">
            <v>2018321</v>
          </cell>
          <cell r="F20">
            <v>2368122</v>
          </cell>
          <cell r="G20">
            <v>1802630</v>
          </cell>
          <cell r="H20"/>
          <cell r="I20"/>
          <cell r="J20">
            <v>451964.86000000004</v>
          </cell>
          <cell r="K20">
            <v>27071195</v>
          </cell>
          <cell r="L20">
            <v>6112850.4838709682</v>
          </cell>
        </row>
        <row r="21">
          <cell r="A21">
            <v>41122</v>
          </cell>
          <cell r="B21">
            <v>9804092</v>
          </cell>
          <cell r="C21">
            <v>9409448</v>
          </cell>
          <cell r="D21">
            <v>3836611</v>
          </cell>
          <cell r="E21">
            <v>1991220</v>
          </cell>
          <cell r="F21">
            <v>2383128</v>
          </cell>
          <cell r="G21">
            <v>2017975</v>
          </cell>
          <cell r="H21"/>
          <cell r="I21"/>
          <cell r="J21">
            <v>451964.86000000004</v>
          </cell>
          <cell r="K21">
            <v>29894440</v>
          </cell>
          <cell r="L21">
            <v>6750357.4193548383</v>
          </cell>
        </row>
        <row r="22">
          <cell r="A22">
            <v>41153</v>
          </cell>
          <cell r="B22">
            <v>8507756</v>
          </cell>
          <cell r="C22">
            <v>8679310</v>
          </cell>
          <cell r="D22">
            <v>3434360</v>
          </cell>
          <cell r="E22">
            <v>2025214</v>
          </cell>
          <cell r="F22">
            <v>2067921</v>
          </cell>
          <cell r="G22">
            <v>1593726</v>
          </cell>
          <cell r="H22"/>
          <cell r="I22"/>
          <cell r="J22">
            <v>611929.26</v>
          </cell>
          <cell r="K22">
            <v>26920216</v>
          </cell>
          <cell r="L22">
            <v>6281383.7333333334</v>
          </cell>
        </row>
        <row r="23">
          <cell r="A23">
            <v>41183</v>
          </cell>
          <cell r="B23">
            <v>9128085</v>
          </cell>
          <cell r="C23">
            <v>9875725</v>
          </cell>
          <cell r="D23">
            <v>3672859</v>
          </cell>
          <cell r="E23">
            <v>2169293</v>
          </cell>
          <cell r="F23">
            <v>2500893</v>
          </cell>
          <cell r="G23">
            <v>1715500</v>
          </cell>
          <cell r="H23"/>
          <cell r="I23"/>
          <cell r="J23">
            <v>627549.85000000009</v>
          </cell>
          <cell r="K23">
            <v>29689905</v>
          </cell>
          <cell r="L23">
            <v>6704172.0967741935</v>
          </cell>
        </row>
        <row r="24">
          <cell r="A24">
            <v>41214</v>
          </cell>
          <cell r="B24">
            <v>9452320</v>
          </cell>
          <cell r="C24">
            <v>8242961</v>
          </cell>
          <cell r="D24">
            <v>3021787</v>
          </cell>
          <cell r="E24">
            <v>1696893</v>
          </cell>
          <cell r="F24">
            <v>1882981</v>
          </cell>
          <cell r="G24">
            <v>2125016</v>
          </cell>
          <cell r="H24"/>
          <cell r="I24"/>
          <cell r="J24"/>
          <cell r="K24">
            <v>26421958</v>
          </cell>
          <cell r="L24">
            <v>6165123.5333333332</v>
          </cell>
        </row>
        <row r="25">
          <cell r="A25">
            <v>41244</v>
          </cell>
          <cell r="B25">
            <v>9910583</v>
          </cell>
          <cell r="C25">
            <v>10120848</v>
          </cell>
          <cell r="D25">
            <v>3457163</v>
          </cell>
          <cell r="E25">
            <v>1815052</v>
          </cell>
          <cell r="F25">
            <v>2330043</v>
          </cell>
          <cell r="G25">
            <v>2357884</v>
          </cell>
          <cell r="H25"/>
          <cell r="I25"/>
          <cell r="J25">
            <v>668976.80000000005</v>
          </cell>
          <cell r="K25">
            <v>30660550</v>
          </cell>
          <cell r="L25">
            <v>6923350</v>
          </cell>
        </row>
        <row r="26">
          <cell r="A26">
            <v>41275</v>
          </cell>
          <cell r="B26">
            <v>8707820</v>
          </cell>
          <cell r="C26">
            <v>8186675</v>
          </cell>
          <cell r="D26">
            <v>2356644</v>
          </cell>
          <cell r="E26"/>
          <cell r="F26">
            <v>1881460</v>
          </cell>
          <cell r="G26">
            <v>972517</v>
          </cell>
          <cell r="H26"/>
          <cell r="I26"/>
          <cell r="J26">
            <v>483590.95</v>
          </cell>
          <cell r="K26">
            <v>22588707</v>
          </cell>
          <cell r="L26">
            <v>5100675.7741935486</v>
          </cell>
        </row>
        <row r="27">
          <cell r="A27">
            <v>41306</v>
          </cell>
          <cell r="B27">
            <v>7028788</v>
          </cell>
          <cell r="C27">
            <v>6152936</v>
          </cell>
          <cell r="D27">
            <v>2561608</v>
          </cell>
          <cell r="E27">
            <v>968537</v>
          </cell>
          <cell r="F27">
            <v>1285465</v>
          </cell>
          <cell r="G27">
            <v>2093188</v>
          </cell>
          <cell r="H27"/>
          <cell r="I27"/>
          <cell r="J27">
            <v>353295.68000000005</v>
          </cell>
          <cell r="K27">
            <v>20443818</v>
          </cell>
          <cell r="L27">
            <v>5110954.5</v>
          </cell>
        </row>
        <row r="28">
          <cell r="A28">
            <v>41334</v>
          </cell>
          <cell r="B28">
            <v>7751283</v>
          </cell>
          <cell r="C28">
            <v>8156044</v>
          </cell>
          <cell r="D28">
            <v>3044030</v>
          </cell>
          <cell r="E28">
            <v>1851127</v>
          </cell>
          <cell r="F28">
            <v>1959727</v>
          </cell>
          <cell r="G28">
            <v>1961563</v>
          </cell>
          <cell r="H28"/>
          <cell r="I28"/>
          <cell r="J28">
            <v>355601</v>
          </cell>
          <cell r="K28">
            <v>25079375</v>
          </cell>
          <cell r="L28">
            <v>5663084.6774193551</v>
          </cell>
        </row>
        <row r="29">
          <cell r="A29">
            <v>41365</v>
          </cell>
          <cell r="B29">
            <v>6273471</v>
          </cell>
          <cell r="C29">
            <v>8312428</v>
          </cell>
          <cell r="D29">
            <v>1770593</v>
          </cell>
          <cell r="E29">
            <v>2048514</v>
          </cell>
          <cell r="F29">
            <v>1838948</v>
          </cell>
          <cell r="G29">
            <v>1849899</v>
          </cell>
          <cell r="H29"/>
          <cell r="I29"/>
          <cell r="J29"/>
          <cell r="K29">
            <v>22093853</v>
          </cell>
          <cell r="L29">
            <v>5155232.3666666672</v>
          </cell>
        </row>
        <row r="30">
          <cell r="A30">
            <v>41395</v>
          </cell>
          <cell r="B30">
            <v>7079467</v>
          </cell>
          <cell r="C30">
            <v>8796541</v>
          </cell>
          <cell r="D30">
            <v>3827307</v>
          </cell>
          <cell r="E30">
            <v>2067821</v>
          </cell>
          <cell r="F30">
            <v>2008809</v>
          </cell>
          <cell r="G30">
            <v>1616942</v>
          </cell>
          <cell r="H30"/>
          <cell r="I30"/>
          <cell r="J30"/>
          <cell r="K30">
            <v>25396887</v>
          </cell>
          <cell r="L30">
            <v>5734780.935483871</v>
          </cell>
        </row>
        <row r="31">
          <cell r="A31">
            <v>41426</v>
          </cell>
          <cell r="B31">
            <v>8615535</v>
          </cell>
          <cell r="C31">
            <v>8473747</v>
          </cell>
          <cell r="D31">
            <v>3898139</v>
          </cell>
          <cell r="E31">
            <v>1936031</v>
          </cell>
          <cell r="F31">
            <v>2837536</v>
          </cell>
          <cell r="G31">
            <v>1797350</v>
          </cell>
          <cell r="H31"/>
          <cell r="I31"/>
          <cell r="J31"/>
          <cell r="K31">
            <v>27558338</v>
          </cell>
          <cell r="L31">
            <v>6430278.8666666672</v>
          </cell>
        </row>
        <row r="32">
          <cell r="A32">
            <v>41456</v>
          </cell>
          <cell r="B32">
            <v>7857657</v>
          </cell>
          <cell r="C32">
            <v>9037620</v>
          </cell>
          <cell r="D32">
            <v>4014338</v>
          </cell>
          <cell r="E32">
            <v>2044166</v>
          </cell>
          <cell r="F32">
            <v>2360624</v>
          </cell>
          <cell r="G32">
            <v>1670799</v>
          </cell>
          <cell r="H32"/>
          <cell r="I32"/>
          <cell r="J32"/>
          <cell r="K32">
            <v>26985204</v>
          </cell>
          <cell r="L32">
            <v>6093433.1612903234</v>
          </cell>
        </row>
        <row r="33">
          <cell r="A33">
            <v>41487</v>
          </cell>
          <cell r="B33">
            <v>10947666</v>
          </cell>
          <cell r="C33">
            <v>8969211</v>
          </cell>
          <cell r="D33">
            <v>4112247</v>
          </cell>
          <cell r="E33">
            <v>2299885</v>
          </cell>
          <cell r="F33">
            <v>3014166</v>
          </cell>
          <cell r="G33">
            <v>1893208</v>
          </cell>
          <cell r="H33"/>
          <cell r="I33"/>
          <cell r="J33"/>
          <cell r="K33">
            <v>31236383</v>
          </cell>
          <cell r="L33">
            <v>7053376.8064516131</v>
          </cell>
        </row>
        <row r="34">
          <cell r="A34">
            <v>41518</v>
          </cell>
          <cell r="B34">
            <v>10408142</v>
          </cell>
          <cell r="C34">
            <v>8948156</v>
          </cell>
          <cell r="D34">
            <v>4105548</v>
          </cell>
          <cell r="E34">
            <v>1916769</v>
          </cell>
          <cell r="F34">
            <v>2906521</v>
          </cell>
          <cell r="G34">
            <v>1721718</v>
          </cell>
          <cell r="H34"/>
          <cell r="I34"/>
          <cell r="J34"/>
          <cell r="K34">
            <v>30006854</v>
          </cell>
          <cell r="L34">
            <v>7001599.2666666666</v>
          </cell>
        </row>
        <row r="35">
          <cell r="A35">
            <v>41548</v>
          </cell>
          <cell r="B35">
            <v>9438181</v>
          </cell>
          <cell r="C35">
            <v>10874027</v>
          </cell>
          <cell r="D35">
            <v>3687046</v>
          </cell>
          <cell r="E35">
            <v>2157572</v>
          </cell>
          <cell r="F35">
            <v>3262144</v>
          </cell>
          <cell r="G35">
            <v>1640000</v>
          </cell>
          <cell r="H35"/>
          <cell r="I35"/>
          <cell r="J35"/>
          <cell r="K35">
            <v>31058970</v>
          </cell>
          <cell r="L35">
            <v>7013315.8064516131</v>
          </cell>
        </row>
        <row r="36">
          <cell r="A36">
            <v>41579</v>
          </cell>
          <cell r="B36">
            <v>10250290</v>
          </cell>
          <cell r="C36">
            <v>8908534</v>
          </cell>
          <cell r="D36">
            <v>3717501</v>
          </cell>
          <cell r="E36">
            <v>2271467</v>
          </cell>
          <cell r="F36">
            <v>2897407</v>
          </cell>
          <cell r="G36">
            <v>2023350</v>
          </cell>
          <cell r="H36"/>
          <cell r="I36"/>
          <cell r="J36"/>
          <cell r="K36">
            <v>30068549</v>
          </cell>
          <cell r="L36">
            <v>7015994.7666666666</v>
          </cell>
        </row>
        <row r="37">
          <cell r="A37">
            <v>41609</v>
          </cell>
          <cell r="B37">
            <v>11613767</v>
          </cell>
          <cell r="C37">
            <v>6641277</v>
          </cell>
          <cell r="D37">
            <v>3398134</v>
          </cell>
          <cell r="E37">
            <v>1772649</v>
          </cell>
          <cell r="F37">
            <v>2743761</v>
          </cell>
          <cell r="G37">
            <v>2292984</v>
          </cell>
          <cell r="H37"/>
          <cell r="I37"/>
          <cell r="J37"/>
          <cell r="K37">
            <v>28462572</v>
          </cell>
          <cell r="L37">
            <v>6427032.3870967738</v>
          </cell>
        </row>
        <row r="38">
          <cell r="A38">
            <v>41640</v>
          </cell>
          <cell r="B38">
            <v>8911880</v>
          </cell>
          <cell r="C38">
            <v>7572111</v>
          </cell>
          <cell r="D38">
            <v>2464103</v>
          </cell>
          <cell r="E38">
            <v>1650116</v>
          </cell>
          <cell r="F38">
            <v>2227248</v>
          </cell>
          <cell r="G38">
            <v>1358752</v>
          </cell>
          <cell r="H38"/>
          <cell r="I38"/>
          <cell r="J38">
            <v>90000</v>
          </cell>
          <cell r="K38">
            <v>24277210</v>
          </cell>
          <cell r="L38">
            <v>5481950.6451612897</v>
          </cell>
        </row>
        <row r="39">
          <cell r="A39">
            <v>41671</v>
          </cell>
          <cell r="B39">
            <v>7777199</v>
          </cell>
          <cell r="C39">
            <v>7014834</v>
          </cell>
          <cell r="D39">
            <v>2022955</v>
          </cell>
          <cell r="E39">
            <v>1919731</v>
          </cell>
          <cell r="F39">
            <v>2552578</v>
          </cell>
          <cell r="G39">
            <v>1196268</v>
          </cell>
          <cell r="H39"/>
          <cell r="I39"/>
          <cell r="J39">
            <v>105000</v>
          </cell>
          <cell r="K39">
            <v>22596065</v>
          </cell>
          <cell r="L39">
            <v>5649016.25</v>
          </cell>
        </row>
        <row r="40">
          <cell r="A40">
            <v>41699</v>
          </cell>
          <cell r="B40">
            <v>8584580</v>
          </cell>
          <cell r="C40">
            <v>9160502</v>
          </cell>
          <cell r="D40">
            <v>2557116</v>
          </cell>
          <cell r="E40">
            <v>2026808</v>
          </cell>
          <cell r="F40">
            <v>2511798</v>
          </cell>
          <cell r="G40">
            <v>1674636</v>
          </cell>
          <cell r="H40"/>
          <cell r="I40"/>
          <cell r="J40">
            <v>165000</v>
          </cell>
          <cell r="K40">
            <v>26680440</v>
          </cell>
          <cell r="L40">
            <v>6024615.4838709682</v>
          </cell>
        </row>
        <row r="41">
          <cell r="A41">
            <v>41730</v>
          </cell>
          <cell r="B41">
            <v>8565840</v>
          </cell>
          <cell r="C41">
            <v>7252687</v>
          </cell>
          <cell r="D41">
            <v>2468336</v>
          </cell>
          <cell r="E41">
            <v>1646023</v>
          </cell>
          <cell r="F41">
            <v>1787762</v>
          </cell>
          <cell r="G41">
            <v>2091419</v>
          </cell>
          <cell r="H41"/>
          <cell r="I41"/>
          <cell r="J41">
            <v>55000</v>
          </cell>
          <cell r="K41">
            <v>23867067</v>
          </cell>
          <cell r="L41">
            <v>5568982.2999999998</v>
          </cell>
        </row>
        <row r="42">
          <cell r="A42">
            <v>41760</v>
          </cell>
          <cell r="B42">
            <v>9454393</v>
          </cell>
          <cell r="C42">
            <v>9175648</v>
          </cell>
          <cell r="D42">
            <v>3649241</v>
          </cell>
          <cell r="E42">
            <v>1985434</v>
          </cell>
          <cell r="F42">
            <v>3380984</v>
          </cell>
          <cell r="G42">
            <v>1616462</v>
          </cell>
          <cell r="H42"/>
          <cell r="I42"/>
          <cell r="J42"/>
          <cell r="K42">
            <v>29262162</v>
          </cell>
          <cell r="L42">
            <v>6607584.9677419355</v>
          </cell>
        </row>
        <row r="43">
          <cell r="A43">
            <v>41791</v>
          </cell>
          <cell r="B43">
            <v>9096965</v>
          </cell>
          <cell r="C43">
            <v>8103675</v>
          </cell>
          <cell r="D43">
            <v>4230712</v>
          </cell>
          <cell r="E43">
            <v>2307397</v>
          </cell>
          <cell r="F43">
            <v>3191342</v>
          </cell>
          <cell r="G43">
            <v>2508309</v>
          </cell>
          <cell r="H43"/>
          <cell r="I43"/>
          <cell r="J43"/>
          <cell r="K43">
            <v>29438400</v>
          </cell>
          <cell r="L43">
            <v>6868960</v>
          </cell>
        </row>
        <row r="44">
          <cell r="A44">
            <v>41821</v>
          </cell>
          <cell r="B44">
            <v>8039798</v>
          </cell>
          <cell r="C44">
            <v>8821197</v>
          </cell>
          <cell r="D44">
            <v>4179441</v>
          </cell>
          <cell r="E44">
            <v>1810266</v>
          </cell>
          <cell r="F44">
            <v>3026149</v>
          </cell>
          <cell r="G44">
            <v>2509983</v>
          </cell>
          <cell r="H44"/>
          <cell r="I44"/>
          <cell r="J44"/>
          <cell r="K44">
            <v>28386834</v>
          </cell>
          <cell r="L44">
            <v>6409930.2580645168</v>
          </cell>
        </row>
        <row r="45">
          <cell r="A45">
            <v>41852</v>
          </cell>
          <cell r="B45">
            <v>10078738</v>
          </cell>
          <cell r="C45">
            <v>8946791</v>
          </cell>
          <cell r="D45">
            <v>3812208</v>
          </cell>
          <cell r="E45">
            <v>2004761</v>
          </cell>
          <cell r="F45">
            <v>3064539</v>
          </cell>
          <cell r="G45">
            <v>1557857</v>
          </cell>
          <cell r="H45"/>
          <cell r="I45"/>
          <cell r="J45"/>
          <cell r="K45">
            <v>29474894</v>
          </cell>
          <cell r="L45">
            <v>6655621.2258064514</v>
          </cell>
        </row>
        <row r="46">
          <cell r="A46">
            <v>41883</v>
          </cell>
          <cell r="B46">
            <v>8137975</v>
          </cell>
          <cell r="C46">
            <v>9185403</v>
          </cell>
          <cell r="D46">
            <v>3740852</v>
          </cell>
          <cell r="E46">
            <v>2101031</v>
          </cell>
          <cell r="F46">
            <v>3005125</v>
          </cell>
          <cell r="G46">
            <v>2731016</v>
          </cell>
          <cell r="H46"/>
          <cell r="I46"/>
          <cell r="J46"/>
          <cell r="K46">
            <v>28904402</v>
          </cell>
          <cell r="L46">
            <v>6744360.4666666668</v>
          </cell>
        </row>
        <row r="47">
          <cell r="A47">
            <v>41913</v>
          </cell>
          <cell r="B47">
            <v>11422367</v>
          </cell>
          <cell r="C47">
            <v>8772579</v>
          </cell>
          <cell r="D47">
            <v>3866893</v>
          </cell>
          <cell r="E47">
            <v>2272401</v>
          </cell>
          <cell r="F47">
            <v>2937594</v>
          </cell>
          <cell r="G47">
            <v>2625693</v>
          </cell>
          <cell r="H47"/>
          <cell r="I47"/>
          <cell r="J47"/>
          <cell r="K47">
            <v>31897527</v>
          </cell>
          <cell r="L47">
            <v>7202667.3870967738</v>
          </cell>
        </row>
        <row r="48">
          <cell r="A48">
            <v>41944</v>
          </cell>
          <cell r="B48">
            <v>10367406</v>
          </cell>
          <cell r="C48">
            <v>7711724</v>
          </cell>
          <cell r="D48">
            <v>3833948</v>
          </cell>
          <cell r="E48">
            <v>1956096</v>
          </cell>
          <cell r="F48">
            <v>2663754</v>
          </cell>
          <cell r="G48">
            <v>2318824</v>
          </cell>
          <cell r="H48"/>
          <cell r="I48"/>
          <cell r="J48"/>
          <cell r="K48">
            <v>28851752</v>
          </cell>
          <cell r="L48">
            <v>6732075.4666666668</v>
          </cell>
        </row>
        <row r="49">
          <cell r="A49">
            <v>41974</v>
          </cell>
          <cell r="B49">
            <v>11316054</v>
          </cell>
          <cell r="C49">
            <v>9614708</v>
          </cell>
          <cell r="D49">
            <v>3836868</v>
          </cell>
          <cell r="E49">
            <v>2135668</v>
          </cell>
          <cell r="F49">
            <v>2869343</v>
          </cell>
          <cell r="G49">
            <v>3363228</v>
          </cell>
          <cell r="H49"/>
          <cell r="I49"/>
          <cell r="J49"/>
          <cell r="K49">
            <v>33150869</v>
          </cell>
          <cell r="L49">
            <v>7485680.0967741925</v>
          </cell>
        </row>
        <row r="50">
          <cell r="A50">
            <v>42005</v>
          </cell>
          <cell r="B50">
            <v>8730962</v>
          </cell>
          <cell r="C50">
            <v>6742257</v>
          </cell>
          <cell r="D50">
            <v>3203647</v>
          </cell>
          <cell r="E50">
            <v>1774299</v>
          </cell>
          <cell r="F50">
            <v>1991171</v>
          </cell>
          <cell r="G50">
            <v>1944202</v>
          </cell>
          <cell r="H50"/>
          <cell r="I50"/>
          <cell r="J50"/>
          <cell r="K50">
            <v>24403038</v>
          </cell>
          <cell r="L50">
            <v>5510363.4193548383</v>
          </cell>
        </row>
        <row r="51">
          <cell r="A51">
            <v>42036</v>
          </cell>
          <cell r="B51">
            <v>8150191</v>
          </cell>
          <cell r="C51">
            <v>8122994</v>
          </cell>
          <cell r="D51">
            <v>3671867</v>
          </cell>
          <cell r="E51">
            <v>1577723</v>
          </cell>
          <cell r="F51">
            <v>1832660</v>
          </cell>
          <cell r="G51">
            <v>2078603</v>
          </cell>
          <cell r="H51"/>
          <cell r="I51"/>
          <cell r="J51"/>
          <cell r="K51">
            <v>25594038</v>
          </cell>
          <cell r="L51">
            <v>6398509.5</v>
          </cell>
        </row>
        <row r="52">
          <cell r="A52">
            <v>42064</v>
          </cell>
          <cell r="B52">
            <v>9180890</v>
          </cell>
          <cell r="C52">
            <v>7805719</v>
          </cell>
          <cell r="D52">
            <v>4202389</v>
          </cell>
          <cell r="E52">
            <v>1902218</v>
          </cell>
          <cell r="F52">
            <v>2622457</v>
          </cell>
          <cell r="G52">
            <v>2030277</v>
          </cell>
          <cell r="H52"/>
          <cell r="I52"/>
          <cell r="J52"/>
          <cell r="K52">
            <v>28001950</v>
          </cell>
          <cell r="L52">
            <v>6323020.9677419355</v>
          </cell>
        </row>
        <row r="53">
          <cell r="A53">
            <v>42095</v>
          </cell>
          <cell r="B53">
            <v>9484853</v>
          </cell>
          <cell r="C53">
            <v>8818085</v>
          </cell>
          <cell r="D53">
            <v>3888864</v>
          </cell>
          <cell r="E53">
            <v>1651840</v>
          </cell>
          <cell r="F53">
            <v>2012300</v>
          </cell>
          <cell r="G53">
            <v>2569165</v>
          </cell>
          <cell r="H53"/>
          <cell r="I53"/>
          <cell r="J53"/>
          <cell r="K53">
            <v>28852047</v>
          </cell>
          <cell r="L53">
            <v>6732144.2999999998</v>
          </cell>
        </row>
        <row r="54">
          <cell r="A54">
            <v>42125</v>
          </cell>
          <cell r="B54">
            <v>10149290</v>
          </cell>
          <cell r="C54">
            <v>8241126</v>
          </cell>
          <cell r="D54">
            <v>4051437</v>
          </cell>
          <cell r="E54">
            <v>2264411</v>
          </cell>
          <cell r="F54">
            <v>2046626</v>
          </cell>
          <cell r="G54">
            <v>2368768</v>
          </cell>
          <cell r="H54"/>
          <cell r="I54"/>
          <cell r="J54"/>
          <cell r="K54">
            <v>29536618</v>
          </cell>
          <cell r="L54">
            <v>6669558.9032258065</v>
          </cell>
        </row>
        <row r="55">
          <cell r="A55">
            <v>42156</v>
          </cell>
          <cell r="B55">
            <v>11135231</v>
          </cell>
          <cell r="C55">
            <v>9030140</v>
          </cell>
          <cell r="D55">
            <v>3718078</v>
          </cell>
          <cell r="E55">
            <v>2033285</v>
          </cell>
          <cell r="F55">
            <v>1879270</v>
          </cell>
          <cell r="G55">
            <v>2499030</v>
          </cell>
          <cell r="H55"/>
          <cell r="I55"/>
          <cell r="J55"/>
          <cell r="K55">
            <v>30453221</v>
          </cell>
          <cell r="L55">
            <v>7105751.5666666664</v>
          </cell>
        </row>
        <row r="56">
          <cell r="A56">
            <v>42186</v>
          </cell>
          <cell r="B56">
            <v>11382125</v>
          </cell>
          <cell r="C56">
            <v>9535496</v>
          </cell>
          <cell r="D56">
            <v>4235783</v>
          </cell>
          <cell r="E56">
            <v>1694966</v>
          </cell>
          <cell r="F56">
            <v>2357165</v>
          </cell>
          <cell r="G56">
            <v>2801131</v>
          </cell>
          <cell r="H56"/>
          <cell r="I56"/>
          <cell r="J56"/>
          <cell r="K56">
            <v>32866729</v>
          </cell>
          <cell r="L56">
            <v>7421519.4516129028</v>
          </cell>
        </row>
        <row r="57">
          <cell r="A57">
            <v>42217</v>
          </cell>
          <cell r="B57">
            <v>9026213</v>
          </cell>
          <cell r="C57">
            <v>9414567</v>
          </cell>
          <cell r="D57">
            <v>3470150</v>
          </cell>
          <cell r="E57">
            <v>1004823</v>
          </cell>
          <cell r="F57">
            <v>2678650</v>
          </cell>
          <cell r="G57">
            <v>2530050</v>
          </cell>
          <cell r="H57"/>
          <cell r="I57"/>
          <cell r="J57"/>
          <cell r="K57">
            <v>29275769</v>
          </cell>
          <cell r="L57">
            <v>6610657.5161290318</v>
          </cell>
        </row>
        <row r="58">
          <cell r="A58">
            <v>42248</v>
          </cell>
          <cell r="B58">
            <v>11307961</v>
          </cell>
          <cell r="C58">
            <v>10354289</v>
          </cell>
          <cell r="D58">
            <v>4592544</v>
          </cell>
          <cell r="E58">
            <v>1998758</v>
          </cell>
          <cell r="F58">
            <v>2731227</v>
          </cell>
          <cell r="G58">
            <v>2782068</v>
          </cell>
          <cell r="H58"/>
          <cell r="I58">
            <v>80011</v>
          </cell>
          <cell r="J58"/>
          <cell r="K58">
            <v>34665123</v>
          </cell>
          <cell r="L58">
            <v>8088528.7000000011</v>
          </cell>
        </row>
        <row r="59">
          <cell r="A59">
            <v>42278</v>
          </cell>
          <cell r="B59">
            <v>11682421</v>
          </cell>
          <cell r="C59">
            <v>10160465</v>
          </cell>
          <cell r="D59">
            <v>4707986</v>
          </cell>
          <cell r="E59">
            <v>2200734</v>
          </cell>
          <cell r="F59">
            <v>2905570</v>
          </cell>
          <cell r="G59">
            <v>1952015</v>
          </cell>
          <cell r="H59"/>
          <cell r="I59">
            <v>455055</v>
          </cell>
          <cell r="J59"/>
          <cell r="K59">
            <v>35295412</v>
          </cell>
          <cell r="L59">
            <v>7969931.7419354841</v>
          </cell>
        </row>
        <row r="60">
          <cell r="A60">
            <v>42309</v>
          </cell>
          <cell r="B60">
            <v>11076185</v>
          </cell>
          <cell r="C60">
            <v>7644423</v>
          </cell>
          <cell r="D60">
            <v>4159025</v>
          </cell>
          <cell r="E60">
            <v>2042919</v>
          </cell>
          <cell r="F60">
            <v>2413688</v>
          </cell>
          <cell r="G60">
            <v>2148482</v>
          </cell>
          <cell r="H60"/>
          <cell r="I60"/>
          <cell r="J60"/>
          <cell r="K60">
            <v>30654617</v>
          </cell>
          <cell r="L60">
            <v>7152743.9666666668</v>
          </cell>
        </row>
        <row r="61">
          <cell r="A61">
            <v>42339</v>
          </cell>
          <cell r="B61">
            <v>13020776</v>
          </cell>
          <cell r="C61">
            <v>10023450</v>
          </cell>
          <cell r="D61">
            <v>3875297</v>
          </cell>
          <cell r="E61">
            <v>1902714</v>
          </cell>
          <cell r="F61">
            <v>2751397</v>
          </cell>
          <cell r="G61">
            <v>172466</v>
          </cell>
          <cell r="H61"/>
          <cell r="I61">
            <v>162956</v>
          </cell>
          <cell r="J61"/>
          <cell r="K61">
            <v>33129202</v>
          </cell>
          <cell r="L61">
            <v>7480787.5483870972</v>
          </cell>
        </row>
        <row r="62">
          <cell r="A62">
            <v>42370</v>
          </cell>
          <cell r="B62">
            <v>10057996</v>
          </cell>
          <cell r="C62">
            <v>6114999</v>
          </cell>
          <cell r="D62">
            <v>3587970</v>
          </cell>
          <cell r="E62">
            <v>1605980</v>
          </cell>
          <cell r="F62">
            <v>1798350</v>
          </cell>
          <cell r="G62">
            <v>135255</v>
          </cell>
          <cell r="H62">
            <v>1055720</v>
          </cell>
          <cell r="I62">
            <v>162640</v>
          </cell>
          <cell r="J62"/>
          <cell r="K62">
            <v>25096266</v>
          </cell>
          <cell r="L62">
            <v>5666898.7741935486</v>
          </cell>
        </row>
        <row r="63">
          <cell r="A63">
            <v>42401</v>
          </cell>
          <cell r="B63">
            <v>11412909</v>
          </cell>
          <cell r="C63">
            <v>8124853</v>
          </cell>
          <cell r="D63">
            <v>3561779.9999999991</v>
          </cell>
          <cell r="E63">
            <v>1353449.9999999998</v>
          </cell>
          <cell r="F63">
            <v>1954480.0000000002</v>
          </cell>
          <cell r="G63"/>
          <cell r="H63">
            <v>1236970</v>
          </cell>
          <cell r="I63">
            <v>667030.00000000012</v>
          </cell>
          <cell r="J63"/>
          <cell r="K63">
            <v>27754241</v>
          </cell>
          <cell r="L63">
            <v>6699299.5517241377</v>
          </cell>
        </row>
        <row r="64">
          <cell r="A64">
            <v>42430</v>
          </cell>
          <cell r="B64">
            <v>12012887</v>
          </cell>
          <cell r="C64">
            <v>7199210</v>
          </cell>
          <cell r="D64">
            <v>3624940</v>
          </cell>
          <cell r="E64">
            <v>2073980.0000000005</v>
          </cell>
          <cell r="F64">
            <v>1936280.0000000002</v>
          </cell>
          <cell r="G64"/>
          <cell r="H64">
            <v>1388580.0000000005</v>
          </cell>
          <cell r="I64">
            <v>614660</v>
          </cell>
          <cell r="J64"/>
          <cell r="K64">
            <v>30342951</v>
          </cell>
          <cell r="L64">
            <v>6851634.0967741935</v>
          </cell>
        </row>
        <row r="65">
          <cell r="A65">
            <v>42461</v>
          </cell>
          <cell r="B65">
            <v>12187010</v>
          </cell>
          <cell r="C65">
            <v>8109776</v>
          </cell>
          <cell r="D65">
            <v>3206810</v>
          </cell>
          <cell r="E65">
            <v>823880.00000000012</v>
          </cell>
          <cell r="F65">
            <v>1429060.0000000002</v>
          </cell>
          <cell r="G65"/>
          <cell r="H65">
            <v>930710</v>
          </cell>
          <cell r="I65">
            <v>847759.99999999988</v>
          </cell>
          <cell r="J65"/>
          <cell r="K65">
            <v>28118245</v>
          </cell>
          <cell r="L65">
            <v>6560923.833333334</v>
          </cell>
        </row>
        <row r="66">
          <cell r="A66">
            <v>42491</v>
          </cell>
          <cell r="B66">
            <v>11927191</v>
          </cell>
          <cell r="C66">
            <v>9016705</v>
          </cell>
          <cell r="D66">
            <v>3790170.0000000005</v>
          </cell>
          <cell r="E66">
            <v>2318800</v>
          </cell>
          <cell r="F66">
            <v>2335240.0000000005</v>
          </cell>
          <cell r="G66"/>
          <cell r="H66">
            <v>1373190</v>
          </cell>
          <cell r="I66">
            <v>681990</v>
          </cell>
          <cell r="J66"/>
          <cell r="K66">
            <v>32136099</v>
          </cell>
          <cell r="L66">
            <v>7256538.4838709682</v>
          </cell>
        </row>
        <row r="67">
          <cell r="A67">
            <v>42522</v>
          </cell>
          <cell r="B67">
            <v>10892378</v>
          </cell>
          <cell r="C67">
            <v>8146878</v>
          </cell>
          <cell r="D67">
            <v>4016830</v>
          </cell>
          <cell r="E67">
            <v>1856290</v>
          </cell>
          <cell r="F67">
            <v>1657210</v>
          </cell>
          <cell r="G67"/>
          <cell r="H67">
            <v>912500</v>
          </cell>
          <cell r="I67">
            <v>511180</v>
          </cell>
          <cell r="J67"/>
          <cell r="K67">
            <v>30087114</v>
          </cell>
          <cell r="L67">
            <v>7020326.6000000006</v>
          </cell>
        </row>
        <row r="68">
          <cell r="A68">
            <v>42552</v>
          </cell>
          <cell r="B68">
            <v>12688178</v>
          </cell>
          <cell r="C68">
            <v>8747938</v>
          </cell>
          <cell r="D68">
            <v>3893529.9999999995</v>
          </cell>
          <cell r="E68">
            <v>2319320</v>
          </cell>
          <cell r="F68">
            <v>2430350</v>
          </cell>
          <cell r="G68">
            <v>27500</v>
          </cell>
          <cell r="H68">
            <v>1710360.0000000002</v>
          </cell>
          <cell r="I68">
            <v>511450</v>
          </cell>
          <cell r="J68"/>
          <cell r="K68">
            <v>32303553</v>
          </cell>
          <cell r="L68">
            <v>7294350.6774193551</v>
          </cell>
        </row>
        <row r="69">
          <cell r="A69">
            <v>42583</v>
          </cell>
          <cell r="B69">
            <v>12785420</v>
          </cell>
          <cell r="C69">
            <v>9123012</v>
          </cell>
          <cell r="D69">
            <v>4297090</v>
          </cell>
          <cell r="E69">
            <v>2080440.0000000005</v>
          </cell>
          <cell r="F69">
            <v>2523930</v>
          </cell>
          <cell r="G69">
            <v>0</v>
          </cell>
          <cell r="H69">
            <v>1488940</v>
          </cell>
          <cell r="I69">
            <v>671750</v>
          </cell>
          <cell r="J69"/>
          <cell r="K69">
            <v>33727485</v>
          </cell>
          <cell r="L69">
            <v>7615883.7096774206</v>
          </cell>
        </row>
        <row r="70">
          <cell r="A70">
            <v>42614</v>
          </cell>
          <cell r="B70">
            <v>12831828</v>
          </cell>
          <cell r="C70">
            <v>9297720</v>
          </cell>
          <cell r="D70">
            <v>3718470</v>
          </cell>
          <cell r="E70">
            <v>1554889.9999999998</v>
          </cell>
          <cell r="F70">
            <v>1678050</v>
          </cell>
          <cell r="G70">
            <v>0</v>
          </cell>
          <cell r="H70">
            <v>1678320</v>
          </cell>
          <cell r="I70">
            <v>686250</v>
          </cell>
          <cell r="J70"/>
          <cell r="K70">
            <v>32538172</v>
          </cell>
          <cell r="L70">
            <v>7592240.1333333338</v>
          </cell>
        </row>
        <row r="71">
          <cell r="A71">
            <v>42644</v>
          </cell>
          <cell r="B71">
            <v>13077036</v>
          </cell>
          <cell r="C71">
            <v>9079135</v>
          </cell>
          <cell r="D71">
            <v>3877450.0000000005</v>
          </cell>
          <cell r="E71">
            <v>1794879.9999999998</v>
          </cell>
          <cell r="F71">
            <v>2128880</v>
          </cell>
          <cell r="G71">
            <v>0</v>
          </cell>
          <cell r="H71">
            <v>1635009.9999999998</v>
          </cell>
          <cell r="I71">
            <v>508480</v>
          </cell>
          <cell r="J71"/>
          <cell r="K71">
            <v>32675167</v>
          </cell>
          <cell r="L71">
            <v>7378263.5161290327</v>
          </cell>
        </row>
        <row r="72">
          <cell r="A72">
            <v>42675</v>
          </cell>
          <cell r="B72">
            <v>12475602</v>
          </cell>
          <cell r="C72">
            <v>8235978</v>
          </cell>
          <cell r="D72">
            <v>3568320</v>
          </cell>
          <cell r="E72">
            <v>1758340.0000000002</v>
          </cell>
          <cell r="F72">
            <v>1926000.0000000002</v>
          </cell>
          <cell r="G72">
            <v>0</v>
          </cell>
          <cell r="H72">
            <v>1186200</v>
          </cell>
          <cell r="I72">
            <v>508729.99999999994</v>
          </cell>
          <cell r="J72"/>
          <cell r="K72">
            <v>30276229</v>
          </cell>
          <cell r="L72">
            <v>7064453.4333333336</v>
          </cell>
        </row>
        <row r="73">
          <cell r="A73">
            <v>42705</v>
          </cell>
          <cell r="B73">
            <v>13932812</v>
          </cell>
          <cell r="C73">
            <v>9281822</v>
          </cell>
          <cell r="D73">
            <v>3946269.9999999995</v>
          </cell>
          <cell r="E73">
            <v>1593159.9999999998</v>
          </cell>
          <cell r="F73">
            <v>2494450</v>
          </cell>
          <cell r="G73">
            <v>0</v>
          </cell>
          <cell r="H73">
            <v>1955779.9999999998</v>
          </cell>
          <cell r="I73">
            <v>708760</v>
          </cell>
          <cell r="J73"/>
          <cell r="K73">
            <v>33719271</v>
          </cell>
          <cell r="L73">
            <v>7614028.935483871</v>
          </cell>
        </row>
        <row r="74">
          <cell r="A74">
            <v>42736</v>
          </cell>
          <cell r="B74">
            <v>11774175</v>
          </cell>
          <cell r="C74">
            <v>8668790</v>
          </cell>
          <cell r="D74">
            <v>3037999.9999999995</v>
          </cell>
          <cell r="E74">
            <v>1113209.9999999998</v>
          </cell>
          <cell r="F74">
            <v>2004909.9999999998</v>
          </cell>
          <cell r="G74"/>
          <cell r="H74">
            <v>1110530</v>
          </cell>
          <cell r="I74">
            <v>1018209.9999999999</v>
          </cell>
          <cell r="J74"/>
          <cell r="K74">
            <v>29194347</v>
          </cell>
          <cell r="L74">
            <v>6592271.9032258065</v>
          </cell>
        </row>
        <row r="75">
          <cell r="A75">
            <v>42767</v>
          </cell>
          <cell r="B75">
            <v>11550853</v>
          </cell>
          <cell r="C75">
            <v>7955691</v>
          </cell>
          <cell r="D75">
            <v>3270640.0000000005</v>
          </cell>
          <cell r="E75">
            <v>1548780</v>
          </cell>
          <cell r="F75">
            <v>2204460.0000000005</v>
          </cell>
          <cell r="G75"/>
          <cell r="H75">
            <v>1696290.0000000002</v>
          </cell>
          <cell r="I75">
            <v>753920.00000000012</v>
          </cell>
          <cell r="J75"/>
          <cell r="K75">
            <v>28592363</v>
          </cell>
          <cell r="L75">
            <v>7148090.75</v>
          </cell>
        </row>
        <row r="76">
          <cell r="A76">
            <v>42795</v>
          </cell>
          <cell r="B76">
            <v>12610087</v>
          </cell>
          <cell r="C76">
            <v>8359585</v>
          </cell>
          <cell r="D76">
            <v>3629460.0000000009</v>
          </cell>
          <cell r="E76">
            <v>1587460</v>
          </cell>
          <cell r="F76">
            <v>2291940</v>
          </cell>
          <cell r="G76"/>
          <cell r="H76">
            <v>1509730</v>
          </cell>
          <cell r="I76">
            <v>1521550</v>
          </cell>
          <cell r="J76"/>
          <cell r="K76">
            <v>32018827</v>
          </cell>
          <cell r="L76">
            <v>7230057.7096774196</v>
          </cell>
        </row>
        <row r="77">
          <cell r="A77">
            <v>42826</v>
          </cell>
          <cell r="B77">
            <v>11503515</v>
          </cell>
          <cell r="C77">
            <v>7042856</v>
          </cell>
          <cell r="D77">
            <v>3597969.9999999991</v>
          </cell>
          <cell r="E77">
            <v>2021100</v>
          </cell>
          <cell r="F77">
            <v>736110</v>
          </cell>
          <cell r="G77"/>
          <cell r="H77">
            <v>1505730</v>
          </cell>
          <cell r="I77">
            <v>1016270.0000000001</v>
          </cell>
          <cell r="J77"/>
          <cell r="K77">
            <v>27137171</v>
          </cell>
          <cell r="L77">
            <v>6332006.5666666664</v>
          </cell>
        </row>
        <row r="78">
          <cell r="A78">
            <v>42856</v>
          </cell>
          <cell r="B78">
            <v>13266933</v>
          </cell>
          <cell r="C78">
            <v>8932729</v>
          </cell>
          <cell r="D78">
            <v>3983819.9999999995</v>
          </cell>
          <cell r="E78">
            <v>1781699.9999999995</v>
          </cell>
          <cell r="F78">
            <v>2714500</v>
          </cell>
          <cell r="G78"/>
          <cell r="H78">
            <v>1305010</v>
          </cell>
          <cell r="I78">
            <v>1233040</v>
          </cell>
          <cell r="J78"/>
          <cell r="K78">
            <v>33427601</v>
          </cell>
          <cell r="L78">
            <v>7548167.9677419355</v>
          </cell>
        </row>
        <row r="79">
          <cell r="A79">
            <v>42887</v>
          </cell>
          <cell r="B79">
            <v>14357946</v>
          </cell>
          <cell r="C79">
            <v>8745352</v>
          </cell>
          <cell r="D79">
            <v>3553719.9999999995</v>
          </cell>
          <cell r="E79">
            <v>1862380</v>
          </cell>
          <cell r="F79">
            <v>2502540</v>
          </cell>
          <cell r="G79"/>
          <cell r="H79">
            <v>1557880</v>
          </cell>
          <cell r="I79">
            <v>842639.99999999988</v>
          </cell>
          <cell r="J79"/>
          <cell r="K79">
            <v>33581377</v>
          </cell>
          <cell r="L79">
            <v>7835654.6333333338</v>
          </cell>
        </row>
        <row r="80">
          <cell r="A80">
            <v>42917</v>
          </cell>
          <cell r="B80">
            <v>14974372</v>
          </cell>
          <cell r="C80">
            <v>8310469</v>
          </cell>
          <cell r="D80">
            <v>4020540.0000000014</v>
          </cell>
          <cell r="E80">
            <v>1525620.0000000002</v>
          </cell>
          <cell r="F80">
            <v>1560409.9999999998</v>
          </cell>
          <cell r="G80"/>
          <cell r="H80">
            <v>1168350</v>
          </cell>
          <cell r="I80">
            <v>579569.99999999988</v>
          </cell>
          <cell r="J80"/>
          <cell r="K80">
            <v>32087523</v>
          </cell>
          <cell r="L80">
            <v>7245569.7096774196</v>
          </cell>
        </row>
        <row r="81">
          <cell r="A81">
            <v>42948</v>
          </cell>
          <cell r="B81">
            <v>13761596</v>
          </cell>
          <cell r="C81">
            <v>8392788</v>
          </cell>
          <cell r="D81">
            <v>3796419.9999999995</v>
          </cell>
          <cell r="E81">
            <v>1721140</v>
          </cell>
          <cell r="F81">
            <v>2609950.0000000005</v>
          </cell>
          <cell r="G81"/>
          <cell r="H81">
            <v>1202350</v>
          </cell>
          <cell r="I81">
            <v>511210</v>
          </cell>
          <cell r="J81"/>
          <cell r="K81">
            <v>32139697</v>
          </cell>
          <cell r="L81">
            <v>7257350.935483871</v>
          </cell>
        </row>
        <row r="82">
          <cell r="A82">
            <v>42979</v>
          </cell>
          <cell r="B82">
            <v>14102500</v>
          </cell>
          <cell r="C82">
            <v>9255432</v>
          </cell>
          <cell r="D82">
            <v>3549380.0000000005</v>
          </cell>
          <cell r="E82">
            <v>1597660.0000000002</v>
          </cell>
          <cell r="F82">
            <v>2840500</v>
          </cell>
          <cell r="G82"/>
          <cell r="H82">
            <v>1364009.9999999998</v>
          </cell>
          <cell r="I82">
            <v>673380</v>
          </cell>
          <cell r="J82"/>
          <cell r="K82">
            <v>33503894</v>
          </cell>
          <cell r="L82">
            <v>7817575.2666666657</v>
          </cell>
        </row>
        <row r="83">
          <cell r="A83">
            <v>43009</v>
          </cell>
          <cell r="B83">
            <v>16262395</v>
          </cell>
          <cell r="C83">
            <v>9044601</v>
          </cell>
          <cell r="D83">
            <v>3804619.9999999995</v>
          </cell>
          <cell r="E83">
            <v>1434699.9999999998</v>
          </cell>
          <cell r="F83">
            <v>2527240.0000000005</v>
          </cell>
          <cell r="G83"/>
          <cell r="H83">
            <v>1526600</v>
          </cell>
          <cell r="I83">
            <v>326560</v>
          </cell>
          <cell r="J83"/>
          <cell r="K83">
            <v>34875404</v>
          </cell>
          <cell r="L83">
            <v>7875091.2258064514</v>
          </cell>
        </row>
        <row r="84">
          <cell r="A84">
            <v>43040</v>
          </cell>
          <cell r="B84">
            <v>14096882</v>
          </cell>
          <cell r="C84">
            <v>7863484</v>
          </cell>
          <cell r="D84">
            <v>2919540</v>
          </cell>
          <cell r="E84">
            <v>1590419.9999999998</v>
          </cell>
          <cell r="F84">
            <v>2371680.0000000005</v>
          </cell>
          <cell r="G84"/>
          <cell r="H84">
            <v>1186340.0000000002</v>
          </cell>
          <cell r="I84">
            <v>334450</v>
          </cell>
          <cell r="J84"/>
          <cell r="K84">
            <v>30850790</v>
          </cell>
          <cell r="L84">
            <v>7198517.666666666</v>
          </cell>
        </row>
        <row r="85">
          <cell r="A85">
            <v>43070</v>
          </cell>
          <cell r="B85">
            <v>15768598</v>
          </cell>
          <cell r="C85">
            <v>8547771</v>
          </cell>
          <cell r="D85">
            <v>3260369.9999999995</v>
          </cell>
          <cell r="E85">
            <v>1377030.0000000002</v>
          </cell>
          <cell r="F85">
            <v>2590000</v>
          </cell>
          <cell r="G85"/>
          <cell r="H85">
            <v>1355120.0000000002</v>
          </cell>
          <cell r="I85">
            <v>681030</v>
          </cell>
          <cell r="J85"/>
          <cell r="K85">
            <v>33586529</v>
          </cell>
          <cell r="L85">
            <v>7584054.935483871</v>
          </cell>
        </row>
        <row r="86">
          <cell r="A86">
            <v>43101</v>
          </cell>
          <cell r="B86">
            <v>13753969</v>
          </cell>
          <cell r="C86">
            <v>8149415</v>
          </cell>
          <cell r="D86">
            <v>2642890.0000000005</v>
          </cell>
          <cell r="E86">
            <v>1360730</v>
          </cell>
          <cell r="F86">
            <v>1625749.9999999998</v>
          </cell>
          <cell r="G86"/>
          <cell r="H86">
            <v>855930</v>
          </cell>
          <cell r="I86">
            <v>333890</v>
          </cell>
          <cell r="K86">
            <v>28589768</v>
          </cell>
          <cell r="L86">
            <v>6455754.064516129</v>
          </cell>
        </row>
        <row r="87">
          <cell r="A87">
            <v>43132</v>
          </cell>
          <cell r="B87">
            <v>11239464</v>
          </cell>
          <cell r="C87">
            <v>6552620</v>
          </cell>
          <cell r="D87">
            <v>2878830.0000000005</v>
          </cell>
          <cell r="E87">
            <v>1022560.0000000001</v>
          </cell>
          <cell r="F87">
            <v>2001779.9999999998</v>
          </cell>
          <cell r="H87">
            <v>1028139.9999999999</v>
          </cell>
          <cell r="I87">
            <v>1380290</v>
          </cell>
          <cell r="K87">
            <v>26456152</v>
          </cell>
          <cell r="L87">
            <v>6614038</v>
          </cell>
        </row>
        <row r="88">
          <cell r="A88">
            <v>43160</v>
          </cell>
          <cell r="B88">
            <v>14687365</v>
          </cell>
          <cell r="C88">
            <v>5629341</v>
          </cell>
          <cell r="D88">
            <v>3001610</v>
          </cell>
          <cell r="E88">
            <v>1337750</v>
          </cell>
          <cell r="F88">
            <v>2725819.9999999995</v>
          </cell>
          <cell r="H88">
            <v>1013949.9999999999</v>
          </cell>
          <cell r="I88">
            <v>1238899.9999999998</v>
          </cell>
          <cell r="K88">
            <v>29396995</v>
          </cell>
          <cell r="L88">
            <v>6638031.1290322579</v>
          </cell>
        </row>
        <row r="89">
          <cell r="A89">
            <v>43191</v>
          </cell>
          <cell r="B89">
            <v>13257379</v>
          </cell>
          <cell r="C89">
            <v>7828951</v>
          </cell>
          <cell r="D89">
            <v>2470870</v>
          </cell>
          <cell r="E89">
            <v>1627680</v>
          </cell>
          <cell r="F89">
            <v>1864960</v>
          </cell>
          <cell r="H89">
            <v>173480</v>
          </cell>
          <cell r="I89">
            <v>834240</v>
          </cell>
          <cell r="K89">
            <v>28518272</v>
          </cell>
          <cell r="L89">
            <v>6654263.4666666668</v>
          </cell>
        </row>
        <row r="90">
          <cell r="A90">
            <v>43221</v>
          </cell>
          <cell r="B90">
            <v>15020905</v>
          </cell>
          <cell r="C90">
            <v>8466945</v>
          </cell>
          <cell r="D90">
            <v>3588289.9999999991</v>
          </cell>
          <cell r="E90">
            <v>1503520.0000000002</v>
          </cell>
          <cell r="F90">
            <v>2273770</v>
          </cell>
          <cell r="H90">
            <v>163940</v>
          </cell>
          <cell r="I90">
            <v>685270</v>
          </cell>
          <cell r="K90">
            <v>32013397</v>
          </cell>
          <cell r="L90">
            <v>7228831.5806451617</v>
          </cell>
        </row>
        <row r="91">
          <cell r="A91">
            <v>43252</v>
          </cell>
          <cell r="B91">
            <v>17516456</v>
          </cell>
          <cell r="C91">
            <v>8110424</v>
          </cell>
          <cell r="D91">
            <v>3560880.0000000005</v>
          </cell>
          <cell r="E91">
            <v>1977540</v>
          </cell>
          <cell r="F91">
            <v>2149550</v>
          </cell>
          <cell r="H91">
            <v>0</v>
          </cell>
          <cell r="I91">
            <v>668330</v>
          </cell>
          <cell r="K91">
            <v>34063121</v>
          </cell>
          <cell r="L91">
            <v>7948061.5666666664</v>
          </cell>
        </row>
        <row r="92">
          <cell r="A92">
            <v>43282</v>
          </cell>
          <cell r="B92">
            <v>17843261</v>
          </cell>
          <cell r="C92">
            <v>8752639</v>
          </cell>
          <cell r="D92">
            <v>3994890</v>
          </cell>
          <cell r="E92">
            <v>1767560</v>
          </cell>
          <cell r="F92">
            <v>2606600</v>
          </cell>
          <cell r="H92">
            <v>0</v>
          </cell>
          <cell r="I92">
            <v>682020</v>
          </cell>
          <cell r="K92">
            <v>35724311</v>
          </cell>
          <cell r="L92">
            <v>8066779.9032258075</v>
          </cell>
        </row>
        <row r="93">
          <cell r="A93">
            <v>43313</v>
          </cell>
          <cell r="B93">
            <v>17838320</v>
          </cell>
          <cell r="C93">
            <v>8402903</v>
          </cell>
          <cell r="D93">
            <v>4019160.0000000005</v>
          </cell>
          <cell r="E93">
            <v>1628570.0000000002</v>
          </cell>
          <cell r="F93">
            <v>1886570.0000000002</v>
          </cell>
          <cell r="H93">
            <v>0</v>
          </cell>
          <cell r="I93">
            <v>1165350.0000000002</v>
          </cell>
          <cell r="K93">
            <v>35854166</v>
          </cell>
          <cell r="L93">
            <v>8096102</v>
          </cell>
        </row>
        <row r="94">
          <cell r="A94">
            <v>43344</v>
          </cell>
          <cell r="B94">
            <v>18070285</v>
          </cell>
          <cell r="C94">
            <v>8335175</v>
          </cell>
          <cell r="D94">
            <v>3362100</v>
          </cell>
          <cell r="E94">
            <v>1432150</v>
          </cell>
          <cell r="F94">
            <v>1722979.9999999998</v>
          </cell>
          <cell r="H94">
            <v>0</v>
          </cell>
          <cell r="I94">
            <v>1103280.0000000002</v>
          </cell>
          <cell r="K94">
            <v>35260236</v>
          </cell>
          <cell r="L94">
            <v>8227388.3999999994</v>
          </cell>
        </row>
        <row r="95">
          <cell r="A95">
            <v>43374</v>
          </cell>
          <cell r="B95">
            <v>18289165</v>
          </cell>
          <cell r="C95">
            <v>8414474</v>
          </cell>
          <cell r="D95">
            <v>3677919.9999999995</v>
          </cell>
          <cell r="E95">
            <v>1802530</v>
          </cell>
          <cell r="F95">
            <v>2229170</v>
          </cell>
          <cell r="H95">
            <v>0</v>
          </cell>
          <cell r="I95">
            <v>674170.00000000012</v>
          </cell>
          <cell r="K95">
            <v>36379615</v>
          </cell>
          <cell r="L95">
            <v>8214751.7741935486</v>
          </cell>
        </row>
        <row r="96">
          <cell r="A96">
            <v>43405</v>
          </cell>
          <cell r="B96">
            <v>17587287</v>
          </cell>
          <cell r="C96">
            <v>7819867</v>
          </cell>
          <cell r="D96">
            <v>3335650</v>
          </cell>
          <cell r="E96">
            <v>1775239.9999999998</v>
          </cell>
          <cell r="F96">
            <v>2583619.9999999995</v>
          </cell>
          <cell r="H96">
            <v>0</v>
          </cell>
          <cell r="I96">
            <v>504659.99999999994</v>
          </cell>
          <cell r="K96">
            <v>33921890</v>
          </cell>
          <cell r="L96">
            <v>7915107.666666667</v>
          </cell>
        </row>
        <row r="97">
          <cell r="A97">
            <v>43435</v>
          </cell>
          <cell r="B97">
            <v>18051180</v>
          </cell>
          <cell r="C97">
            <v>8832628</v>
          </cell>
          <cell r="D97">
            <v>3463650</v>
          </cell>
          <cell r="E97">
            <v>2103850</v>
          </cell>
          <cell r="F97">
            <v>2481499.9999999995</v>
          </cell>
          <cell r="H97">
            <v>0</v>
          </cell>
          <cell r="I97">
            <v>1346249.9999999998</v>
          </cell>
          <cell r="K97">
            <v>36877891</v>
          </cell>
          <cell r="L97">
            <v>8327265.7096774206</v>
          </cell>
        </row>
        <row r="98">
          <cell r="A98">
            <v>43466</v>
          </cell>
          <cell r="B98">
            <v>15131348</v>
          </cell>
          <cell r="C98">
            <v>8211242</v>
          </cell>
          <cell r="D98">
            <v>2830200</v>
          </cell>
          <cell r="E98">
            <v>1632520</v>
          </cell>
          <cell r="F98">
            <v>2083060</v>
          </cell>
          <cell r="H98">
            <v>1018220</v>
          </cell>
          <cell r="I98">
            <v>572410</v>
          </cell>
          <cell r="K98">
            <v>32372992</v>
          </cell>
          <cell r="L98">
            <v>7310030.4516129037</v>
          </cell>
        </row>
        <row r="99">
          <cell r="A99">
            <v>43497</v>
          </cell>
          <cell r="B99">
            <v>12387243</v>
          </cell>
          <cell r="C99">
            <v>4807649</v>
          </cell>
          <cell r="D99">
            <v>1890959.9999999998</v>
          </cell>
          <cell r="E99">
            <v>1096389.9999999998</v>
          </cell>
          <cell r="F99">
            <v>2368080</v>
          </cell>
          <cell r="H99">
            <v>1675130</v>
          </cell>
          <cell r="I99">
            <v>749590</v>
          </cell>
          <cell r="K99">
            <v>25431427</v>
          </cell>
          <cell r="L99">
            <v>6357856.75</v>
          </cell>
        </row>
        <row r="100">
          <cell r="A100">
            <v>43525</v>
          </cell>
          <cell r="B100">
            <v>9664276</v>
          </cell>
          <cell r="C100">
            <v>6146391</v>
          </cell>
          <cell r="D100">
            <v>1405470</v>
          </cell>
          <cell r="E100">
            <v>248420.00000000003</v>
          </cell>
          <cell r="F100">
            <v>2972420</v>
          </cell>
          <cell r="H100">
            <v>1740830.0000000002</v>
          </cell>
          <cell r="I100">
            <v>1782750</v>
          </cell>
          <cell r="K100">
            <v>23901700</v>
          </cell>
          <cell r="L100">
            <v>5397158.064516129</v>
          </cell>
        </row>
        <row r="101">
          <cell r="A101">
            <v>43556</v>
          </cell>
          <cell r="B101">
            <v>7401321</v>
          </cell>
          <cell r="C101">
            <v>3798550</v>
          </cell>
          <cell r="D101">
            <v>1428330</v>
          </cell>
          <cell r="E101">
            <v>0</v>
          </cell>
          <cell r="F101">
            <v>2199050</v>
          </cell>
          <cell r="H101">
            <v>1427960.0000000002</v>
          </cell>
          <cell r="I101">
            <v>724000</v>
          </cell>
          <cell r="K101">
            <v>17143580</v>
          </cell>
          <cell r="L101">
            <v>4000168.6666666665</v>
          </cell>
        </row>
        <row r="102">
          <cell r="A102">
            <v>43586</v>
          </cell>
          <cell r="B102">
            <v>16670131</v>
          </cell>
          <cell r="C102">
            <v>3924679</v>
          </cell>
          <cell r="D102">
            <v>1731460</v>
          </cell>
          <cell r="E102">
            <v>418110</v>
          </cell>
          <cell r="F102">
            <v>2740769.9999999995</v>
          </cell>
          <cell r="H102">
            <v>2437549.9999999995</v>
          </cell>
          <cell r="I102">
            <v>2049880</v>
          </cell>
          <cell r="K102">
            <v>30003826</v>
          </cell>
          <cell r="L102">
            <v>6775057.4838709682</v>
          </cell>
        </row>
        <row r="103">
          <cell r="A103">
            <v>43617</v>
          </cell>
          <cell r="B103">
            <v>16770352</v>
          </cell>
          <cell r="C103">
            <v>4694389</v>
          </cell>
          <cell r="D103">
            <v>2283440</v>
          </cell>
          <cell r="E103">
            <v>166730</v>
          </cell>
          <cell r="F103">
            <v>2335510</v>
          </cell>
          <cell r="H103">
            <v>2418760</v>
          </cell>
          <cell r="I103">
            <v>1258380</v>
          </cell>
          <cell r="K103">
            <v>29999400</v>
          </cell>
          <cell r="L103">
            <v>6999860</v>
          </cell>
        </row>
        <row r="104">
          <cell r="A104">
            <v>43647</v>
          </cell>
          <cell r="B104">
            <v>17502405</v>
          </cell>
          <cell r="C104">
            <v>4569414</v>
          </cell>
          <cell r="D104">
            <v>1836160</v>
          </cell>
          <cell r="E104">
            <v>368030</v>
          </cell>
          <cell r="F104">
            <v>1948659.9999999998</v>
          </cell>
          <cell r="H104">
            <v>1699639.9999999998</v>
          </cell>
          <cell r="I104">
            <v>1739270</v>
          </cell>
          <cell r="K104">
            <v>29897393</v>
          </cell>
          <cell r="L104">
            <v>6751024.2258064514</v>
          </cell>
        </row>
        <row r="105">
          <cell r="A105">
            <v>43678</v>
          </cell>
          <cell r="B105">
            <v>18851814</v>
          </cell>
          <cell r="C105">
            <v>6878798</v>
          </cell>
          <cell r="D105">
            <v>2321720</v>
          </cell>
          <cell r="E105">
            <v>368340.00000000006</v>
          </cell>
          <cell r="F105">
            <v>2332480</v>
          </cell>
          <cell r="H105">
            <v>2212510</v>
          </cell>
          <cell r="I105">
            <v>2190509.9999999995</v>
          </cell>
          <cell r="K105">
            <v>35191624</v>
          </cell>
          <cell r="L105">
            <v>7946495.7419354841</v>
          </cell>
        </row>
        <row r="106">
          <cell r="A106">
            <v>43709</v>
          </cell>
          <cell r="B106">
            <v>17343802</v>
          </cell>
          <cell r="C106">
            <v>6015268</v>
          </cell>
          <cell r="D106">
            <v>1408629.9999999998</v>
          </cell>
          <cell r="E106">
            <v>342400</v>
          </cell>
          <cell r="F106">
            <v>2295890</v>
          </cell>
          <cell r="H106">
            <v>1876110</v>
          </cell>
          <cell r="I106">
            <v>1353270</v>
          </cell>
          <cell r="K106">
            <v>30613647</v>
          </cell>
          <cell r="L106">
            <v>7143184.2999999998</v>
          </cell>
        </row>
        <row r="107">
          <cell r="A107">
            <v>43739</v>
          </cell>
          <cell r="B107">
            <v>16880288</v>
          </cell>
          <cell r="C107">
            <v>6967467</v>
          </cell>
          <cell r="D107">
            <v>2080170</v>
          </cell>
          <cell r="E107">
            <v>532030</v>
          </cell>
          <cell r="F107">
            <v>2100120</v>
          </cell>
          <cell r="H107">
            <v>1720390</v>
          </cell>
          <cell r="I107">
            <v>1478970.0000000002</v>
          </cell>
          <cell r="K107">
            <v>32508171</v>
          </cell>
          <cell r="L107">
            <v>7340554.7419354841</v>
          </cell>
        </row>
        <row r="108">
          <cell r="A108">
            <v>43770</v>
          </cell>
          <cell r="B108">
            <v>16864235</v>
          </cell>
          <cell r="C108">
            <v>5379003</v>
          </cell>
          <cell r="D108">
            <v>1594200</v>
          </cell>
          <cell r="E108">
            <v>0</v>
          </cell>
          <cell r="F108">
            <v>2538740.0000000005</v>
          </cell>
          <cell r="H108">
            <v>2028119.9999999998</v>
          </cell>
          <cell r="I108">
            <v>1326720</v>
          </cell>
          <cell r="K108">
            <v>29645954</v>
          </cell>
          <cell r="L108">
            <v>6917389.2666666666</v>
          </cell>
        </row>
        <row r="109">
          <cell r="A109">
            <v>43800</v>
          </cell>
          <cell r="B109">
            <v>15925402</v>
          </cell>
          <cell r="C109">
            <v>4984024</v>
          </cell>
          <cell r="D109">
            <v>1862900</v>
          </cell>
          <cell r="E109">
            <v>336290</v>
          </cell>
          <cell r="F109">
            <v>1296750</v>
          </cell>
          <cell r="H109">
            <v>2548810</v>
          </cell>
          <cell r="I109">
            <v>902140</v>
          </cell>
          <cell r="K109">
            <v>28480728</v>
          </cell>
          <cell r="L109">
            <v>6431132.1290322579</v>
          </cell>
        </row>
        <row r="110">
          <cell r="A110">
            <v>43831</v>
          </cell>
          <cell r="B110">
            <v>14252880</v>
          </cell>
          <cell r="C110">
            <v>2696216</v>
          </cell>
          <cell r="D110">
            <v>568530</v>
          </cell>
          <cell r="E110">
            <v>367920</v>
          </cell>
          <cell r="F110">
            <v>1344020</v>
          </cell>
          <cell r="H110">
            <v>1939789.9999999998</v>
          </cell>
          <cell r="I110">
            <v>514490</v>
          </cell>
          <cell r="K110">
            <v>22450415</v>
          </cell>
          <cell r="L110">
            <v>5069448.5483870963</v>
          </cell>
        </row>
        <row r="111">
          <cell r="A111">
            <v>43862</v>
          </cell>
          <cell r="B111">
            <v>12707530</v>
          </cell>
          <cell r="C111">
            <v>3437521</v>
          </cell>
          <cell r="D111">
            <v>1066380</v>
          </cell>
          <cell r="E111">
            <v>925480</v>
          </cell>
          <cell r="F111">
            <v>1560049.9999999998</v>
          </cell>
          <cell r="H111">
            <v>1692050.0000000002</v>
          </cell>
          <cell r="I111">
            <v>952240</v>
          </cell>
          <cell r="K111">
            <v>22510932</v>
          </cell>
          <cell r="L111">
            <v>5433673.2413793104</v>
          </cell>
        </row>
        <row r="112">
          <cell r="A112">
            <v>43891</v>
          </cell>
          <cell r="B112">
            <v>11049701</v>
          </cell>
          <cell r="C112">
            <v>3065502</v>
          </cell>
          <cell r="D112">
            <v>1080280</v>
          </cell>
          <cell r="E112">
            <v>590710</v>
          </cell>
          <cell r="F112">
            <v>1282350.0000000002</v>
          </cell>
          <cell r="H112">
            <v>2484709.9999999995</v>
          </cell>
          <cell r="I112">
            <v>1067950</v>
          </cell>
          <cell r="K112">
            <v>21308382</v>
          </cell>
          <cell r="L112">
            <v>4811570.1290322579</v>
          </cell>
        </row>
        <row r="113">
          <cell r="A113">
            <v>43922</v>
          </cell>
          <cell r="B113">
            <v>12237401</v>
          </cell>
          <cell r="C113">
            <v>3499881</v>
          </cell>
          <cell r="D113">
            <v>1665389.9999999998</v>
          </cell>
          <cell r="E113">
            <v>784010</v>
          </cell>
          <cell r="F113">
            <v>1866410.0000000002</v>
          </cell>
          <cell r="G113"/>
          <cell r="H113">
            <v>2062330</v>
          </cell>
          <cell r="I113">
            <v>1388380</v>
          </cell>
          <cell r="K113">
            <v>23690783</v>
          </cell>
          <cell r="L113">
            <v>5527849.3666666672</v>
          </cell>
        </row>
        <row r="114">
          <cell r="A114">
            <v>43952</v>
          </cell>
          <cell r="B114">
            <v>12588421</v>
          </cell>
          <cell r="C114">
            <v>4023481</v>
          </cell>
          <cell r="D114">
            <v>2072900</v>
          </cell>
          <cell r="E114">
            <v>755800</v>
          </cell>
          <cell r="F114">
            <v>2331940</v>
          </cell>
          <cell r="H114">
            <v>2266040</v>
          </cell>
          <cell r="I114">
            <v>1389870</v>
          </cell>
          <cell r="K114">
            <v>25824979</v>
          </cell>
          <cell r="L114">
            <v>5831446.8709677421</v>
          </cell>
        </row>
        <row r="115">
          <cell r="A115">
            <v>43983</v>
          </cell>
          <cell r="B115">
            <v>15952063</v>
          </cell>
          <cell r="C115">
            <v>3417118</v>
          </cell>
          <cell r="D115">
            <v>2924480</v>
          </cell>
          <cell r="E115">
            <v>1473639.9999999998</v>
          </cell>
          <cell r="F115">
            <v>2759320</v>
          </cell>
          <cell r="H115">
            <v>2078850</v>
          </cell>
          <cell r="I115">
            <v>1838600</v>
          </cell>
          <cell r="K115">
            <v>29519237</v>
          </cell>
          <cell r="L115">
            <v>6887821.9666666668</v>
          </cell>
        </row>
        <row r="116">
          <cell r="A116">
            <v>44013</v>
          </cell>
          <cell r="B116">
            <v>16991980</v>
          </cell>
          <cell r="C116">
            <v>4719882</v>
          </cell>
          <cell r="D116">
            <v>1547310</v>
          </cell>
          <cell r="E116">
            <v>1715710</v>
          </cell>
          <cell r="F116">
            <v>1044940</v>
          </cell>
          <cell r="H116">
            <v>1755630</v>
          </cell>
          <cell r="I116">
            <v>1590010</v>
          </cell>
          <cell r="K116">
            <v>29503742</v>
          </cell>
          <cell r="L116">
            <v>6662135.2903225804</v>
          </cell>
        </row>
        <row r="117">
          <cell r="A117">
            <v>44044</v>
          </cell>
          <cell r="B117">
            <v>19321853</v>
          </cell>
          <cell r="C117">
            <v>4081642</v>
          </cell>
          <cell r="D117">
            <v>3368460</v>
          </cell>
          <cell r="E117">
            <v>1624259.9999999998</v>
          </cell>
          <cell r="F117">
            <v>1674500</v>
          </cell>
          <cell r="H117">
            <v>2043439.9999999998</v>
          </cell>
          <cell r="I117">
            <v>2887620</v>
          </cell>
          <cell r="K117">
            <v>35914848</v>
          </cell>
          <cell r="L117">
            <v>8109804.3870967738</v>
          </cell>
        </row>
        <row r="118">
          <cell r="A118">
            <v>44075</v>
          </cell>
          <cell r="B118">
            <v>19168135</v>
          </cell>
          <cell r="C118">
            <v>4960593</v>
          </cell>
          <cell r="D118">
            <v>2992500.0000000005</v>
          </cell>
          <cell r="E118">
            <v>1474600.0000000002</v>
          </cell>
          <cell r="F118">
            <v>2279149.9999999995</v>
          </cell>
          <cell r="H118">
            <v>1235670</v>
          </cell>
          <cell r="I118">
            <v>1885820</v>
          </cell>
          <cell r="K118">
            <v>34109574</v>
          </cell>
          <cell r="L118">
            <v>7958900.6000000006</v>
          </cell>
        </row>
        <row r="119">
          <cell r="A119">
            <v>44105</v>
          </cell>
          <cell r="B119">
            <v>18149306</v>
          </cell>
          <cell r="C119">
            <v>3707746</v>
          </cell>
          <cell r="D119">
            <v>2590189.9999999995</v>
          </cell>
          <cell r="E119">
            <v>1390170</v>
          </cell>
          <cell r="F119">
            <v>1991050.0000000002</v>
          </cell>
          <cell r="H119">
            <v>1686490.0000000002</v>
          </cell>
          <cell r="I119">
            <v>1876940</v>
          </cell>
          <cell r="K119">
            <v>31441811</v>
          </cell>
          <cell r="L119">
            <v>7099763.7741935486</v>
          </cell>
        </row>
        <row r="120">
          <cell r="A120">
            <v>44136</v>
          </cell>
          <cell r="B120">
            <v>17615964</v>
          </cell>
          <cell r="C120">
            <v>2813039</v>
          </cell>
          <cell r="D120">
            <v>2268280</v>
          </cell>
          <cell r="E120">
            <v>1842130</v>
          </cell>
          <cell r="F120">
            <v>2259940</v>
          </cell>
          <cell r="H120">
            <v>2277890</v>
          </cell>
          <cell r="I120">
            <v>1791500</v>
          </cell>
          <cell r="K120">
            <v>31160035</v>
          </cell>
          <cell r="L120">
            <v>7270674.833333334</v>
          </cell>
        </row>
        <row r="121">
          <cell r="A121">
            <v>44166</v>
          </cell>
          <cell r="B121">
            <v>17364692</v>
          </cell>
          <cell r="C121">
            <v>4038339</v>
          </cell>
          <cell r="D121">
            <v>2728359.9999999995</v>
          </cell>
          <cell r="E121">
            <v>1720730</v>
          </cell>
          <cell r="F121">
            <v>2375320</v>
          </cell>
          <cell r="H121">
            <v>2275550</v>
          </cell>
          <cell r="I121">
            <v>1822180</v>
          </cell>
          <cell r="K121">
            <v>32762203</v>
          </cell>
          <cell r="L121">
            <v>7397916.8064516131</v>
          </cell>
        </row>
        <row r="122">
          <cell r="A122">
            <v>44197</v>
          </cell>
          <cell r="B122">
            <v>15225998</v>
          </cell>
          <cell r="C122">
            <v>3471941</v>
          </cell>
          <cell r="D122">
            <v>2426920</v>
          </cell>
          <cell r="E122">
            <v>800060</v>
          </cell>
          <cell r="F122">
            <v>2196200</v>
          </cell>
          <cell r="H122">
            <v>2001640</v>
          </cell>
          <cell r="I122">
            <v>1790039.9999999998</v>
          </cell>
          <cell r="K122">
            <v>28253321</v>
          </cell>
          <cell r="L122">
            <v>6379782.1612903234</v>
          </cell>
        </row>
        <row r="123">
          <cell r="A123">
            <v>44228</v>
          </cell>
          <cell r="B123">
            <v>12754478</v>
          </cell>
          <cell r="C123">
            <v>2803251</v>
          </cell>
          <cell r="D123">
            <v>1543660</v>
          </cell>
          <cell r="E123">
            <v>1039640.0000000001</v>
          </cell>
          <cell r="F123">
            <v>1921529.9999999998</v>
          </cell>
          <cell r="H123">
            <v>1414169.9999999998</v>
          </cell>
          <cell r="I123">
            <v>710720</v>
          </cell>
          <cell r="K123">
            <v>23087145</v>
          </cell>
          <cell r="L123">
            <v>5771786.25</v>
          </cell>
        </row>
        <row r="124">
          <cell r="A124">
            <v>44256</v>
          </cell>
          <cell r="B124">
            <v>12253173</v>
          </cell>
          <cell r="C124">
            <v>3921321</v>
          </cell>
          <cell r="D124">
            <v>1474889.9999999998</v>
          </cell>
          <cell r="E124">
            <v>1216590.0000000002</v>
          </cell>
          <cell r="F124">
            <v>2731560</v>
          </cell>
          <cell r="H124">
            <v>2233050</v>
          </cell>
          <cell r="I124">
            <v>2034430.0000000002</v>
          </cell>
          <cell r="K124">
            <v>26006201</v>
          </cell>
          <cell r="L124">
            <v>5872367.9677419355</v>
          </cell>
        </row>
        <row r="125">
          <cell r="A125">
            <v>44287</v>
          </cell>
          <cell r="B125">
            <v>13307124.362537673</v>
          </cell>
          <cell r="C125">
            <v>3952044.4591305908</v>
          </cell>
          <cell r="D125">
            <v>1778644.2538330795</v>
          </cell>
          <cell r="E125">
            <v>1216590.0000000002</v>
          </cell>
          <cell r="F125">
            <v>1485814.4138087756</v>
          </cell>
          <cell r="H125">
            <v>2000000</v>
          </cell>
          <cell r="I125">
            <v>2034430.0000000002</v>
          </cell>
          <cell r="K125">
            <v>25774647.489310116</v>
          </cell>
          <cell r="L125">
            <v>6014084.4141723597</v>
          </cell>
        </row>
        <row r="126">
          <cell r="A126">
            <v>44317</v>
          </cell>
          <cell r="B126">
            <v>15021340.256640831</v>
          </cell>
          <cell r="C126">
            <v>3781708.8078127475</v>
          </cell>
          <cell r="D126">
            <v>2123244.5317960973</v>
          </cell>
          <cell r="E126">
            <v>1247954.6468435088</v>
          </cell>
          <cell r="F126">
            <v>2122978.5918170651</v>
          </cell>
          <cell r="H126">
            <v>2000000</v>
          </cell>
          <cell r="I126">
            <v>2034430.0000000002</v>
          </cell>
          <cell r="K126">
            <v>28331656.834910251</v>
          </cell>
          <cell r="L126">
            <v>6397470.8982055411</v>
          </cell>
        </row>
        <row r="127">
          <cell r="A127">
            <v>44348</v>
          </cell>
          <cell r="B127">
            <v>16302098.703804545</v>
          </cell>
          <cell r="C127">
            <v>3692608.2330166548</v>
          </cell>
          <cell r="D127">
            <v>2313141.1503898841</v>
          </cell>
          <cell r="E127">
            <v>1247155.5784992278</v>
          </cell>
          <cell r="F127">
            <v>1961403.8566819404</v>
          </cell>
          <cell r="H127">
            <v>2000000</v>
          </cell>
          <cell r="I127">
            <v>2034430.0000000002</v>
          </cell>
          <cell r="K127">
            <v>29550837.522392251</v>
          </cell>
          <cell r="L127">
            <v>6895195.4218915254</v>
          </cell>
        </row>
        <row r="128">
          <cell r="A128">
            <v>44378</v>
          </cell>
          <cell r="B128">
            <v>18365971.587298244</v>
          </cell>
          <cell r="C128">
            <v>4901841.7174159298</v>
          </cell>
          <cell r="D128">
            <v>2126017.6892243722</v>
          </cell>
          <cell r="E128">
            <v>1323360.7884917704</v>
          </cell>
          <cell r="F128">
            <v>1740440.8923192821</v>
          </cell>
          <cell r="H128">
            <v>2000000</v>
          </cell>
          <cell r="I128">
            <v>2034430.0000000002</v>
          </cell>
          <cell r="K128">
            <v>32492062.674749598</v>
          </cell>
          <cell r="L128">
            <v>7336917.3781692646</v>
          </cell>
        </row>
        <row r="129">
          <cell r="A129">
            <v>44409</v>
          </cell>
          <cell r="B129">
            <v>18174099.934544805</v>
          </cell>
          <cell r="C129">
            <v>5105110.3608141011</v>
          </cell>
          <cell r="D129">
            <v>2469605.8718699967</v>
          </cell>
          <cell r="E129">
            <v>1624259.9999999998</v>
          </cell>
          <cell r="F129">
            <v>2000021.886185844</v>
          </cell>
          <cell r="H129">
            <v>2000000</v>
          </cell>
          <cell r="I129">
            <v>2034430.0000000002</v>
          </cell>
          <cell r="K129">
            <v>33407528.053414747</v>
          </cell>
          <cell r="L129">
            <v>7543635.3669001032</v>
          </cell>
        </row>
        <row r="130">
          <cell r="A130">
            <v>44440</v>
          </cell>
          <cell r="B130">
            <v>18595728.810385581</v>
          </cell>
          <cell r="C130">
            <v>5358973.7716954667</v>
          </cell>
          <cell r="D130">
            <v>2191950.476487047</v>
          </cell>
          <cell r="E130">
            <v>1474600.0000000002</v>
          </cell>
          <cell r="F130">
            <v>1979344.9168585059</v>
          </cell>
          <cell r="H130">
            <v>2000000</v>
          </cell>
          <cell r="I130">
            <v>2034430.0000000002</v>
          </cell>
          <cell r="K130">
            <v>33635027.975426607</v>
          </cell>
          <cell r="L130">
            <v>7848173.1942662094</v>
          </cell>
        </row>
        <row r="131">
          <cell r="A131">
            <v>44470</v>
          </cell>
          <cell r="B131">
            <v>18957532.761373848</v>
          </cell>
          <cell r="C131">
            <v>5166588.0140138771</v>
          </cell>
          <cell r="D131">
            <v>2329986.5757634593</v>
          </cell>
          <cell r="E131">
            <v>1390170</v>
          </cell>
          <cell r="F131">
            <v>2027244.2514131281</v>
          </cell>
          <cell r="H131">
            <v>2000000</v>
          </cell>
          <cell r="I131">
            <v>2034430.0000000002</v>
          </cell>
          <cell r="K131">
            <v>33905951.60256432</v>
          </cell>
          <cell r="L131">
            <v>7656182.6199338781</v>
          </cell>
        </row>
        <row r="132">
          <cell r="A132">
            <v>44501</v>
          </cell>
          <cell r="B132">
            <v>18011400.328891467</v>
          </cell>
          <cell r="C132">
            <v>4218095.403487023</v>
          </cell>
          <cell r="D132">
            <v>1989469.1734465763</v>
          </cell>
          <cell r="E132">
            <v>1842130</v>
          </cell>
          <cell r="F132">
            <v>2064926.9434112941</v>
          </cell>
          <cell r="H132">
            <v>2000000</v>
          </cell>
          <cell r="I132">
            <v>2034430.0000000002</v>
          </cell>
          <cell r="K132">
            <v>32160451.849236362</v>
          </cell>
          <cell r="L132">
            <v>7504105.4314884841</v>
          </cell>
        </row>
        <row r="133">
          <cell r="A133">
            <v>44531</v>
          </cell>
          <cell r="B133">
            <v>19053648.743905585</v>
          </cell>
          <cell r="C133">
            <v>4942399.3160973387</v>
          </cell>
          <cell r="D133">
            <v>2171977.5924859513</v>
          </cell>
          <cell r="E133">
            <v>1720730</v>
          </cell>
          <cell r="F133">
            <v>2061081.6085099143</v>
          </cell>
          <cell r="H133">
            <v>2000000</v>
          </cell>
          <cell r="I133">
            <v>2034430.0000000002</v>
          </cell>
          <cell r="K133">
            <v>33984267.260998785</v>
          </cell>
          <cell r="L133">
            <v>7673866.8008706933</v>
          </cell>
        </row>
        <row r="134">
          <cell r="A134">
            <v>44562</v>
          </cell>
          <cell r="B134">
            <v>14750770.768978283</v>
          </cell>
          <cell r="C134">
            <v>4775184.6666560164</v>
          </cell>
          <cell r="D134">
            <v>1917357.5018679816</v>
          </cell>
          <cell r="E134">
            <v>1418646.8387059702</v>
          </cell>
          <cell r="F134">
            <v>1679637.4661147185</v>
          </cell>
          <cell r="H134">
            <v>1125000</v>
          </cell>
          <cell r="I134">
            <v>2034430.0000000002</v>
          </cell>
          <cell r="K134">
            <v>27701027.24232297</v>
          </cell>
          <cell r="L134">
            <v>6255070.6676213155</v>
          </cell>
        </row>
        <row r="135">
          <cell r="A135">
            <v>44593</v>
          </cell>
          <cell r="B135">
            <v>13401483.787051558</v>
          </cell>
          <cell r="C135">
            <v>4276695.4028266435</v>
          </cell>
          <cell r="D135">
            <v>1726176.41195154</v>
          </cell>
          <cell r="E135">
            <v>1297264.3752409148</v>
          </cell>
          <cell r="F135">
            <v>1816660.6052979107</v>
          </cell>
          <cell r="H135">
            <v>1125000</v>
          </cell>
          <cell r="I135">
            <v>2034430.0000000002</v>
          </cell>
          <cell r="K135">
            <v>25677710.582368571</v>
          </cell>
          <cell r="L135">
            <v>6419427.6455921428</v>
          </cell>
        </row>
        <row r="136">
          <cell r="A136">
            <v>44621</v>
          </cell>
          <cell r="B136">
            <v>13467680.800606987</v>
          </cell>
          <cell r="C136">
            <v>4431748.9543791739</v>
          </cell>
          <cell r="D136">
            <v>1681862.0627791618</v>
          </cell>
          <cell r="E136">
            <v>1022859.2293440475</v>
          </cell>
          <cell r="F136">
            <v>2104197.3808712228</v>
          </cell>
          <cell r="H136">
            <v>1125000</v>
          </cell>
          <cell r="I136">
            <v>2034430.0000000002</v>
          </cell>
          <cell r="K136">
            <v>25867778.427980591</v>
          </cell>
          <cell r="L136">
            <v>5841111.2579311011</v>
          </cell>
        </row>
        <row r="137">
          <cell r="A137">
            <v>44652</v>
          </cell>
          <cell r="B137">
            <v>13015054.58704718</v>
          </cell>
          <cell r="C137">
            <v>4371585.5915817274</v>
          </cell>
          <cell r="D137">
            <v>1737656.8699371899</v>
          </cell>
          <cell r="E137">
            <v>892239.9987066912</v>
          </cell>
          <cell r="F137">
            <v>1462870.7862528479</v>
          </cell>
          <cell r="H137">
            <v>1125000</v>
          </cell>
          <cell r="I137">
            <v>2034430.0000000002</v>
          </cell>
          <cell r="K137">
            <v>24638837.833525635</v>
          </cell>
          <cell r="L137">
            <v>5749062.161155981</v>
          </cell>
        </row>
        <row r="138">
          <cell r="A138">
            <v>44682</v>
          </cell>
          <cell r="B138">
            <v>15639146.866569892</v>
          </cell>
          <cell r="C138">
            <v>4827764.3435955457</v>
          </cell>
          <cell r="D138">
            <v>2125584.42939378</v>
          </cell>
          <cell r="E138">
            <v>1204927.26457841</v>
          </cell>
          <cell r="F138">
            <v>2201613.4260611315</v>
          </cell>
          <cell r="H138">
            <v>1125000</v>
          </cell>
          <cell r="I138">
            <v>2034430.0000000002</v>
          </cell>
          <cell r="K138">
            <v>29158466.330198757</v>
          </cell>
          <cell r="L138">
            <v>6584169.8164964933</v>
          </cell>
        </row>
        <row r="139">
          <cell r="A139">
            <v>44713</v>
          </cell>
          <cell r="B139">
            <v>16872460.978005726</v>
          </cell>
          <cell r="C139">
            <v>4648730.7450477267</v>
          </cell>
          <cell r="D139">
            <v>2376055.3045242461</v>
          </cell>
          <cell r="E139">
            <v>1229616.3420903236</v>
          </cell>
          <cell r="F139">
            <v>2035612.7140110726</v>
          </cell>
          <cell r="H139">
            <v>1125000</v>
          </cell>
          <cell r="I139">
            <v>2034430.0000000002</v>
          </cell>
          <cell r="K139">
            <v>30321906.083679095</v>
          </cell>
          <cell r="L139">
            <v>7075111.4195251223</v>
          </cell>
        </row>
        <row r="140">
          <cell r="A140">
            <v>44743</v>
          </cell>
          <cell r="B140">
            <v>18114978.490948074</v>
          </cell>
          <cell r="C140">
            <v>5211413.2387231356</v>
          </cell>
          <cell r="D140">
            <v>2112824.4867034424</v>
          </cell>
          <cell r="E140">
            <v>1356026.5553245586</v>
          </cell>
          <cell r="F140">
            <v>1713563.5198103222</v>
          </cell>
          <cell r="H140">
            <v>1125000</v>
          </cell>
          <cell r="I140">
            <v>2034430.0000000002</v>
          </cell>
          <cell r="K140">
            <v>31668236.291509531</v>
          </cell>
          <cell r="L140">
            <v>7150892.0658247331</v>
          </cell>
        </row>
        <row r="141">
          <cell r="A141">
            <v>44774</v>
          </cell>
          <cell r="B141">
            <v>18514560.103793547</v>
          </cell>
          <cell r="C141">
            <v>5460067.6475129398</v>
          </cell>
          <cell r="D141">
            <v>2580109.641544424</v>
          </cell>
          <cell r="E141">
            <v>1370819.0828036142</v>
          </cell>
          <cell r="F141">
            <v>1973180.2600455061</v>
          </cell>
          <cell r="H141">
            <v>1125000</v>
          </cell>
          <cell r="I141">
            <v>2034430.0000000002</v>
          </cell>
          <cell r="K141">
            <v>33058166.73570003</v>
          </cell>
          <cell r="L141">
            <v>7464747.327416135</v>
          </cell>
        </row>
        <row r="142">
          <cell r="A142">
            <v>44805</v>
          </cell>
          <cell r="B142">
            <v>18402654.190910626</v>
          </cell>
          <cell r="C142">
            <v>5666817.2576982398</v>
          </cell>
          <cell r="D142">
            <v>2158790.7121701469</v>
          </cell>
          <cell r="E142">
            <v>1208066.3223988365</v>
          </cell>
          <cell r="F142">
            <v>1941987.4819050124</v>
          </cell>
          <cell r="H142">
            <v>1125000</v>
          </cell>
          <cell r="I142">
            <v>2034430.0000000002</v>
          </cell>
          <cell r="K142">
            <v>32537745.965082865</v>
          </cell>
          <cell r="L142">
            <v>7592140.7251860024</v>
          </cell>
        </row>
        <row r="143">
          <cell r="A143">
            <v>44835</v>
          </cell>
          <cell r="B143">
            <v>18725667.535661872</v>
          </cell>
          <cell r="C143">
            <v>5460811.5862916848</v>
          </cell>
          <cell r="D143">
            <v>2309816.1820268971</v>
          </cell>
          <cell r="E143">
            <v>1317831.2106618376</v>
          </cell>
          <cell r="F143">
            <v>1974427.4021429908</v>
          </cell>
          <cell r="H143">
            <v>1125000</v>
          </cell>
          <cell r="I143">
            <v>2034430.0000000002</v>
          </cell>
          <cell r="K143">
            <v>32947983.916785281</v>
          </cell>
          <cell r="L143">
            <v>7439867.3360482883</v>
          </cell>
        </row>
        <row r="144">
          <cell r="A144">
            <v>44866</v>
          </cell>
          <cell r="B144">
            <v>17782271.221474364</v>
          </cell>
          <cell r="C144">
            <v>4593664.5650413837</v>
          </cell>
          <cell r="D144">
            <v>1960178.0061580655</v>
          </cell>
          <cell r="E144">
            <v>1244637.0011132131</v>
          </cell>
          <cell r="F144">
            <v>2084530.3422037214</v>
          </cell>
          <cell r="H144">
            <v>1125000</v>
          </cell>
          <cell r="I144">
            <v>2034430.0000000002</v>
          </cell>
          <cell r="K144">
            <v>30824711.13599075</v>
          </cell>
          <cell r="L144">
            <v>7192432.5983978417</v>
          </cell>
        </row>
        <row r="145">
          <cell r="A145">
            <v>44896</v>
          </cell>
          <cell r="B145">
            <v>18483641.417182319</v>
          </cell>
          <cell r="C145">
            <v>5212296.5145597374</v>
          </cell>
          <cell r="D145">
            <v>2197722.9434925341</v>
          </cell>
          <cell r="E145">
            <v>1348572.6146706671</v>
          </cell>
          <cell r="F145">
            <v>2034634.8421178334</v>
          </cell>
          <cell r="H145">
            <v>1125000</v>
          </cell>
          <cell r="I145">
            <v>2034430.0000000002</v>
          </cell>
          <cell r="K145">
            <v>32436298.332023095</v>
          </cell>
          <cell r="L145">
            <v>5096967.2490493357</v>
          </cell>
        </row>
        <row r="148">
          <cell r="A148" t="str">
            <v>Qtrly</v>
          </cell>
          <cell r="B148" t="str">
            <v>PDM</v>
          </cell>
          <cell r="C148" t="str">
            <v>Tub</v>
          </cell>
          <cell r="D148" t="str">
            <v>Guaiba</v>
          </cell>
          <cell r="E148" t="str">
            <v>Itaguai</v>
          </cell>
          <cell r="F148" t="str">
            <v>CSN</v>
          </cell>
          <cell r="G148" t="str">
            <v>PDU</v>
          </cell>
          <cell r="H148" t="str">
            <v>Acu</v>
          </cell>
          <cell r="I148" t="str">
            <v>SUDESTE</v>
          </cell>
          <cell r="J148" t="str">
            <v>Santana</v>
          </cell>
          <cell r="K148" t="str">
            <v>Total Exp Stats</v>
          </cell>
          <cell r="L148" t="str">
            <v xml:space="preserve">Actual Weekly Brazil to China </v>
          </cell>
        </row>
        <row r="149">
          <cell r="A149">
            <v>40544</v>
          </cell>
          <cell r="B149">
            <v>22425774</v>
          </cell>
          <cell r="C149">
            <v>22865668</v>
          </cell>
          <cell r="D149">
            <v>7176870</v>
          </cell>
          <cell r="E149">
            <v>5334427</v>
          </cell>
          <cell r="F149">
            <v>6666213</v>
          </cell>
          <cell r="G149">
            <v>5458593</v>
          </cell>
          <cell r="H149">
            <v>0</v>
          </cell>
          <cell r="I149">
            <v>0</v>
          </cell>
          <cell r="J149">
            <v>1174181.58</v>
          </cell>
          <cell r="K149">
            <v>71101726.579999998</v>
          </cell>
          <cell r="L149">
            <v>16654141.569354838</v>
          </cell>
        </row>
        <row r="150">
          <cell r="A150">
            <v>40634</v>
          </cell>
          <cell r="B150">
            <v>23096223</v>
          </cell>
          <cell r="C150">
            <v>25042979</v>
          </cell>
          <cell r="D150">
            <v>8975120</v>
          </cell>
          <cell r="E150">
            <v>5486600</v>
          </cell>
          <cell r="F150">
            <v>6866533</v>
          </cell>
          <cell r="G150">
            <v>5541783</v>
          </cell>
          <cell r="H150">
            <v>0</v>
          </cell>
          <cell r="I150">
            <v>0</v>
          </cell>
          <cell r="J150">
            <v>948889.94</v>
          </cell>
          <cell r="K150">
            <v>75958127.939999998</v>
          </cell>
          <cell r="L150">
            <v>17525529.643247314</v>
          </cell>
        </row>
        <row r="151">
          <cell r="A151">
            <v>40725</v>
          </cell>
          <cell r="B151">
            <v>27555063</v>
          </cell>
          <cell r="C151">
            <v>27082341</v>
          </cell>
          <cell r="D151">
            <v>10069300</v>
          </cell>
          <cell r="E151">
            <v>5280878</v>
          </cell>
          <cell r="F151">
            <v>7616201</v>
          </cell>
          <cell r="G151">
            <v>5562419</v>
          </cell>
          <cell r="H151">
            <v>0</v>
          </cell>
          <cell r="I151">
            <v>0</v>
          </cell>
          <cell r="J151">
            <v>1633681.6400000001</v>
          </cell>
          <cell r="K151">
            <v>84799883.640000001</v>
          </cell>
          <cell r="L151">
            <v>19352643.509462364</v>
          </cell>
        </row>
        <row r="152">
          <cell r="A152">
            <v>40817</v>
          </cell>
          <cell r="B152">
            <v>27288984</v>
          </cell>
          <cell r="C152">
            <v>28331512</v>
          </cell>
          <cell r="D152">
            <v>11397449</v>
          </cell>
          <cell r="E152">
            <v>4743430</v>
          </cell>
          <cell r="F152">
            <v>8463823</v>
          </cell>
          <cell r="G152">
            <v>6292765</v>
          </cell>
          <cell r="H152">
            <v>0</v>
          </cell>
          <cell r="I152">
            <v>0</v>
          </cell>
          <cell r="J152">
            <v>1602525.17</v>
          </cell>
          <cell r="K152">
            <v>88120488.170000002</v>
          </cell>
          <cell r="L152">
            <v>20114398.052000001</v>
          </cell>
        </row>
        <row r="153">
          <cell r="A153">
            <v>40909</v>
          </cell>
          <cell r="B153">
            <v>21104819</v>
          </cell>
          <cell r="C153">
            <v>22552183</v>
          </cell>
          <cell r="D153">
            <v>8790470</v>
          </cell>
          <cell r="E153">
            <v>4871240</v>
          </cell>
          <cell r="F153">
            <v>6870540</v>
          </cell>
          <cell r="G153">
            <v>4870701</v>
          </cell>
          <cell r="H153">
            <v>0</v>
          </cell>
          <cell r="I153">
            <v>0</v>
          </cell>
          <cell r="J153">
            <v>1538703.89</v>
          </cell>
          <cell r="K153">
            <v>70598656.890000001</v>
          </cell>
          <cell r="L153">
            <v>16292111.080856506</v>
          </cell>
        </row>
        <row r="154">
          <cell r="A154">
            <v>41000</v>
          </cell>
          <cell r="B154">
            <v>25442748</v>
          </cell>
          <cell r="C154">
            <v>25468437</v>
          </cell>
          <cell r="D154">
            <v>9930319</v>
          </cell>
          <cell r="E154">
            <v>6274020</v>
          </cell>
          <cell r="F154">
            <v>6435579</v>
          </cell>
          <cell r="G154">
            <v>5465525</v>
          </cell>
          <cell r="H154">
            <v>0</v>
          </cell>
          <cell r="I154">
            <v>0</v>
          </cell>
          <cell r="J154">
            <v>1435632.95</v>
          </cell>
          <cell r="K154">
            <v>80452263</v>
          </cell>
          <cell r="L154">
            <v>18570155.950537637</v>
          </cell>
        </row>
        <row r="155">
          <cell r="A155">
            <v>41091</v>
          </cell>
          <cell r="B155">
            <v>26923597</v>
          </cell>
          <cell r="C155">
            <v>26827263</v>
          </cell>
          <cell r="D155">
            <v>10350873</v>
          </cell>
          <cell r="E155">
            <v>6034755</v>
          </cell>
          <cell r="F155">
            <v>6819171</v>
          </cell>
          <cell r="G155">
            <v>5414331</v>
          </cell>
          <cell r="H155">
            <v>0</v>
          </cell>
          <cell r="I155">
            <v>0</v>
          </cell>
          <cell r="J155">
            <v>1515858.98</v>
          </cell>
          <cell r="K155">
            <v>83885851</v>
          </cell>
          <cell r="L155">
            <v>19144591.63655914</v>
          </cell>
        </row>
        <row r="156">
          <cell r="A156">
            <v>41183</v>
          </cell>
          <cell r="B156">
            <v>28490988</v>
          </cell>
          <cell r="C156">
            <v>28239534</v>
          </cell>
          <cell r="D156">
            <v>10151809</v>
          </cell>
          <cell r="E156">
            <v>5681238</v>
          </cell>
          <cell r="F156">
            <v>6713917</v>
          </cell>
          <cell r="G156">
            <v>6198400</v>
          </cell>
          <cell r="H156">
            <v>0</v>
          </cell>
          <cell r="I156">
            <v>0</v>
          </cell>
          <cell r="J156">
            <v>1296526.6500000001</v>
          </cell>
          <cell r="K156">
            <v>86772413</v>
          </cell>
          <cell r="L156">
            <v>19792645.630107526</v>
          </cell>
        </row>
        <row r="157">
          <cell r="A157">
            <v>41275</v>
          </cell>
          <cell r="B157">
            <v>23487891</v>
          </cell>
          <cell r="C157">
            <v>22495655</v>
          </cell>
          <cell r="D157">
            <v>7962282</v>
          </cell>
          <cell r="E157">
            <v>2819664</v>
          </cell>
          <cell r="F157">
            <v>5126652</v>
          </cell>
          <cell r="G157">
            <v>5027268</v>
          </cell>
          <cell r="H157">
            <v>0</v>
          </cell>
          <cell r="I157">
            <v>0</v>
          </cell>
          <cell r="J157">
            <v>1192487.6300000001</v>
          </cell>
          <cell r="K157">
            <v>68111900</v>
          </cell>
          <cell r="L157">
            <v>15874714.951612903</v>
          </cell>
        </row>
        <row r="158">
          <cell r="A158">
            <v>41365</v>
          </cell>
          <cell r="B158">
            <v>21968473</v>
          </cell>
          <cell r="C158">
            <v>25582716</v>
          </cell>
          <cell r="D158">
            <v>9496039</v>
          </cell>
          <cell r="E158">
            <v>6052366</v>
          </cell>
          <cell r="F158">
            <v>6685293</v>
          </cell>
          <cell r="G158">
            <v>5264191</v>
          </cell>
          <cell r="H158">
            <v>0</v>
          </cell>
          <cell r="I158">
            <v>0</v>
          </cell>
          <cell r="J158">
            <v>0</v>
          </cell>
          <cell r="K158">
            <v>75049078</v>
          </cell>
          <cell r="L158">
            <v>17320292.168817207</v>
          </cell>
        </row>
        <row r="159">
          <cell r="A159">
            <v>41456</v>
          </cell>
          <cell r="B159">
            <v>29213465</v>
          </cell>
          <cell r="C159">
            <v>26954987</v>
          </cell>
          <cell r="D159">
            <v>12232133</v>
          </cell>
          <cell r="E159">
            <v>6260820</v>
          </cell>
          <cell r="F159">
            <v>8281311</v>
          </cell>
          <cell r="G159">
            <v>5285725</v>
          </cell>
          <cell r="H159">
            <v>0</v>
          </cell>
          <cell r="I159">
            <v>0</v>
          </cell>
          <cell r="J159">
            <v>0</v>
          </cell>
          <cell r="K159">
            <v>88228441</v>
          </cell>
          <cell r="L159">
            <v>20148409.234408602</v>
          </cell>
        </row>
        <row r="160">
          <cell r="A160">
            <v>41548</v>
          </cell>
          <cell r="B160">
            <v>31302238</v>
          </cell>
          <cell r="C160">
            <v>26423838</v>
          </cell>
          <cell r="D160">
            <v>10802681</v>
          </cell>
          <cell r="E160">
            <v>6201688</v>
          </cell>
          <cell r="F160">
            <v>8903312</v>
          </cell>
          <cell r="G160">
            <v>5956334</v>
          </cell>
          <cell r="H160">
            <v>0</v>
          </cell>
          <cell r="I160">
            <v>0</v>
          </cell>
          <cell r="J160">
            <v>0</v>
          </cell>
          <cell r="K160">
            <v>89590091</v>
          </cell>
          <cell r="L160">
            <v>20456342.960215054</v>
          </cell>
        </row>
        <row r="161">
          <cell r="A161">
            <v>41640</v>
          </cell>
          <cell r="B161">
            <v>25273659</v>
          </cell>
          <cell r="C161">
            <v>23747447</v>
          </cell>
          <cell r="D161">
            <v>7044174</v>
          </cell>
          <cell r="E161">
            <v>5596655</v>
          </cell>
          <cell r="F161">
            <v>7291624</v>
          </cell>
          <cell r="G161">
            <v>4229656</v>
          </cell>
          <cell r="H161">
            <v>0</v>
          </cell>
          <cell r="I161">
            <v>0</v>
          </cell>
          <cell r="J161">
            <v>360000</v>
          </cell>
          <cell r="K161">
            <v>73553715</v>
          </cell>
          <cell r="L161">
            <v>17155582.379032258</v>
          </cell>
        </row>
        <row r="162">
          <cell r="A162">
            <v>41730</v>
          </cell>
          <cell r="B162">
            <v>27117198</v>
          </cell>
          <cell r="C162">
            <v>24532010</v>
          </cell>
          <cell r="D162">
            <v>10348289</v>
          </cell>
          <cell r="E162">
            <v>5938854</v>
          </cell>
          <cell r="F162">
            <v>8360088</v>
          </cell>
          <cell r="G162">
            <v>6216190</v>
          </cell>
          <cell r="H162">
            <v>0</v>
          </cell>
          <cell r="I162">
            <v>0</v>
          </cell>
          <cell r="J162">
            <v>55000</v>
          </cell>
          <cell r="K162">
            <v>82567629</v>
          </cell>
          <cell r="L162">
            <v>19045527.267741933</v>
          </cell>
        </row>
        <row r="163">
          <cell r="A163">
            <v>41821</v>
          </cell>
          <cell r="B163">
            <v>26256511</v>
          </cell>
          <cell r="C163">
            <v>26953391</v>
          </cell>
          <cell r="D163">
            <v>11732501</v>
          </cell>
          <cell r="E163">
            <v>5916058</v>
          </cell>
          <cell r="F163">
            <v>9095813</v>
          </cell>
          <cell r="G163">
            <v>6798856</v>
          </cell>
          <cell r="H163">
            <v>0</v>
          </cell>
          <cell r="I163">
            <v>0</v>
          </cell>
          <cell r="J163">
            <v>0</v>
          </cell>
          <cell r="K163">
            <v>86766130</v>
          </cell>
          <cell r="L163">
            <v>19809911.950537637</v>
          </cell>
        </row>
        <row r="164">
          <cell r="A164">
            <v>41913</v>
          </cell>
          <cell r="B164">
            <v>33105827</v>
          </cell>
          <cell r="C164">
            <v>26099011</v>
          </cell>
          <cell r="D164">
            <v>11537709</v>
          </cell>
          <cell r="E164">
            <v>6364165</v>
          </cell>
          <cell r="F164">
            <v>8470691</v>
          </cell>
          <cell r="G164">
            <v>8307745</v>
          </cell>
          <cell r="H164">
            <v>0</v>
          </cell>
          <cell r="I164">
            <v>0</v>
          </cell>
          <cell r="J164">
            <v>0</v>
          </cell>
          <cell r="K164">
            <v>93900148</v>
          </cell>
          <cell r="L164">
            <v>21420422.950537633</v>
          </cell>
        </row>
        <row r="165">
          <cell r="A165">
            <v>42005</v>
          </cell>
          <cell r="B165">
            <v>26062043</v>
          </cell>
          <cell r="C165">
            <v>22670970</v>
          </cell>
          <cell r="D165">
            <v>11077903</v>
          </cell>
          <cell r="E165">
            <v>5254240</v>
          </cell>
          <cell r="F165">
            <v>6446288</v>
          </cell>
          <cell r="G165">
            <v>6053082</v>
          </cell>
          <cell r="H165">
            <v>0</v>
          </cell>
          <cell r="I165">
            <v>0</v>
          </cell>
          <cell r="J165">
            <v>0</v>
          </cell>
          <cell r="K165">
            <v>77999026</v>
          </cell>
          <cell r="L165">
            <v>18231893.887096774</v>
          </cell>
        </row>
        <row r="166">
          <cell r="A166">
            <v>42095</v>
          </cell>
          <cell r="B166">
            <v>30769374</v>
          </cell>
          <cell r="C166">
            <v>26089351</v>
          </cell>
          <cell r="D166">
            <v>11658379</v>
          </cell>
          <cell r="E166">
            <v>5949536</v>
          </cell>
          <cell r="F166">
            <v>5938196</v>
          </cell>
          <cell r="G166">
            <v>7436963</v>
          </cell>
          <cell r="H166">
            <v>0</v>
          </cell>
          <cell r="I166">
            <v>0</v>
          </cell>
          <cell r="J166">
            <v>0</v>
          </cell>
          <cell r="K166">
            <v>88841886</v>
          </cell>
          <cell r="L166">
            <v>20507454.769892473</v>
          </cell>
        </row>
        <row r="167">
          <cell r="A167">
            <v>42186</v>
          </cell>
          <cell r="B167">
            <v>31716299</v>
          </cell>
          <cell r="C167">
            <v>29304352</v>
          </cell>
          <cell r="D167">
            <v>12298477</v>
          </cell>
          <cell r="E167">
            <v>4698547</v>
          </cell>
          <cell r="F167">
            <v>7767042</v>
          </cell>
          <cell r="G167">
            <v>8113249</v>
          </cell>
          <cell r="H167">
            <v>0</v>
          </cell>
          <cell r="I167">
            <v>80011</v>
          </cell>
          <cell r="J167">
            <v>0</v>
          </cell>
          <cell r="K167">
            <v>96807621</v>
          </cell>
          <cell r="L167">
            <v>22120705.667741936</v>
          </cell>
        </row>
        <row r="168">
          <cell r="A168">
            <v>42278</v>
          </cell>
          <cell r="B168">
            <v>35779382</v>
          </cell>
          <cell r="C168">
            <v>27828338</v>
          </cell>
          <cell r="D168">
            <v>12742308</v>
          </cell>
          <cell r="E168">
            <v>6146367</v>
          </cell>
          <cell r="F168">
            <v>8070655</v>
          </cell>
          <cell r="G168">
            <v>4272963</v>
          </cell>
          <cell r="H168">
            <v>0</v>
          </cell>
          <cell r="I168">
            <v>618011</v>
          </cell>
          <cell r="J168">
            <v>0</v>
          </cell>
          <cell r="K168">
            <v>99079231</v>
          </cell>
          <cell r="L168">
            <v>22603463.256989248</v>
          </cell>
        </row>
        <row r="169">
          <cell r="A169">
            <v>42370</v>
          </cell>
          <cell r="B169">
            <v>33483792</v>
          </cell>
          <cell r="C169">
            <v>21439062</v>
          </cell>
          <cell r="D169">
            <v>10774690</v>
          </cell>
          <cell r="E169">
            <v>5033410</v>
          </cell>
          <cell r="F169">
            <v>5689110</v>
          </cell>
          <cell r="G169">
            <v>135255</v>
          </cell>
          <cell r="H169">
            <v>3681270.0000000005</v>
          </cell>
          <cell r="I169">
            <v>1444330</v>
          </cell>
          <cell r="J169">
            <v>0</v>
          </cell>
          <cell r="K169">
            <v>83193458</v>
          </cell>
          <cell r="L169">
            <v>19217832.422691882</v>
          </cell>
        </row>
        <row r="170">
          <cell r="A170">
            <v>42461</v>
          </cell>
          <cell r="B170">
            <v>35006579</v>
          </cell>
          <cell r="C170">
            <v>25273359</v>
          </cell>
          <cell r="D170">
            <v>11013810</v>
          </cell>
          <cell r="E170">
            <v>4998970</v>
          </cell>
          <cell r="F170">
            <v>5421510.0000000009</v>
          </cell>
          <cell r="G170">
            <v>0</v>
          </cell>
          <cell r="H170">
            <v>3216400</v>
          </cell>
          <cell r="I170">
            <v>2040930</v>
          </cell>
          <cell r="J170">
            <v>0</v>
          </cell>
          <cell r="K170">
            <v>90341458</v>
          </cell>
          <cell r="L170">
            <v>20837788.917204302</v>
          </cell>
        </row>
        <row r="171">
          <cell r="A171">
            <v>42552</v>
          </cell>
          <cell r="B171">
            <v>38305426</v>
          </cell>
          <cell r="C171">
            <v>27168670</v>
          </cell>
          <cell r="D171">
            <v>11909090</v>
          </cell>
          <cell r="E171">
            <v>5954650</v>
          </cell>
          <cell r="F171">
            <v>6632330</v>
          </cell>
          <cell r="G171">
            <v>27500</v>
          </cell>
          <cell r="H171">
            <v>4877620</v>
          </cell>
          <cell r="I171">
            <v>1869450</v>
          </cell>
          <cell r="J171">
            <v>0</v>
          </cell>
          <cell r="K171">
            <v>98569210</v>
          </cell>
          <cell r="L171">
            <v>22502474.52043011</v>
          </cell>
        </row>
        <row r="172">
          <cell r="A172">
            <v>42644</v>
          </cell>
          <cell r="B172">
            <v>39485450</v>
          </cell>
          <cell r="C172">
            <v>26596935</v>
          </cell>
          <cell r="D172">
            <v>11392040</v>
          </cell>
          <cell r="E172">
            <v>5146380</v>
          </cell>
          <cell r="F172">
            <v>6549330</v>
          </cell>
          <cell r="G172">
            <v>0</v>
          </cell>
          <cell r="H172">
            <v>4776990</v>
          </cell>
          <cell r="I172">
            <v>1725970</v>
          </cell>
          <cell r="J172">
            <v>0</v>
          </cell>
          <cell r="K172">
            <v>96670667</v>
          </cell>
          <cell r="L172">
            <v>22056745.884946235</v>
          </cell>
        </row>
        <row r="173">
          <cell r="A173">
            <v>42736</v>
          </cell>
          <cell r="B173">
            <v>35935115</v>
          </cell>
          <cell r="C173">
            <v>24984066</v>
          </cell>
          <cell r="D173">
            <v>9938100</v>
          </cell>
          <cell r="E173">
            <v>4249450</v>
          </cell>
          <cell r="F173">
            <v>6501310</v>
          </cell>
          <cell r="G173">
            <v>0</v>
          </cell>
          <cell r="H173">
            <v>4316550</v>
          </cell>
          <cell r="I173">
            <v>3293680</v>
          </cell>
          <cell r="J173">
            <v>0</v>
          </cell>
          <cell r="K173">
            <v>89805537</v>
          </cell>
          <cell r="L173">
            <v>20970420.362903226</v>
          </cell>
        </row>
        <row r="174">
          <cell r="A174">
            <v>42826</v>
          </cell>
          <cell r="B174">
            <v>39128394</v>
          </cell>
          <cell r="C174">
            <v>24720937</v>
          </cell>
          <cell r="D174">
            <v>11135509.999999998</v>
          </cell>
          <cell r="E174">
            <v>5665180</v>
          </cell>
          <cell r="F174">
            <v>5953150</v>
          </cell>
          <cell r="G174">
            <v>0</v>
          </cell>
          <cell r="H174">
            <v>4368620</v>
          </cell>
          <cell r="I174">
            <v>3091950</v>
          </cell>
          <cell r="J174">
            <v>0</v>
          </cell>
          <cell r="K174">
            <v>94146149</v>
          </cell>
          <cell r="L174">
            <v>21715829.167741936</v>
          </cell>
        </row>
        <row r="175">
          <cell r="A175">
            <v>42917</v>
          </cell>
          <cell r="B175">
            <v>42838468</v>
          </cell>
          <cell r="C175">
            <v>25958689</v>
          </cell>
          <cell r="D175">
            <v>11366340.000000002</v>
          </cell>
          <cell r="E175">
            <v>4844420</v>
          </cell>
          <cell r="F175">
            <v>7010860</v>
          </cell>
          <cell r="G175">
            <v>0</v>
          </cell>
          <cell r="H175">
            <v>3734710</v>
          </cell>
          <cell r="I175">
            <v>1764160</v>
          </cell>
          <cell r="J175">
            <v>0</v>
          </cell>
          <cell r="K175">
            <v>97731114</v>
          </cell>
          <cell r="L175">
            <v>22320495.911827955</v>
          </cell>
        </row>
        <row r="176">
          <cell r="A176">
            <v>43009</v>
          </cell>
          <cell r="B176">
            <v>46127875</v>
          </cell>
          <cell r="C176">
            <v>25455856</v>
          </cell>
          <cell r="D176">
            <v>9984530</v>
          </cell>
          <cell r="E176">
            <v>4402150</v>
          </cell>
          <cell r="F176">
            <v>7488920.0000000009</v>
          </cell>
          <cell r="G176">
            <v>0</v>
          </cell>
          <cell r="H176">
            <v>4068060</v>
          </cell>
          <cell r="I176">
            <v>1342040</v>
          </cell>
          <cell r="J176">
            <v>0</v>
          </cell>
          <cell r="K176">
            <v>99312723</v>
          </cell>
          <cell r="L176">
            <v>22657663.827956989</v>
          </cell>
        </row>
        <row r="177">
          <cell r="A177">
            <v>43101</v>
          </cell>
          <cell r="B177">
            <v>39680798</v>
          </cell>
          <cell r="C177">
            <v>20331376</v>
          </cell>
          <cell r="D177">
            <v>8523330</v>
          </cell>
          <cell r="E177">
            <v>3721040</v>
          </cell>
          <cell r="F177">
            <v>6353349.9999999991</v>
          </cell>
          <cell r="G177">
            <v>0</v>
          </cell>
          <cell r="H177">
            <v>2898020</v>
          </cell>
          <cell r="I177">
            <v>2953080</v>
          </cell>
          <cell r="J177">
            <v>0</v>
          </cell>
          <cell r="K177">
            <v>84442915</v>
          </cell>
          <cell r="L177">
            <v>19707823.193548389</v>
          </cell>
        </row>
        <row r="178">
          <cell r="A178">
            <v>43191</v>
          </cell>
          <cell r="B178">
            <v>45794740</v>
          </cell>
          <cell r="C178">
            <v>24406320</v>
          </cell>
          <cell r="D178">
            <v>9620040</v>
          </cell>
          <cell r="E178">
            <v>5108740</v>
          </cell>
          <cell r="F178">
            <v>6288280</v>
          </cell>
          <cell r="G178">
            <v>0</v>
          </cell>
          <cell r="H178">
            <v>337420</v>
          </cell>
          <cell r="I178">
            <v>2187840</v>
          </cell>
          <cell r="J178">
            <v>0</v>
          </cell>
          <cell r="K178">
            <v>94594790</v>
          </cell>
          <cell r="L178">
            <v>21831156.613978494</v>
          </cell>
        </row>
        <row r="179">
          <cell r="A179">
            <v>43282</v>
          </cell>
          <cell r="B179">
            <v>53751866</v>
          </cell>
          <cell r="C179">
            <v>25490717</v>
          </cell>
          <cell r="D179">
            <v>11376150</v>
          </cell>
          <cell r="E179">
            <v>4828280</v>
          </cell>
          <cell r="F179">
            <v>6216150</v>
          </cell>
          <cell r="G179">
            <v>0</v>
          </cell>
          <cell r="H179">
            <v>0</v>
          </cell>
          <cell r="I179">
            <v>2950650.0000000005</v>
          </cell>
          <cell r="J179">
            <v>0</v>
          </cell>
          <cell r="K179">
            <v>106838713</v>
          </cell>
          <cell r="L179">
            <v>24390270.303225808</v>
          </cell>
        </row>
        <row r="180">
          <cell r="A180">
            <v>43374</v>
          </cell>
          <cell r="B180">
            <v>53927632</v>
          </cell>
          <cell r="C180">
            <v>25066969</v>
          </cell>
          <cell r="D180">
            <v>10477220</v>
          </cell>
          <cell r="E180">
            <v>5681620</v>
          </cell>
          <cell r="F180">
            <v>7294290</v>
          </cell>
          <cell r="G180">
            <v>0</v>
          </cell>
          <cell r="H180">
            <v>0</v>
          </cell>
          <cell r="I180">
            <v>2525080</v>
          </cell>
          <cell r="J180">
            <v>0</v>
          </cell>
          <cell r="K180">
            <v>107179396</v>
          </cell>
          <cell r="L180">
            <v>24457125.150537636</v>
          </cell>
        </row>
        <row r="181">
          <cell r="A181">
            <v>43466</v>
          </cell>
          <cell r="B181">
            <v>37182867</v>
          </cell>
          <cell r="C181">
            <v>19165282</v>
          </cell>
          <cell r="D181">
            <v>6126630</v>
          </cell>
          <cell r="E181">
            <v>2977330</v>
          </cell>
          <cell r="F181">
            <v>7423560</v>
          </cell>
          <cell r="G181">
            <v>0</v>
          </cell>
          <cell r="H181">
            <v>4434180</v>
          </cell>
          <cell r="I181">
            <v>3104750</v>
          </cell>
          <cell r="J181">
            <v>0</v>
          </cell>
          <cell r="K181">
            <v>81706119</v>
          </cell>
          <cell r="L181">
            <v>19065045.266129032</v>
          </cell>
        </row>
        <row r="182">
          <cell r="A182">
            <v>43556</v>
          </cell>
          <cell r="B182">
            <v>40841804</v>
          </cell>
          <cell r="C182">
            <v>12417618</v>
          </cell>
          <cell r="D182">
            <v>5443230</v>
          </cell>
          <cell r="E182">
            <v>584840</v>
          </cell>
          <cell r="F182">
            <v>7275330</v>
          </cell>
          <cell r="G182">
            <v>0</v>
          </cell>
          <cell r="H182">
            <v>6284270</v>
          </cell>
          <cell r="I182">
            <v>4032260</v>
          </cell>
          <cell r="J182">
            <v>0</v>
          </cell>
          <cell r="K182">
            <v>77146806</v>
          </cell>
          <cell r="L182">
            <v>17775086.150537632</v>
          </cell>
        </row>
        <row r="183">
          <cell r="A183">
            <v>43647</v>
          </cell>
          <cell r="B183">
            <v>53698021</v>
          </cell>
          <cell r="C183">
            <v>17463480</v>
          </cell>
          <cell r="D183">
            <v>5566510</v>
          </cell>
          <cell r="E183">
            <v>1078770</v>
          </cell>
          <cell r="F183">
            <v>6577030</v>
          </cell>
          <cell r="G183">
            <v>0</v>
          </cell>
          <cell r="H183">
            <v>5788260</v>
          </cell>
          <cell r="I183">
            <v>5283050</v>
          </cell>
          <cell r="J183">
            <v>0</v>
          </cell>
          <cell r="K183">
            <v>95702664</v>
          </cell>
          <cell r="L183">
            <v>21840704.267741937</v>
          </cell>
        </row>
        <row r="184">
          <cell r="A184">
            <v>43739</v>
          </cell>
          <cell r="B184">
            <v>49669925</v>
          </cell>
          <cell r="C184">
            <v>17330494</v>
          </cell>
          <cell r="D184">
            <v>5537270</v>
          </cell>
          <cell r="E184">
            <v>868320</v>
          </cell>
          <cell r="F184">
            <v>5935610</v>
          </cell>
          <cell r="G184">
            <v>0</v>
          </cell>
          <cell r="H184">
            <v>6297320</v>
          </cell>
          <cell r="I184">
            <v>3707830</v>
          </cell>
          <cell r="J184">
            <v>0</v>
          </cell>
          <cell r="K184">
            <v>90634853</v>
          </cell>
          <cell r="L184">
            <v>20689076.137634408</v>
          </cell>
        </row>
        <row r="185">
          <cell r="A185">
            <v>43831</v>
          </cell>
          <cell r="B185">
            <v>38010111</v>
          </cell>
          <cell r="C185">
            <v>9199239</v>
          </cell>
          <cell r="D185">
            <v>2715190</v>
          </cell>
          <cell r="E185">
            <v>1884110</v>
          </cell>
          <cell r="F185">
            <v>4186420</v>
          </cell>
          <cell r="G185">
            <v>0</v>
          </cell>
          <cell r="H185">
            <v>6116550</v>
          </cell>
          <cell r="I185">
            <v>2534680</v>
          </cell>
          <cell r="J185">
            <v>0</v>
          </cell>
          <cell r="K185">
            <v>66269729</v>
          </cell>
          <cell r="L185">
            <v>15314691.918798665</v>
          </cell>
        </row>
        <row r="186">
          <cell r="A186">
            <v>43922</v>
          </cell>
          <cell r="B186">
            <v>40777885</v>
          </cell>
          <cell r="C186">
            <v>10940480</v>
          </cell>
          <cell r="D186">
            <v>6662770</v>
          </cell>
          <cell r="E186">
            <v>3013450</v>
          </cell>
          <cell r="F186">
            <v>6957670</v>
          </cell>
          <cell r="G186">
            <v>0</v>
          </cell>
          <cell r="H186">
            <v>6407220</v>
          </cell>
          <cell r="I186">
            <v>4616850</v>
          </cell>
          <cell r="J186">
            <v>0</v>
          </cell>
          <cell r="K186">
            <v>79034999</v>
          </cell>
          <cell r="L186">
            <v>18247118.204301074</v>
          </cell>
        </row>
        <row r="187">
          <cell r="A187">
            <v>44013</v>
          </cell>
          <cell r="B187">
            <v>55481968</v>
          </cell>
          <cell r="C187">
            <v>13762117</v>
          </cell>
          <cell r="D187">
            <v>7908270</v>
          </cell>
          <cell r="E187">
            <v>4814570</v>
          </cell>
          <cell r="F187">
            <v>4998590</v>
          </cell>
          <cell r="G187">
            <v>0</v>
          </cell>
          <cell r="H187">
            <v>5034740</v>
          </cell>
          <cell r="I187">
            <v>6363450</v>
          </cell>
          <cell r="J187">
            <v>0</v>
          </cell>
          <cell r="K187">
            <v>99528164</v>
          </cell>
          <cell r="L187">
            <v>22730840.277419355</v>
          </cell>
        </row>
        <row r="188">
          <cell r="A188">
            <v>44105</v>
          </cell>
          <cell r="B188">
            <v>53129962</v>
          </cell>
          <cell r="C188">
            <v>10559124</v>
          </cell>
          <cell r="D188">
            <v>7586830</v>
          </cell>
          <cell r="E188">
            <v>4953030</v>
          </cell>
          <cell r="F188">
            <v>6626310</v>
          </cell>
          <cell r="G188">
            <v>0</v>
          </cell>
          <cell r="H188">
            <v>6239930</v>
          </cell>
          <cell r="I188">
            <v>5490620</v>
          </cell>
          <cell r="J188">
            <v>0</v>
          </cell>
          <cell r="K188">
            <v>95364049</v>
          </cell>
          <cell r="L188">
            <v>21768355.413978495</v>
          </cell>
        </row>
        <row r="189">
          <cell r="A189">
            <v>44197</v>
          </cell>
          <cell r="B189">
            <v>40233649</v>
          </cell>
          <cell r="C189">
            <v>10196513</v>
          </cell>
          <cell r="D189">
            <v>5445470</v>
          </cell>
          <cell r="E189">
            <v>3056290</v>
          </cell>
          <cell r="F189">
            <v>6849290</v>
          </cell>
          <cell r="G189">
            <v>0</v>
          </cell>
          <cell r="H189">
            <v>5648860</v>
          </cell>
          <cell r="I189">
            <v>4535190</v>
          </cell>
          <cell r="J189">
            <v>0</v>
          </cell>
          <cell r="K189">
            <v>77346667</v>
          </cell>
          <cell r="L189">
            <v>18023936.379032258</v>
          </cell>
        </row>
        <row r="190">
          <cell r="A190">
            <v>44287</v>
          </cell>
          <cell r="B190">
            <v>44630563.322983049</v>
          </cell>
          <cell r="C190">
            <v>11426361.499959994</v>
          </cell>
          <cell r="D190">
            <v>6215029.9360190611</v>
          </cell>
          <cell r="E190">
            <v>3711700.2253427366</v>
          </cell>
          <cell r="F190">
            <v>5570196.8623077814</v>
          </cell>
          <cell r="G190">
            <v>0</v>
          </cell>
          <cell r="H190">
            <v>6000000</v>
          </cell>
          <cell r="I190">
            <v>6103290.0000000009</v>
          </cell>
          <cell r="J190">
            <v>0</v>
          </cell>
          <cell r="K190">
            <v>83657141.846612617</v>
          </cell>
          <cell r="L190">
            <v>19306750.734269425</v>
          </cell>
        </row>
        <row r="191">
          <cell r="A191">
            <v>44378</v>
          </cell>
          <cell r="B191">
            <v>55135800.332228631</v>
          </cell>
          <cell r="C191">
            <v>15365925.849925498</v>
          </cell>
          <cell r="D191">
            <v>6787574.0375814158</v>
          </cell>
          <cell r="E191">
            <v>4422220.7884917706</v>
          </cell>
          <cell r="F191">
            <v>5719807.6953636315</v>
          </cell>
          <cell r="G191">
            <v>0</v>
          </cell>
          <cell r="H191">
            <v>6000000</v>
          </cell>
          <cell r="I191">
            <v>6103290.0000000009</v>
          </cell>
          <cell r="J191">
            <v>0</v>
          </cell>
          <cell r="K191">
            <v>99534618.703590959</v>
          </cell>
          <cell r="L191">
            <v>22728725.939335577</v>
          </cell>
        </row>
        <row r="192">
          <cell r="A192">
            <v>44470</v>
          </cell>
          <cell r="B192">
            <v>56022581.834170908</v>
          </cell>
          <cell r="C192">
            <v>14327082.73359824</v>
          </cell>
          <cell r="D192">
            <v>6491433.3416959867</v>
          </cell>
          <cell r="E192">
            <v>4953030</v>
          </cell>
          <cell r="F192">
            <v>6153252.8033343367</v>
          </cell>
          <cell r="G192">
            <v>0</v>
          </cell>
          <cell r="H192">
            <v>6000000</v>
          </cell>
          <cell r="I192">
            <v>6103290.0000000009</v>
          </cell>
          <cell r="J192">
            <v>0</v>
          </cell>
          <cell r="K192">
            <v>100050670.71279946</v>
          </cell>
          <cell r="L192">
            <v>22834154.852293056</v>
          </cell>
        </row>
        <row r="193">
          <cell r="A193">
            <v>44562</v>
          </cell>
          <cell r="B193">
            <v>41619935.35663683</v>
          </cell>
          <cell r="C193">
            <v>13483629.023861833</v>
          </cell>
          <cell r="D193">
            <v>5325395.9765986837</v>
          </cell>
          <cell r="E193">
            <v>3738770.4432909326</v>
          </cell>
          <cell r="F193">
            <v>5600495.4522838518</v>
          </cell>
          <cell r="G193">
            <v>0</v>
          </cell>
          <cell r="H193">
            <v>3375000</v>
          </cell>
          <cell r="I193">
            <v>6103290.0000000009</v>
          </cell>
          <cell r="J193">
            <v>0</v>
          </cell>
          <cell r="K193">
            <v>79246516.252672136</v>
          </cell>
          <cell r="L193">
            <v>18515609.571144558</v>
          </cell>
        </row>
        <row r="194">
          <cell r="A194">
            <v>44652</v>
          </cell>
          <cell r="B194">
            <v>45526662.431622803</v>
          </cell>
          <cell r="C194">
            <v>13848080.680225</v>
          </cell>
          <cell r="D194">
            <v>6239296.6038552159</v>
          </cell>
          <cell r="E194">
            <v>3326783.605375425</v>
          </cell>
          <cell r="F194">
            <v>5700096.926325052</v>
          </cell>
          <cell r="G194">
            <v>0</v>
          </cell>
          <cell r="H194">
            <v>3375000</v>
          </cell>
          <cell r="I194">
            <v>6103290.0000000009</v>
          </cell>
          <cell r="J194">
            <v>0</v>
          </cell>
          <cell r="K194">
            <v>84119210.247403488</v>
          </cell>
          <cell r="L194">
            <v>19408343.397177599</v>
          </cell>
        </row>
        <row r="195">
          <cell r="A195">
            <v>44743</v>
          </cell>
          <cell r="B195">
            <v>55032192.78565225</v>
          </cell>
          <cell r="C195">
            <v>16338298.143934315</v>
          </cell>
          <cell r="D195">
            <v>6851724.8404180128</v>
          </cell>
          <cell r="E195">
            <v>3934911.9605270093</v>
          </cell>
          <cell r="F195">
            <v>5628731.2617608402</v>
          </cell>
          <cell r="G195">
            <v>0</v>
          </cell>
          <cell r="H195">
            <v>3375000</v>
          </cell>
          <cell r="I195">
            <v>6103290.0000000009</v>
          </cell>
          <cell r="J195">
            <v>0</v>
          </cell>
          <cell r="K195">
            <v>97264148.992292434</v>
          </cell>
          <cell r="L195">
            <v>22207780.118426871</v>
          </cell>
        </row>
        <row r="196">
          <cell r="A196">
            <v>44835</v>
          </cell>
          <cell r="B196">
            <v>54991580.174318559</v>
          </cell>
          <cell r="C196">
            <v>15266772.665892806</v>
          </cell>
          <cell r="D196">
            <v>6467717.1316774972</v>
          </cell>
          <cell r="E196">
            <v>3911040.8264457174</v>
          </cell>
          <cell r="F196">
            <v>6093592.5864645457</v>
          </cell>
          <cell r="G196">
            <v>0</v>
          </cell>
          <cell r="H196">
            <v>3375000</v>
          </cell>
          <cell r="I196">
            <v>6103290.0000000009</v>
          </cell>
          <cell r="J196">
            <v>0</v>
          </cell>
          <cell r="K196">
            <v>96208993.384799123</v>
          </cell>
          <cell r="L196">
            <v>19729267.183495466</v>
          </cell>
        </row>
        <row r="197">
          <cell r="A197">
            <v>44927</v>
          </cell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</row>
        <row r="198">
          <cell r="B198" t="str">
            <v>Vale</v>
          </cell>
          <cell r="C198"/>
          <cell r="D198"/>
          <cell r="E198"/>
          <cell r="F198" t="str">
            <v>CSN</v>
          </cell>
          <cell r="G198" t="str">
            <v>Samarco</v>
          </cell>
          <cell r="H198" t="str">
            <v>Minas Rio</v>
          </cell>
          <cell r="I198" t="str">
            <v>Trafigura</v>
          </cell>
        </row>
        <row r="199">
          <cell r="A199" t="str">
            <v>Annually</v>
          </cell>
          <cell r="B199" t="str">
            <v>PDM</v>
          </cell>
          <cell r="C199" t="str">
            <v>Tub</v>
          </cell>
          <cell r="D199" t="str">
            <v>Guaiba</v>
          </cell>
          <cell r="E199" t="str">
            <v>Itaguai</v>
          </cell>
          <cell r="F199" t="str">
            <v>CSN</v>
          </cell>
          <cell r="G199" t="str">
            <v>PDU</v>
          </cell>
          <cell r="H199" t="str">
            <v>Acu</v>
          </cell>
          <cell r="I199" t="str">
            <v>SUDESTE</v>
          </cell>
          <cell r="J199" t="str">
            <v>Santana</v>
          </cell>
          <cell r="K199" t="str">
            <v>Total Exp Stats</v>
          </cell>
          <cell r="L199" t="str">
            <v xml:space="preserve">Actual Weekly Brazil to China </v>
          </cell>
        </row>
        <row r="200">
          <cell r="A200">
            <v>40544</v>
          </cell>
          <cell r="B200">
            <v>100366044</v>
          </cell>
          <cell r="C200">
            <v>103322500</v>
          </cell>
          <cell r="D200">
            <v>37618739</v>
          </cell>
          <cell r="E200">
            <v>20845335</v>
          </cell>
          <cell r="F200">
            <v>29612770</v>
          </cell>
          <cell r="G200">
            <v>22855560</v>
          </cell>
          <cell r="H200">
            <v>0</v>
          </cell>
          <cell r="I200">
            <v>0</v>
          </cell>
          <cell r="J200">
            <v>5359278.33</v>
          </cell>
          <cell r="K200">
            <v>319980226.32999998</v>
          </cell>
          <cell r="L200">
            <v>73646712.774064511</v>
          </cell>
        </row>
        <row r="201">
          <cell r="A201">
            <v>40909</v>
          </cell>
          <cell r="B201">
            <v>101962152</v>
          </cell>
          <cell r="C201">
            <v>103087417</v>
          </cell>
          <cell r="D201">
            <v>39223471</v>
          </cell>
          <cell r="E201">
            <v>22861253</v>
          </cell>
          <cell r="F201">
            <v>26839207</v>
          </cell>
          <cell r="G201">
            <v>21948957</v>
          </cell>
          <cell r="H201">
            <v>0</v>
          </cell>
          <cell r="I201">
            <v>0</v>
          </cell>
          <cell r="J201">
            <v>5786722.4699999997</v>
          </cell>
          <cell r="K201">
            <v>321709183.88999999</v>
          </cell>
          <cell r="L201">
            <v>73799504.298060805</v>
          </cell>
        </row>
        <row r="202">
          <cell r="A202">
            <v>41275</v>
          </cell>
          <cell r="B202">
            <v>105972067</v>
          </cell>
          <cell r="C202">
            <v>101457196</v>
          </cell>
          <cell r="D202">
            <v>40493135</v>
          </cell>
          <cell r="E202">
            <v>21334538</v>
          </cell>
          <cell r="F202">
            <v>28996568</v>
          </cell>
          <cell r="G202">
            <v>21533518</v>
          </cell>
          <cell r="H202">
            <v>0</v>
          </cell>
          <cell r="I202">
            <v>0</v>
          </cell>
          <cell r="J202">
            <v>1192487.6300000001</v>
          </cell>
          <cell r="K202">
            <v>320979510</v>
          </cell>
          <cell r="L202">
            <v>73799759.315053776</v>
          </cell>
        </row>
        <row r="203">
          <cell r="A203">
            <v>41640</v>
          </cell>
          <cell r="B203">
            <v>111753195</v>
          </cell>
          <cell r="C203">
            <v>101331859</v>
          </cell>
          <cell r="D203">
            <v>40662673</v>
          </cell>
          <cell r="E203">
            <v>23815732</v>
          </cell>
          <cell r="F203">
            <v>33218216</v>
          </cell>
          <cell r="G203">
            <v>25552447</v>
          </cell>
          <cell r="H203">
            <v>0</v>
          </cell>
          <cell r="I203">
            <v>0</v>
          </cell>
          <cell r="J203">
            <v>415000</v>
          </cell>
          <cell r="K203">
            <v>336787622</v>
          </cell>
          <cell r="L203">
            <v>77431444.547849461</v>
          </cell>
        </row>
        <row r="204">
          <cell r="A204">
            <v>42005</v>
          </cell>
          <cell r="B204">
            <v>124327098</v>
          </cell>
          <cell r="C204">
            <v>105893011</v>
          </cell>
          <cell r="D204">
            <v>47777067</v>
          </cell>
          <cell r="E204">
            <v>22048690</v>
          </cell>
          <cell r="F204">
            <v>28222181</v>
          </cell>
          <cell r="G204">
            <v>25876257</v>
          </cell>
          <cell r="H204">
            <v>0</v>
          </cell>
          <cell r="I204">
            <v>698022</v>
          </cell>
          <cell r="J204">
            <v>0</v>
          </cell>
          <cell r="K204">
            <v>362727764</v>
          </cell>
          <cell r="L204">
            <v>83463517.581720427</v>
          </cell>
        </row>
        <row r="205">
          <cell r="A205">
            <v>42370</v>
          </cell>
          <cell r="B205">
            <v>146281247</v>
          </cell>
          <cell r="C205">
            <v>100478026</v>
          </cell>
          <cell r="D205">
            <v>45089630</v>
          </cell>
          <cell r="E205">
            <v>21133410</v>
          </cell>
          <cell r="F205">
            <v>24292280</v>
          </cell>
          <cell r="G205">
            <v>162755</v>
          </cell>
          <cell r="H205">
            <v>16552280</v>
          </cell>
          <cell r="I205">
            <v>7080680</v>
          </cell>
          <cell r="J205">
            <v>0</v>
          </cell>
          <cell r="K205">
            <v>368774793</v>
          </cell>
          <cell r="L205">
            <v>84614841.745272547</v>
          </cell>
        </row>
        <row r="206">
          <cell r="A206">
            <v>42736</v>
          </cell>
          <cell r="B206">
            <v>164029852</v>
          </cell>
          <cell r="C206">
            <v>101119548</v>
          </cell>
          <cell r="D206">
            <v>42424480</v>
          </cell>
          <cell r="E206">
            <v>19161200</v>
          </cell>
          <cell r="F206">
            <v>26954240</v>
          </cell>
          <cell r="G206">
            <v>0</v>
          </cell>
          <cell r="H206">
            <v>16487940</v>
          </cell>
          <cell r="I206">
            <v>9491830</v>
          </cell>
          <cell r="J206">
            <v>0</v>
          </cell>
          <cell r="K206">
            <v>379669090</v>
          </cell>
          <cell r="L206">
            <v>87664409.270430118</v>
          </cell>
        </row>
        <row r="207">
          <cell r="A207">
            <v>43101</v>
          </cell>
          <cell r="B207">
            <v>193155036</v>
          </cell>
          <cell r="C207">
            <v>95295382</v>
          </cell>
          <cell r="D207">
            <v>39996740</v>
          </cell>
          <cell r="E207">
            <v>19339680</v>
          </cell>
          <cell r="F207">
            <v>26152070</v>
          </cell>
          <cell r="G207">
            <v>0</v>
          </cell>
          <cell r="H207">
            <v>3235440</v>
          </cell>
          <cell r="I207">
            <v>10616650</v>
          </cell>
          <cell r="J207">
            <v>0</v>
          </cell>
          <cell r="K207">
            <v>393055814</v>
          </cell>
          <cell r="L207">
            <v>90386375.261290342</v>
          </cell>
        </row>
        <row r="208">
          <cell r="A208">
            <v>43466</v>
          </cell>
          <cell r="B208">
            <v>181392617</v>
          </cell>
          <cell r="C208">
            <v>66376874</v>
          </cell>
          <cell r="D208">
            <v>22673640</v>
          </cell>
          <cell r="E208">
            <v>5509260</v>
          </cell>
          <cell r="F208">
            <v>27211530</v>
          </cell>
          <cell r="G208">
            <v>0</v>
          </cell>
          <cell r="H208">
            <v>22804030</v>
          </cell>
          <cell r="I208">
            <v>16127890</v>
          </cell>
          <cell r="J208">
            <v>0</v>
          </cell>
          <cell r="K208">
            <v>345190442</v>
          </cell>
          <cell r="L208">
            <v>79369911.822043017</v>
          </cell>
        </row>
        <row r="209">
          <cell r="A209">
            <v>43831</v>
          </cell>
          <cell r="B209">
            <v>187399926</v>
          </cell>
          <cell r="C209">
            <v>44460960</v>
          </cell>
          <cell r="D209">
            <v>24873060</v>
          </cell>
          <cell r="E209">
            <v>14665160</v>
          </cell>
          <cell r="F209">
            <v>22768990</v>
          </cell>
          <cell r="G209">
            <v>0</v>
          </cell>
          <cell r="H209">
            <v>23798440</v>
          </cell>
          <cell r="I209">
            <v>19005600</v>
          </cell>
          <cell r="J209">
            <v>0</v>
          </cell>
          <cell r="K209">
            <v>340196941</v>
          </cell>
          <cell r="L209">
            <v>78061005.81449759</v>
          </cell>
        </row>
        <row r="210">
          <cell r="A210">
            <v>44197</v>
          </cell>
          <cell r="B210">
            <v>197399926</v>
          </cell>
          <cell r="C210">
            <v>60460960</v>
          </cell>
          <cell r="D210">
            <v>24873060</v>
          </cell>
          <cell r="E210">
            <v>14665160</v>
          </cell>
          <cell r="F210">
            <v>22768990</v>
          </cell>
          <cell r="G210">
            <v>15000000</v>
          </cell>
          <cell r="H210">
            <v>24000000</v>
          </cell>
          <cell r="I210">
            <v>19005600</v>
          </cell>
          <cell r="J210"/>
          <cell r="K210">
            <v>378173696</v>
          </cell>
          <cell r="L210"/>
        </row>
        <row r="211">
          <cell r="A211">
            <v>44562</v>
          </cell>
          <cell r="B211">
            <v>197399926</v>
          </cell>
          <cell r="C211">
            <v>60460960</v>
          </cell>
          <cell r="D211">
            <v>24873060</v>
          </cell>
          <cell r="E211">
            <v>14665160</v>
          </cell>
          <cell r="F211">
            <v>22768990</v>
          </cell>
          <cell r="G211">
            <v>18000000</v>
          </cell>
          <cell r="H211">
            <v>27000000</v>
          </cell>
          <cell r="I211">
            <v>19005600</v>
          </cell>
          <cell r="J211"/>
          <cell r="K211">
            <v>384173696</v>
          </cell>
          <cell r="L211"/>
        </row>
        <row r="212">
          <cell r="A212"/>
          <cell r="K212"/>
        </row>
        <row r="213">
          <cell r="A213" t="str">
            <v>2018 YoY</v>
          </cell>
          <cell r="B213">
            <v>29125184</v>
          </cell>
          <cell r="C213">
            <v>-5824166</v>
          </cell>
          <cell r="D213">
            <v>-2427740</v>
          </cell>
          <cell r="E213">
            <v>178480</v>
          </cell>
          <cell r="F213">
            <v>-802170</v>
          </cell>
          <cell r="G213">
            <v>0</v>
          </cell>
          <cell r="H213">
            <v>-13252500</v>
          </cell>
          <cell r="I213">
            <v>1124820</v>
          </cell>
          <cell r="J213">
            <v>0</v>
          </cell>
          <cell r="K213">
            <v>13386724</v>
          </cell>
          <cell r="L213">
            <v>2721965.9908602238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/>
          <cell r="B1" t="str">
            <v>Exp AZM</v>
          </cell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 t="str">
            <v>Exp Argo</v>
          </cell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 t="str">
            <v>China IMP Argo</v>
          </cell>
          <cell r="AE1"/>
          <cell r="AF1"/>
          <cell r="AG1"/>
          <cell r="AH1"/>
          <cell r="AI1"/>
          <cell r="AJ1"/>
          <cell r="AK1"/>
          <cell r="AL1"/>
          <cell r="AM1"/>
          <cell r="AN1"/>
          <cell r="AO1"/>
          <cell r="AP1"/>
          <cell r="AQ1"/>
          <cell r="AR1" t="str">
            <v>China IMP Cus</v>
          </cell>
          <cell r="AS1"/>
          <cell r="AT1"/>
          <cell r="AU1"/>
          <cell r="AV1"/>
          <cell r="AW1"/>
          <cell r="AX1"/>
          <cell r="AY1"/>
          <cell r="AZ1"/>
          <cell r="BA1"/>
          <cell r="BB1"/>
          <cell r="BC1"/>
          <cell r="BD1"/>
          <cell r="BE1"/>
          <cell r="BF1"/>
          <cell r="BG1"/>
          <cell r="BH1"/>
          <cell r="BI1"/>
          <cell r="BJ1"/>
          <cell r="BK1"/>
        </row>
        <row r="2">
          <cell r="A2" t="str">
            <v>Date</v>
          </cell>
          <cell r="B2" t="str">
            <v>Iran</v>
          </cell>
          <cell r="C2" t="str">
            <v>Ukraine</v>
          </cell>
          <cell r="D2" t="str">
            <v>India</v>
          </cell>
          <cell r="E2" t="str">
            <v>Canada</v>
          </cell>
          <cell r="F2" t="str">
            <v>Peru</v>
          </cell>
          <cell r="G2" t="str">
            <v>Chile</v>
          </cell>
          <cell r="H2" t="str">
            <v>Mauritania</v>
          </cell>
          <cell r="I2" t="str">
            <v>Sierra Leone</v>
          </cell>
          <cell r="J2" t="str">
            <v>Malaysia</v>
          </cell>
          <cell r="K2" t="str">
            <v>Mexico</v>
          </cell>
          <cell r="L2" t="str">
            <v>New Zealand</v>
          </cell>
          <cell r="M2" t="str">
            <v>Liberia</v>
          </cell>
          <cell r="N2" t="str">
            <v>Sweden</v>
          </cell>
          <cell r="O2" t="str">
            <v>Total</v>
          </cell>
          <cell r="P2" t="str">
            <v>IRN</v>
          </cell>
          <cell r="Q2" t="str">
            <v>UKR</v>
          </cell>
          <cell r="R2" t="str">
            <v>IND</v>
          </cell>
          <cell r="S2" t="str">
            <v>CAN</v>
          </cell>
          <cell r="T2" t="str">
            <v>PER</v>
          </cell>
          <cell r="U2" t="str">
            <v>CHL</v>
          </cell>
          <cell r="V2" t="str">
            <v>MRT</v>
          </cell>
          <cell r="W2" t="str">
            <v>SLE</v>
          </cell>
          <cell r="X2" t="str">
            <v>MYS</v>
          </cell>
          <cell r="Y2" t="str">
            <v>MEX</v>
          </cell>
          <cell r="Z2" t="str">
            <v>NZL</v>
          </cell>
          <cell r="AA2" t="str">
            <v>LBR</v>
          </cell>
          <cell r="AB2" t="str">
            <v>SWE</v>
          </cell>
          <cell r="AC2" t="str">
            <v>Total</v>
          </cell>
          <cell r="AD2" t="str">
            <v>IRN</v>
          </cell>
          <cell r="AE2" t="str">
            <v>UKR</v>
          </cell>
          <cell r="AF2" t="str">
            <v>IND</v>
          </cell>
          <cell r="AG2" t="str">
            <v>CAN</v>
          </cell>
          <cell r="AH2" t="str">
            <v>PER</v>
          </cell>
          <cell r="AI2" t="str">
            <v>CHL</v>
          </cell>
          <cell r="AJ2" t="str">
            <v>MRT</v>
          </cell>
          <cell r="AK2" t="str">
            <v>SLE</v>
          </cell>
          <cell r="AL2" t="str">
            <v>MYS</v>
          </cell>
          <cell r="AM2" t="str">
            <v>MEX</v>
          </cell>
          <cell r="AN2" t="str">
            <v>NZL</v>
          </cell>
          <cell r="AO2" t="str">
            <v>LBR</v>
          </cell>
          <cell r="AP2" t="str">
            <v>SWE</v>
          </cell>
          <cell r="AQ2" t="str">
            <v>Total</v>
          </cell>
          <cell r="AR2" t="str">
            <v>IRN</v>
          </cell>
          <cell r="AS2" t="str">
            <v>IND</v>
          </cell>
          <cell r="AT2" t="str">
            <v>UKR</v>
          </cell>
          <cell r="AU2" t="str">
            <v>CAN</v>
          </cell>
          <cell r="AV2" t="str">
            <v>PER</v>
          </cell>
          <cell r="AW2" t="str">
            <v>CHL</v>
          </cell>
          <cell r="AX2" t="str">
            <v>RUS</v>
          </cell>
          <cell r="AY2" t="str">
            <v>MRT</v>
          </cell>
          <cell r="AZ2" t="str">
            <v>SLE</v>
          </cell>
          <cell r="BA2" t="str">
            <v>IDN</v>
          </cell>
          <cell r="BB2" t="str">
            <v>MYS</v>
          </cell>
          <cell r="BC2" t="str">
            <v>Mog</v>
          </cell>
          <cell r="BD2" t="str">
            <v>VEN</v>
          </cell>
          <cell r="BE2" t="str">
            <v>KAZ</v>
          </cell>
          <cell r="BF2" t="str">
            <v>MEX</v>
          </cell>
          <cell r="BG2" t="str">
            <v>NZL</v>
          </cell>
          <cell r="BH2" t="str">
            <v>SWE</v>
          </cell>
          <cell r="BI2" t="str">
            <v>Total</v>
          </cell>
          <cell r="BJ2" t="str">
            <v>Pace</v>
          </cell>
          <cell r="BK2" t="str">
            <v>Others</v>
          </cell>
          <cell r="BL2" t="str">
            <v>Monthly Price</v>
          </cell>
          <cell r="BM2" t="str">
            <v>Non Sensitve Volume</v>
          </cell>
          <cell r="BN2" t="str">
            <v>Price Sensitive Volume</v>
          </cell>
          <cell r="BO2" t="str">
            <v>Weely Arrival to China from Minors</v>
          </cell>
        </row>
        <row r="3">
          <cell r="A3">
            <v>40909</v>
          </cell>
          <cell r="B3" t="e">
            <v>#REF!</v>
          </cell>
          <cell r="C3" t="e">
            <v>#REF!</v>
          </cell>
          <cell r="D3" t="e">
            <v>#REF!</v>
          </cell>
          <cell r="E3" t="e">
            <v>#REF!</v>
          </cell>
          <cell r="F3" t="e">
            <v>#REF!</v>
          </cell>
          <cell r="G3" t="e">
            <v>#REF!</v>
          </cell>
          <cell r="H3" t="e">
            <v>#REF!</v>
          </cell>
          <cell r="I3" t="e">
            <v>#REF!</v>
          </cell>
          <cell r="J3" t="e">
            <v>#REF!</v>
          </cell>
          <cell r="K3" t="e">
            <v>#REF!</v>
          </cell>
          <cell r="L3" t="e">
            <v>#REF!</v>
          </cell>
          <cell r="M3" t="e">
            <v>#REF!</v>
          </cell>
          <cell r="N3" t="e">
            <v>#REF!</v>
          </cell>
          <cell r="O3" t="e">
            <v>#REF!</v>
          </cell>
          <cell r="P3" t="e">
            <v>#REF!</v>
          </cell>
          <cell r="Q3" t="e">
            <v>#REF!</v>
          </cell>
          <cell r="R3" t="e">
            <v>#REF!</v>
          </cell>
          <cell r="S3" t="e">
            <v>#REF!</v>
          </cell>
          <cell r="T3" t="e">
            <v>#REF!</v>
          </cell>
          <cell r="U3" t="e">
            <v>#REF!</v>
          </cell>
          <cell r="V3" t="e">
            <v>#REF!</v>
          </cell>
          <cell r="W3" t="e">
            <v>#REF!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E3" t="e">
            <v>#REF!</v>
          </cell>
          <cell r="AF3" t="e">
            <v>#REF!</v>
          </cell>
          <cell r="AG3" t="e">
            <v>#REF!</v>
          </cell>
          <cell r="AH3" t="e">
            <v>#REF!</v>
          </cell>
          <cell r="AI3" t="e">
            <v>#REF!</v>
          </cell>
          <cell r="AJ3" t="e">
            <v>#REF!</v>
          </cell>
          <cell r="AK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>
            <v>710.70100000000002</v>
          </cell>
          <cell r="AS3">
            <v>4488.03</v>
          </cell>
          <cell r="AT3">
            <v>1123.4929999999999</v>
          </cell>
          <cell r="AU3">
            <v>1350.674</v>
          </cell>
          <cell r="AV3">
            <v>173.08799999999999</v>
          </cell>
          <cell r="AW3">
            <v>456.72</v>
          </cell>
          <cell r="AX3">
            <v>0</v>
          </cell>
          <cell r="AY3">
            <v>494.339</v>
          </cell>
          <cell r="AZ3">
            <v>312.01</v>
          </cell>
          <cell r="BA3">
            <v>950.47900000000004</v>
          </cell>
          <cell r="BB3">
            <v>354.85199999999998</v>
          </cell>
          <cell r="BC3">
            <v>354.85199999999998</v>
          </cell>
          <cell r="BD3">
            <v>129.92599999999999</v>
          </cell>
          <cell r="BE3">
            <v>362.21600000000001</v>
          </cell>
          <cell r="BF3">
            <v>303.01100000000002</v>
          </cell>
          <cell r="BG3">
            <v>89.13</v>
          </cell>
          <cell r="BH3">
            <v>0</v>
          </cell>
          <cell r="BI3">
            <v>13997.448</v>
          </cell>
          <cell r="BJ3">
            <v>13734.055161290324</v>
          </cell>
          <cell r="BK3">
            <v>2343.9269999999997</v>
          </cell>
          <cell r="BL3" t="e">
            <v>#REF!</v>
          </cell>
          <cell r="BM3">
            <v>3247.6660000000002</v>
          </cell>
          <cell r="BN3">
            <v>10749.781999999999</v>
          </cell>
          <cell r="BO3">
            <v>3160.7140645161289</v>
          </cell>
        </row>
        <row r="4">
          <cell r="A4">
            <v>40940</v>
          </cell>
          <cell r="B4" t="e">
            <v>#REF!</v>
          </cell>
          <cell r="C4" t="e">
            <v>#REF!</v>
          </cell>
          <cell r="D4" t="e">
            <v>#REF!</v>
          </cell>
          <cell r="E4" t="e">
            <v>#REF!</v>
          </cell>
          <cell r="F4" t="e">
            <v>#REF!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K4" t="e">
            <v>#REF!</v>
          </cell>
          <cell r="L4" t="e">
            <v>#REF!</v>
          </cell>
          <cell r="M4" t="e">
            <v>#REF!</v>
          </cell>
          <cell r="N4" t="e">
            <v>#REF!</v>
          </cell>
          <cell r="O4" t="e">
            <v>#REF!</v>
          </cell>
          <cell r="P4" t="e">
            <v>#REF!</v>
          </cell>
          <cell r="Q4" t="e">
            <v>#REF!</v>
          </cell>
          <cell r="R4" t="e">
            <v>#REF!</v>
          </cell>
          <cell r="S4" t="e">
            <v>#REF!</v>
          </cell>
          <cell r="T4" t="e">
            <v>#REF!</v>
          </cell>
          <cell r="U4" t="e">
            <v>#REF!</v>
          </cell>
          <cell r="V4" t="e">
            <v>#REF!</v>
          </cell>
          <cell r="W4" t="e">
            <v>#REF!</v>
          </cell>
          <cell r="X4" t="e">
            <v>#REF!</v>
          </cell>
          <cell r="Y4" t="e">
            <v>#REF!</v>
          </cell>
          <cell r="Z4" t="e">
            <v>#REF!</v>
          </cell>
          <cell r="AA4" t="e">
            <v>#REF!</v>
          </cell>
          <cell r="AB4" t="e">
            <v>#REF!</v>
          </cell>
          <cell r="AC4" t="e">
            <v>#REF!</v>
          </cell>
          <cell r="AD4" t="e">
            <v>#REF!</v>
          </cell>
          <cell r="AE4" t="e">
            <v>#REF!</v>
          </cell>
          <cell r="AF4" t="e">
            <v>#REF!</v>
          </cell>
          <cell r="AG4" t="e">
            <v>#REF!</v>
          </cell>
          <cell r="AH4" t="e">
            <v>#REF!</v>
          </cell>
          <cell r="AI4" t="e">
            <v>#REF!</v>
          </cell>
          <cell r="AJ4" t="e">
            <v>#REF!</v>
          </cell>
          <cell r="AK4" t="e">
            <v>#REF!</v>
          </cell>
          <cell r="AL4" t="e">
            <v>#REF!</v>
          </cell>
          <cell r="AM4" t="e">
            <v>#REF!</v>
          </cell>
          <cell r="AN4" t="e">
            <v>#REF!</v>
          </cell>
          <cell r="AO4" t="e">
            <v>#REF!</v>
          </cell>
          <cell r="AP4" t="e">
            <v>#REF!</v>
          </cell>
          <cell r="AQ4" t="e">
            <v>#REF!</v>
          </cell>
          <cell r="AR4">
            <v>1173.059</v>
          </cell>
          <cell r="AS4">
            <v>4866.4129999999996</v>
          </cell>
          <cell r="AT4">
            <v>1489.12</v>
          </cell>
          <cell r="AU4">
            <v>2139.2979999999998</v>
          </cell>
          <cell r="AV4">
            <v>947.30700000000002</v>
          </cell>
          <cell r="AW4">
            <v>738.02800000000002</v>
          </cell>
          <cell r="AX4">
            <v>0</v>
          </cell>
          <cell r="AY4">
            <v>848.54899999999998</v>
          </cell>
          <cell r="AZ4">
            <v>97.989000000000004</v>
          </cell>
          <cell r="BA4">
            <v>1698.857</v>
          </cell>
          <cell r="BB4">
            <v>413.23899999999998</v>
          </cell>
          <cell r="BC4">
            <v>853.47299999999996</v>
          </cell>
          <cell r="BD4">
            <v>157.70599999999999</v>
          </cell>
          <cell r="BE4">
            <v>418.827</v>
          </cell>
          <cell r="BF4">
            <v>128.666</v>
          </cell>
          <cell r="BG4">
            <v>137.262</v>
          </cell>
          <cell r="BH4">
            <v>333.94400000000002</v>
          </cell>
          <cell r="BI4">
            <v>19950.589</v>
          </cell>
          <cell r="BJ4">
            <v>20925.186738505749</v>
          </cell>
          <cell r="BK4">
            <v>3508.851999999999</v>
          </cell>
          <cell r="BL4" t="e">
            <v>#REF!</v>
          </cell>
          <cell r="BM4">
            <v>5613.5529999999999</v>
          </cell>
          <cell r="BN4">
            <v>14337.036</v>
          </cell>
          <cell r="BO4">
            <v>4815.6594137931033</v>
          </cell>
        </row>
        <row r="5">
          <cell r="A5">
            <v>40969</v>
          </cell>
          <cell r="B5" t="e">
            <v>#REF!</v>
          </cell>
          <cell r="C5" t="e">
            <v>#REF!</v>
          </cell>
          <cell r="D5" t="e">
            <v>#REF!</v>
          </cell>
          <cell r="E5" t="e">
            <v>#REF!</v>
          </cell>
          <cell r="F5" t="e">
            <v>#REF!</v>
          </cell>
          <cell r="G5" t="e">
            <v>#REF!</v>
          </cell>
          <cell r="H5" t="e">
            <v>#REF!</v>
          </cell>
          <cell r="I5" t="e">
            <v>#REF!</v>
          </cell>
          <cell r="J5" t="e">
            <v>#REF!</v>
          </cell>
          <cell r="K5" t="e">
            <v>#REF!</v>
          </cell>
          <cell r="L5" t="e">
            <v>#REF!</v>
          </cell>
          <cell r="M5" t="e">
            <v>#REF!</v>
          </cell>
          <cell r="N5" t="e">
            <v>#REF!</v>
          </cell>
          <cell r="O5" t="e">
            <v>#REF!</v>
          </cell>
          <cell r="P5" t="e">
            <v>#REF!</v>
          </cell>
          <cell r="Q5" t="e">
            <v>#REF!</v>
          </cell>
          <cell r="R5" t="e">
            <v>#REF!</v>
          </cell>
          <cell r="S5" t="e">
            <v>#REF!</v>
          </cell>
          <cell r="T5" t="e">
            <v>#REF!</v>
          </cell>
          <cell r="U5" t="e">
            <v>#REF!</v>
          </cell>
          <cell r="V5" t="e">
            <v>#REF!</v>
          </cell>
          <cell r="W5" t="e">
            <v>#REF!</v>
          </cell>
          <cell r="X5" t="e">
            <v>#REF!</v>
          </cell>
          <cell r="Y5" t="e">
            <v>#REF!</v>
          </cell>
          <cell r="Z5" t="e">
            <v>#REF!</v>
          </cell>
          <cell r="AA5" t="e">
            <v>#REF!</v>
          </cell>
          <cell r="AB5" t="e">
            <v>#REF!</v>
          </cell>
          <cell r="AC5" t="e">
            <v>#REF!</v>
          </cell>
          <cell r="AD5" t="e">
            <v>#REF!</v>
          </cell>
          <cell r="AE5" t="e">
            <v>#REF!</v>
          </cell>
          <cell r="AF5" t="e">
            <v>#REF!</v>
          </cell>
          <cell r="AG5" t="e">
            <v>#REF!</v>
          </cell>
          <cell r="AH5" t="e">
            <v>#REF!</v>
          </cell>
          <cell r="AI5" t="e">
            <v>#REF!</v>
          </cell>
          <cell r="AJ5" t="e">
            <v>#REF!</v>
          </cell>
          <cell r="AK5" t="e">
            <v>#REF!</v>
          </cell>
          <cell r="AL5" t="e">
            <v>#REF!</v>
          </cell>
          <cell r="AM5" t="e">
            <v>#REF!</v>
          </cell>
          <cell r="AN5" t="e">
            <v>#REF!</v>
          </cell>
          <cell r="AO5" t="e">
            <v>#REF!</v>
          </cell>
          <cell r="AP5" t="e">
            <v>#REF!</v>
          </cell>
          <cell r="AQ5" t="e">
            <v>#REF!</v>
          </cell>
          <cell r="AR5">
            <v>1998.6790000000001</v>
          </cell>
          <cell r="AS5">
            <v>4697.6940000000004</v>
          </cell>
          <cell r="AT5">
            <v>1418.09</v>
          </cell>
          <cell r="AU5">
            <v>1960.443</v>
          </cell>
          <cell r="AV5">
            <v>797.71900000000005</v>
          </cell>
          <cell r="AW5">
            <v>648.91899999999998</v>
          </cell>
          <cell r="AX5">
            <v>0</v>
          </cell>
          <cell r="AY5">
            <v>204.232</v>
          </cell>
          <cell r="AZ5">
            <v>310.928</v>
          </cell>
          <cell r="BA5">
            <v>1281.7360000000001</v>
          </cell>
          <cell r="BB5">
            <v>588.51300000000003</v>
          </cell>
          <cell r="BC5">
            <v>416.41899999999998</v>
          </cell>
          <cell r="BD5">
            <v>143.30000000000001</v>
          </cell>
          <cell r="BE5">
            <v>467.22699999999998</v>
          </cell>
          <cell r="BF5">
            <v>141.18</v>
          </cell>
          <cell r="BG5">
            <v>0</v>
          </cell>
          <cell r="BH5">
            <v>166.56200000000001</v>
          </cell>
          <cell r="BI5">
            <v>18435.769</v>
          </cell>
          <cell r="BJ5">
            <v>18088.859368279569</v>
          </cell>
          <cell r="BK5">
            <v>3194.1279999999988</v>
          </cell>
          <cell r="BL5" t="e">
            <v>#REF!</v>
          </cell>
          <cell r="BM5">
            <v>4242.768</v>
          </cell>
          <cell r="BN5">
            <v>14193.001</v>
          </cell>
          <cell r="BO5">
            <v>4162.9155806451608</v>
          </cell>
        </row>
        <row r="6">
          <cell r="A6">
            <v>41000</v>
          </cell>
          <cell r="B6" t="e">
            <v>#REF!</v>
          </cell>
          <cell r="C6" t="e">
            <v>#REF!</v>
          </cell>
          <cell r="D6" t="e">
            <v>#REF!</v>
          </cell>
          <cell r="E6" t="e">
            <v>#REF!</v>
          </cell>
          <cell r="F6" t="e">
            <v>#REF!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K6" t="e">
            <v>#REF!</v>
          </cell>
          <cell r="L6" t="e">
            <v>#REF!</v>
          </cell>
          <cell r="M6" t="e">
            <v>#REF!</v>
          </cell>
          <cell r="N6" t="e">
            <v>#REF!</v>
          </cell>
          <cell r="O6" t="e">
            <v>#REF!</v>
          </cell>
          <cell r="P6" t="e">
            <v>#REF!</v>
          </cell>
          <cell r="Q6" t="e">
            <v>#REF!</v>
          </cell>
          <cell r="R6" t="e">
            <v>#REF!</v>
          </cell>
          <cell r="S6" t="e">
            <v>#REF!</v>
          </cell>
          <cell r="T6" t="e">
            <v>#REF!</v>
          </cell>
          <cell r="U6" t="e">
            <v>#REF!</v>
          </cell>
          <cell r="V6" t="e">
            <v>#REF!</v>
          </cell>
          <cell r="W6" t="e">
            <v>#REF!</v>
          </cell>
          <cell r="X6" t="e">
            <v>#REF!</v>
          </cell>
          <cell r="Y6" t="e">
            <v>#REF!</v>
          </cell>
          <cell r="Z6" t="e">
            <v>#REF!</v>
          </cell>
          <cell r="AA6" t="e">
            <v>#REF!</v>
          </cell>
          <cell r="AB6" t="e">
            <v>#REF!</v>
          </cell>
          <cell r="AC6" t="e">
            <v>#REF!</v>
          </cell>
          <cell r="AD6" t="e">
            <v>#REF!</v>
          </cell>
          <cell r="AE6" t="e">
            <v>#REF!</v>
          </cell>
          <cell r="AF6" t="e">
            <v>#REF!</v>
          </cell>
          <cell r="AG6" t="e">
            <v>#REF!</v>
          </cell>
          <cell r="AH6" t="e">
            <v>#REF!</v>
          </cell>
          <cell r="AI6" t="e">
            <v>#REF!</v>
          </cell>
          <cell r="AJ6" t="e">
            <v>#REF!</v>
          </cell>
          <cell r="AK6" t="e">
            <v>#REF!</v>
          </cell>
          <cell r="AL6" t="e">
            <v>#REF!</v>
          </cell>
          <cell r="AM6" t="e">
            <v>#REF!</v>
          </cell>
          <cell r="AN6" t="e">
            <v>#REF!</v>
          </cell>
          <cell r="AO6" t="e">
            <v>#REF!</v>
          </cell>
          <cell r="AP6" t="e">
            <v>#REF!</v>
          </cell>
          <cell r="AQ6" t="e">
            <v>#REF!</v>
          </cell>
          <cell r="AR6">
            <v>2216.4639999999999</v>
          </cell>
          <cell r="AS6">
            <v>3965.7429999999999</v>
          </cell>
          <cell r="AT6">
            <v>1510.384</v>
          </cell>
          <cell r="AU6">
            <v>652.06299999999999</v>
          </cell>
          <cell r="AV6">
            <v>805.04100000000005</v>
          </cell>
          <cell r="AW6">
            <v>665.726</v>
          </cell>
          <cell r="AX6">
            <v>1132.8389999999999</v>
          </cell>
          <cell r="AY6">
            <v>578.75699999999995</v>
          </cell>
          <cell r="AZ6">
            <v>335.70400000000001</v>
          </cell>
          <cell r="BA6">
            <v>1091.8889999999999</v>
          </cell>
          <cell r="BB6">
            <v>475.34199999999998</v>
          </cell>
          <cell r="BC6">
            <v>486.84899999999999</v>
          </cell>
          <cell r="BD6">
            <v>136.93100000000001</v>
          </cell>
          <cell r="BE6">
            <v>452.23</v>
          </cell>
          <cell r="BF6">
            <v>141.49600000000001</v>
          </cell>
          <cell r="BG6">
            <v>117.51900000000001</v>
          </cell>
          <cell r="BH6">
            <v>0</v>
          </cell>
          <cell r="BI6">
            <v>16573.566999999999</v>
          </cell>
          <cell r="BJ6">
            <v>16803.755430555557</v>
          </cell>
          <cell r="BK6">
            <v>1808.5900000000001</v>
          </cell>
          <cell r="BL6" t="e">
            <v>#REF!</v>
          </cell>
          <cell r="BM6">
            <v>5257.0240000000003</v>
          </cell>
          <cell r="BN6">
            <v>11316.543</v>
          </cell>
          <cell r="BO6">
            <v>3867.1656333333331</v>
          </cell>
        </row>
        <row r="7">
          <cell r="A7">
            <v>41030</v>
          </cell>
          <cell r="B7" t="e">
            <v>#REF!</v>
          </cell>
          <cell r="C7" t="e">
            <v>#REF!</v>
          </cell>
          <cell r="D7" t="e">
            <v>#REF!</v>
          </cell>
          <cell r="E7" t="e">
            <v>#REF!</v>
          </cell>
          <cell r="F7" t="e">
            <v>#REF!</v>
          </cell>
          <cell r="G7" t="e">
            <v>#REF!</v>
          </cell>
          <cell r="H7" t="e">
            <v>#REF!</v>
          </cell>
          <cell r="I7" t="e">
            <v>#REF!</v>
          </cell>
          <cell r="J7" t="e">
            <v>#REF!</v>
          </cell>
          <cell r="K7" t="e">
            <v>#REF!</v>
          </cell>
          <cell r="L7" t="e">
            <v>#REF!</v>
          </cell>
          <cell r="M7" t="e">
            <v>#REF!</v>
          </cell>
          <cell r="N7" t="e">
            <v>#REF!</v>
          </cell>
          <cell r="O7" t="e">
            <v>#REF!</v>
          </cell>
          <cell r="P7" t="e">
            <v>#REF!</v>
          </cell>
          <cell r="Q7" t="e">
            <v>#REF!</v>
          </cell>
          <cell r="R7" t="e">
            <v>#REF!</v>
          </cell>
          <cell r="S7" t="e">
            <v>#REF!</v>
          </cell>
          <cell r="T7" t="e">
            <v>#REF!</v>
          </cell>
          <cell r="U7" t="e">
            <v>#REF!</v>
          </cell>
          <cell r="V7" t="e">
            <v>#REF!</v>
          </cell>
          <cell r="W7" t="e">
            <v>#REF!</v>
          </cell>
          <cell r="X7" t="e">
            <v>#REF!</v>
          </cell>
          <cell r="Y7" t="e">
            <v>#REF!</v>
          </cell>
          <cell r="Z7" t="e">
            <v>#REF!</v>
          </cell>
          <cell r="AA7" t="e">
            <v>#REF!</v>
          </cell>
          <cell r="AB7" t="e">
            <v>#REF!</v>
          </cell>
          <cell r="AC7" t="e">
            <v>#REF!</v>
          </cell>
          <cell r="AD7" t="e">
            <v>#REF!</v>
          </cell>
          <cell r="AE7" t="e">
            <v>#REF!</v>
          </cell>
          <cell r="AF7" t="e">
            <v>#REF!</v>
          </cell>
          <cell r="AG7" t="e">
            <v>#REF!</v>
          </cell>
          <cell r="AH7" t="e">
            <v>#REF!</v>
          </cell>
          <cell r="AI7" t="e">
            <v>#REF!</v>
          </cell>
          <cell r="AJ7" t="e">
            <v>#REF!</v>
          </cell>
          <cell r="AK7" t="e">
            <v>#REF!</v>
          </cell>
          <cell r="AL7" t="e">
            <v>#REF!</v>
          </cell>
          <cell r="AM7" t="e">
            <v>#REF!</v>
          </cell>
          <cell r="AN7" t="e">
            <v>#REF!</v>
          </cell>
          <cell r="AO7" t="e">
            <v>#REF!</v>
          </cell>
          <cell r="AP7" t="e">
            <v>#REF!</v>
          </cell>
          <cell r="AQ7" t="e">
            <v>#REF!</v>
          </cell>
          <cell r="AR7">
            <v>1407.922</v>
          </cell>
          <cell r="AS7">
            <v>4949.2430000000004</v>
          </cell>
          <cell r="AT7">
            <v>760.596</v>
          </cell>
          <cell r="AU7">
            <v>1023.659</v>
          </cell>
          <cell r="AV7">
            <v>820.73099999999999</v>
          </cell>
          <cell r="AW7">
            <v>1081.375</v>
          </cell>
          <cell r="AX7">
            <v>1354.8689999999999</v>
          </cell>
          <cell r="AY7">
            <v>715.60199999999998</v>
          </cell>
          <cell r="AZ7">
            <v>444.36900000000003</v>
          </cell>
          <cell r="BA7">
            <v>1780.6130000000001</v>
          </cell>
          <cell r="BB7">
            <v>769.03499999999997</v>
          </cell>
          <cell r="BC7">
            <v>224.01499999999999</v>
          </cell>
          <cell r="BD7">
            <v>213.506</v>
          </cell>
          <cell r="BE7">
            <v>505.56599999999997</v>
          </cell>
          <cell r="BF7">
            <v>84.186000000000007</v>
          </cell>
          <cell r="BG7">
            <v>0</v>
          </cell>
          <cell r="BH7">
            <v>91.613</v>
          </cell>
          <cell r="BI7">
            <v>18197.134999999998</v>
          </cell>
          <cell r="BJ7">
            <v>17854.715793010753</v>
          </cell>
          <cell r="BK7">
            <v>1970.2349999999988</v>
          </cell>
          <cell r="BL7" t="e">
            <v>#REF!</v>
          </cell>
          <cell r="BM7">
            <v>4775.8040000000001</v>
          </cell>
          <cell r="BN7">
            <v>13421.331</v>
          </cell>
          <cell r="BO7">
            <v>4109.0304838709681</v>
          </cell>
        </row>
        <row r="8">
          <cell r="A8">
            <v>41061</v>
          </cell>
          <cell r="B8" t="e">
            <v>#REF!</v>
          </cell>
          <cell r="C8" t="e">
            <v>#REF!</v>
          </cell>
          <cell r="D8" t="e">
            <v>#REF!</v>
          </cell>
          <cell r="E8" t="e">
            <v>#REF!</v>
          </cell>
          <cell r="F8" t="e">
            <v>#REF!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 t="e">
            <v>#REF!</v>
          </cell>
          <cell r="N8" t="e">
            <v>#REF!</v>
          </cell>
          <cell r="O8" t="e">
            <v>#REF!</v>
          </cell>
          <cell r="P8" t="e">
            <v>#REF!</v>
          </cell>
          <cell r="Q8" t="e">
            <v>#REF!</v>
          </cell>
          <cell r="R8" t="e">
            <v>#REF!</v>
          </cell>
          <cell r="S8" t="e">
            <v>#REF!</v>
          </cell>
          <cell r="T8" t="e">
            <v>#REF!</v>
          </cell>
          <cell r="U8" t="e">
            <v>#REF!</v>
          </cell>
          <cell r="V8" t="e">
            <v>#REF!</v>
          </cell>
          <cell r="W8" t="e">
            <v>#REF!</v>
          </cell>
          <cell r="X8" t="e">
            <v>#REF!</v>
          </cell>
          <cell r="Y8" t="e">
            <v>#REF!</v>
          </cell>
          <cell r="Z8" t="e">
            <v>#REF!</v>
          </cell>
          <cell r="AA8" t="e">
            <v>#REF!</v>
          </cell>
          <cell r="AB8" t="e">
            <v>#REF!</v>
          </cell>
          <cell r="AC8" t="e">
            <v>#REF!</v>
          </cell>
          <cell r="AD8" t="e">
            <v>#REF!</v>
          </cell>
          <cell r="AE8" t="e">
            <v>#REF!</v>
          </cell>
          <cell r="AF8" t="e">
            <v>#REF!</v>
          </cell>
          <cell r="AG8" t="e">
            <v>#REF!</v>
          </cell>
          <cell r="AH8" t="e">
            <v>#REF!</v>
          </cell>
          <cell r="AI8" t="e">
            <v>#REF!</v>
          </cell>
          <cell r="AJ8" t="e">
            <v>#REF!</v>
          </cell>
          <cell r="AK8" t="e">
            <v>#REF!</v>
          </cell>
          <cell r="AL8" t="e">
            <v>#REF!</v>
          </cell>
          <cell r="AM8" t="e">
            <v>#REF!</v>
          </cell>
          <cell r="AN8" t="e">
            <v>#REF!</v>
          </cell>
          <cell r="AO8" t="e">
            <v>#REF!</v>
          </cell>
          <cell r="AP8" t="e">
            <v>#REF!</v>
          </cell>
          <cell r="AQ8" t="e">
            <v>#REF!</v>
          </cell>
          <cell r="AR8">
            <v>1109.0619999999999</v>
          </cell>
          <cell r="AS8">
            <v>4824.9409999999998</v>
          </cell>
          <cell r="AT8">
            <v>1838.5909999999999</v>
          </cell>
          <cell r="AU8">
            <v>649.22500000000002</v>
          </cell>
          <cell r="AV8">
            <v>488.21300000000002</v>
          </cell>
          <cell r="AW8">
            <v>949.86300000000006</v>
          </cell>
          <cell r="AX8">
            <v>1018.239</v>
          </cell>
          <cell r="AY8">
            <v>583.58100000000002</v>
          </cell>
          <cell r="AZ8">
            <v>416.13</v>
          </cell>
          <cell r="BA8">
            <v>486.27600000000001</v>
          </cell>
          <cell r="BB8">
            <v>645.22400000000005</v>
          </cell>
          <cell r="BC8">
            <v>630.654</v>
          </cell>
          <cell r="BD8">
            <v>285.00099999999998</v>
          </cell>
          <cell r="BE8">
            <v>517.49800000000005</v>
          </cell>
          <cell r="BF8">
            <v>18.521000000000001</v>
          </cell>
          <cell r="BG8">
            <v>118.011</v>
          </cell>
          <cell r="BH8">
            <v>0</v>
          </cell>
          <cell r="BI8">
            <v>16753.663</v>
          </cell>
          <cell r="BJ8">
            <v>16986.352763888888</v>
          </cell>
          <cell r="BK8">
            <v>2174.6330000000016</v>
          </cell>
          <cell r="BL8" t="e">
            <v>#REF!</v>
          </cell>
          <cell r="BM8">
            <v>5791.5929999999998</v>
          </cell>
          <cell r="BN8">
            <v>10962.07</v>
          </cell>
          <cell r="BO8">
            <v>3909.1880333333329</v>
          </cell>
        </row>
        <row r="9">
          <cell r="A9">
            <v>41091</v>
          </cell>
          <cell r="B9" t="e">
            <v>#REF!</v>
          </cell>
          <cell r="C9" t="e">
            <v>#REF!</v>
          </cell>
          <cell r="D9" t="e">
            <v>#REF!</v>
          </cell>
          <cell r="E9" t="e">
            <v>#REF!</v>
          </cell>
          <cell r="F9" t="e">
            <v>#REF!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  <cell r="K9" t="e">
            <v>#REF!</v>
          </cell>
          <cell r="L9" t="e">
            <v>#REF!</v>
          </cell>
          <cell r="M9" t="e">
            <v>#REF!</v>
          </cell>
          <cell r="N9" t="e">
            <v>#REF!</v>
          </cell>
          <cell r="O9" t="e">
            <v>#REF!</v>
          </cell>
          <cell r="P9" t="e">
            <v>#REF!</v>
          </cell>
          <cell r="Q9" t="e">
            <v>#REF!</v>
          </cell>
          <cell r="R9" t="e">
            <v>#REF!</v>
          </cell>
          <cell r="S9" t="e">
            <v>#REF!</v>
          </cell>
          <cell r="T9" t="e">
            <v>#REF!</v>
          </cell>
          <cell r="U9" t="e">
            <v>#REF!</v>
          </cell>
          <cell r="V9" t="e">
            <v>#REF!</v>
          </cell>
          <cell r="W9" t="e">
            <v>#REF!</v>
          </cell>
          <cell r="X9" t="e">
            <v>#REF!</v>
          </cell>
          <cell r="Y9" t="e">
            <v>#REF!</v>
          </cell>
          <cell r="Z9" t="e">
            <v>#REF!</v>
          </cell>
          <cell r="AA9" t="e">
            <v>#REF!</v>
          </cell>
          <cell r="AB9" t="e">
            <v>#REF!</v>
          </cell>
          <cell r="AC9" t="e">
            <v>#REF!</v>
          </cell>
          <cell r="AD9" t="e">
            <v>#REF!</v>
          </cell>
          <cell r="AE9" t="e">
            <v>#REF!</v>
          </cell>
          <cell r="AF9" t="e">
            <v>#REF!</v>
          </cell>
          <cell r="AG9" t="e">
            <v>#REF!</v>
          </cell>
          <cell r="AH9" t="e">
            <v>#REF!</v>
          </cell>
          <cell r="AI9" t="e">
            <v>#REF!</v>
          </cell>
          <cell r="AJ9" t="e">
            <v>#REF!</v>
          </cell>
          <cell r="AK9" t="e">
            <v>#REF!</v>
          </cell>
          <cell r="AL9" t="e">
            <v>#REF!</v>
          </cell>
          <cell r="AM9" t="e">
            <v>#REF!</v>
          </cell>
          <cell r="AN9" t="e">
            <v>#REF!</v>
          </cell>
          <cell r="AO9" t="e">
            <v>#REF!</v>
          </cell>
          <cell r="AP9" t="e">
            <v>#REF!</v>
          </cell>
          <cell r="AQ9" t="e">
            <v>#REF!</v>
          </cell>
          <cell r="AR9">
            <v>1453.1880000000001</v>
          </cell>
          <cell r="AS9">
            <v>2530.4110000000001</v>
          </cell>
          <cell r="AT9">
            <v>880.05600000000004</v>
          </cell>
          <cell r="AU9">
            <v>1220.163</v>
          </cell>
          <cell r="AV9">
            <v>1437.297</v>
          </cell>
          <cell r="AW9">
            <v>1344.1780000000001</v>
          </cell>
          <cell r="AX9">
            <v>1083.752</v>
          </cell>
          <cell r="AY9">
            <v>479.48500000000001</v>
          </cell>
          <cell r="AZ9">
            <v>756.08100000000002</v>
          </cell>
          <cell r="BA9">
            <v>315.48500000000001</v>
          </cell>
          <cell r="BB9">
            <v>860.822</v>
          </cell>
          <cell r="BC9">
            <v>307.541</v>
          </cell>
          <cell r="BD9">
            <v>197.185</v>
          </cell>
          <cell r="BE9">
            <v>525.86</v>
          </cell>
          <cell r="BF9">
            <v>227.66499999999999</v>
          </cell>
          <cell r="BG9">
            <v>253.86699999999999</v>
          </cell>
          <cell r="BH9">
            <v>157.57499999999999</v>
          </cell>
          <cell r="BI9">
            <v>15773.307000000001</v>
          </cell>
          <cell r="BJ9">
            <v>15476.497459677419</v>
          </cell>
          <cell r="BK9">
            <v>1742.6959999999963</v>
          </cell>
          <cell r="BL9" t="e">
            <v>#REF!</v>
          </cell>
          <cell r="BM9">
            <v>6235.1080000000002</v>
          </cell>
          <cell r="BN9">
            <v>9538.1990000000005</v>
          </cell>
          <cell r="BO9">
            <v>3561.7144838709678</v>
          </cell>
        </row>
        <row r="10">
          <cell r="A10">
            <v>41122</v>
          </cell>
          <cell r="B10" t="e">
            <v>#REF!</v>
          </cell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K10" t="e">
            <v>#REF!</v>
          </cell>
          <cell r="L10" t="e">
            <v>#REF!</v>
          </cell>
          <cell r="M10" t="e">
            <v>#REF!</v>
          </cell>
          <cell r="N10" t="e">
            <v>#REF!</v>
          </cell>
          <cell r="O10" t="e">
            <v>#REF!</v>
          </cell>
          <cell r="P10" t="e">
            <v>#REF!</v>
          </cell>
          <cell r="Q10" t="e">
            <v>#REF!</v>
          </cell>
          <cell r="R10" t="e">
            <v>#REF!</v>
          </cell>
          <cell r="S10" t="e">
            <v>#REF!</v>
          </cell>
          <cell r="T10" t="e">
            <v>#REF!</v>
          </cell>
          <cell r="U10" t="e">
            <v>#REF!</v>
          </cell>
          <cell r="V10" t="e">
            <v>#REF!</v>
          </cell>
          <cell r="W10" t="e">
            <v>#REF!</v>
          </cell>
          <cell r="X10" t="e">
            <v>#REF!</v>
          </cell>
          <cell r="Y10" t="e">
            <v>#REF!</v>
          </cell>
          <cell r="Z10" t="e">
            <v>#REF!</v>
          </cell>
          <cell r="AA10" t="e">
            <v>#REF!</v>
          </cell>
          <cell r="AB10" t="e">
            <v>#REF!</v>
          </cell>
          <cell r="AC10" t="e">
            <v>#REF!</v>
          </cell>
          <cell r="AD10" t="e">
            <v>#REF!</v>
          </cell>
          <cell r="AE10" t="e">
            <v>#REF!</v>
          </cell>
          <cell r="AF10" t="e">
            <v>#REF!</v>
          </cell>
          <cell r="AG10" t="e">
            <v>#REF!</v>
          </cell>
          <cell r="AH10" t="e">
            <v>#REF!</v>
          </cell>
          <cell r="AI10" t="e">
            <v>#REF!</v>
          </cell>
          <cell r="AJ10" t="e">
            <v>#REF!</v>
          </cell>
          <cell r="AK10" t="e">
            <v>#REF!</v>
          </cell>
          <cell r="AL10" t="e">
            <v>#REF!</v>
          </cell>
          <cell r="AM10" t="e">
            <v>#REF!</v>
          </cell>
          <cell r="AN10" t="e">
            <v>#REF!</v>
          </cell>
          <cell r="AO10" t="e">
            <v>#REF!</v>
          </cell>
          <cell r="AP10" t="e">
            <v>#REF!</v>
          </cell>
          <cell r="AQ10" t="e">
            <v>#REF!</v>
          </cell>
          <cell r="AR10">
            <v>1542.8240000000001</v>
          </cell>
          <cell r="AS10">
            <v>1625.4480000000001</v>
          </cell>
          <cell r="AT10">
            <v>1258.9469999999999</v>
          </cell>
          <cell r="AU10">
            <v>1033.441</v>
          </cell>
          <cell r="AV10">
            <v>774.351</v>
          </cell>
          <cell r="AW10">
            <v>472.50200000000001</v>
          </cell>
          <cell r="AX10">
            <v>1278.3510000000001</v>
          </cell>
          <cell r="AY10">
            <v>651.24400000000003</v>
          </cell>
          <cell r="AZ10">
            <v>443.76</v>
          </cell>
          <cell r="BA10">
            <v>736.81100000000004</v>
          </cell>
          <cell r="BB10">
            <v>877.48599999999999</v>
          </cell>
          <cell r="BC10">
            <v>923.70600000000002</v>
          </cell>
          <cell r="BD10">
            <v>201.833</v>
          </cell>
          <cell r="BE10">
            <v>474.86500000000001</v>
          </cell>
          <cell r="BF10">
            <v>353.834</v>
          </cell>
          <cell r="BG10">
            <v>196.733</v>
          </cell>
          <cell r="BH10">
            <v>79.814999999999998</v>
          </cell>
          <cell r="BI10">
            <v>15054.035</v>
          </cell>
          <cell r="BJ10">
            <v>14770.760147849462</v>
          </cell>
          <cell r="BK10">
            <v>2128.0839999999971</v>
          </cell>
          <cell r="BL10" t="e">
            <v>#REF!</v>
          </cell>
          <cell r="BM10">
            <v>5883.0389999999998</v>
          </cell>
          <cell r="BN10">
            <v>9170.9959999999992</v>
          </cell>
          <cell r="BO10">
            <v>3399.2982258064517</v>
          </cell>
        </row>
        <row r="11">
          <cell r="A11">
            <v>41153</v>
          </cell>
          <cell r="B11" t="e">
            <v>#REF!</v>
          </cell>
          <cell r="C11" t="e">
            <v>#REF!</v>
          </cell>
          <cell r="D11" t="e">
            <v>#REF!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  <cell r="K11" t="e">
            <v>#REF!</v>
          </cell>
          <cell r="L11" t="e">
            <v>#REF!</v>
          </cell>
          <cell r="M11" t="e">
            <v>#REF!</v>
          </cell>
          <cell r="N11" t="e">
            <v>#REF!</v>
          </cell>
          <cell r="O11" t="e">
            <v>#REF!</v>
          </cell>
          <cell r="P11" t="e">
            <v>#REF!</v>
          </cell>
          <cell r="Q11" t="e">
            <v>#REF!</v>
          </cell>
          <cell r="R11" t="e">
            <v>#REF!</v>
          </cell>
          <cell r="S11" t="e">
            <v>#REF!</v>
          </cell>
          <cell r="T11" t="e">
            <v>#REF!</v>
          </cell>
          <cell r="U11" t="e">
            <v>#REF!</v>
          </cell>
          <cell r="V11" t="e">
            <v>#REF!</v>
          </cell>
          <cell r="W11" t="e">
            <v>#REF!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E11" t="e">
            <v>#REF!</v>
          </cell>
          <cell r="AF11" t="e">
            <v>#REF!</v>
          </cell>
          <cell r="AG11" t="e">
            <v>#REF!</v>
          </cell>
          <cell r="AH11" t="e">
            <v>#REF!</v>
          </cell>
          <cell r="AI11" t="e">
            <v>#REF!</v>
          </cell>
          <cell r="AJ11" t="e">
            <v>#REF!</v>
          </cell>
          <cell r="AK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>
            <v>1318.308</v>
          </cell>
          <cell r="AS11">
            <v>788.66899999999998</v>
          </cell>
          <cell r="AT11">
            <v>1337.626</v>
          </cell>
          <cell r="AU11">
            <v>989.90300000000002</v>
          </cell>
          <cell r="AV11">
            <v>681.43399999999997</v>
          </cell>
          <cell r="AW11">
            <v>570.34799999999996</v>
          </cell>
          <cell r="AX11">
            <v>973.03200000000004</v>
          </cell>
          <cell r="AY11">
            <v>661.05</v>
          </cell>
          <cell r="AZ11">
            <v>609.13599999999997</v>
          </cell>
          <cell r="BA11">
            <v>680.45899999999995</v>
          </cell>
          <cell r="BB11">
            <v>964.47199999999998</v>
          </cell>
          <cell r="BC11">
            <v>147.03200000000001</v>
          </cell>
          <cell r="BD11">
            <v>144.136</v>
          </cell>
          <cell r="BE11">
            <v>469.40600000000001</v>
          </cell>
          <cell r="BF11">
            <v>458.18200000000002</v>
          </cell>
          <cell r="BG11">
            <v>0</v>
          </cell>
          <cell r="BH11">
            <v>0</v>
          </cell>
          <cell r="BI11">
            <v>13249.138999999999</v>
          </cell>
          <cell r="BJ11">
            <v>13433.154819444442</v>
          </cell>
          <cell r="BK11">
            <v>2455.9459999999963</v>
          </cell>
          <cell r="BL11" t="e">
            <v>#REF!</v>
          </cell>
          <cell r="BM11">
            <v>5054.8459999999995</v>
          </cell>
          <cell r="BN11">
            <v>8194.2929999999997</v>
          </cell>
          <cell r="BO11">
            <v>3091.4657666666662</v>
          </cell>
        </row>
        <row r="12">
          <cell r="A12">
            <v>41183</v>
          </cell>
          <cell r="B12" t="e">
            <v>#REF!</v>
          </cell>
          <cell r="C12" t="e">
            <v>#REF!</v>
          </cell>
          <cell r="D12" t="e">
            <v>#REF!</v>
          </cell>
          <cell r="E12" t="e">
            <v>#REF!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K12" t="e">
            <v>#REF!</v>
          </cell>
          <cell r="L12" t="e">
            <v>#REF!</v>
          </cell>
          <cell r="M12" t="e">
            <v>#REF!</v>
          </cell>
          <cell r="N12" t="e">
            <v>#REF!</v>
          </cell>
          <cell r="O12" t="e">
            <v>#REF!</v>
          </cell>
          <cell r="P12" t="e">
            <v>#REF!</v>
          </cell>
          <cell r="Q12" t="e">
            <v>#REF!</v>
          </cell>
          <cell r="R12" t="e">
            <v>#REF!</v>
          </cell>
          <cell r="S12" t="e">
            <v>#REF!</v>
          </cell>
          <cell r="T12" t="e">
            <v>#REF!</v>
          </cell>
          <cell r="U12" t="e">
            <v>#REF!</v>
          </cell>
          <cell r="V12" t="e">
            <v>#REF!</v>
          </cell>
          <cell r="W12" t="e">
            <v>#REF!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E12" t="e">
            <v>#REF!</v>
          </cell>
          <cell r="AF12" t="e">
            <v>#REF!</v>
          </cell>
          <cell r="AG12" t="e">
            <v>#REF!</v>
          </cell>
          <cell r="AH12" t="e">
            <v>#REF!</v>
          </cell>
          <cell r="AI12" t="e">
            <v>#REF!</v>
          </cell>
          <cell r="AJ12" t="e">
            <v>#REF!</v>
          </cell>
          <cell r="AK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>
            <v>935.798</v>
          </cell>
          <cell r="AS12">
            <v>268.75400000000002</v>
          </cell>
          <cell r="AT12">
            <v>1541.181</v>
          </cell>
          <cell r="AU12">
            <v>1662.0119999999999</v>
          </cell>
          <cell r="AV12">
            <v>787.60900000000004</v>
          </cell>
          <cell r="AW12">
            <v>224.166</v>
          </cell>
          <cell r="AX12">
            <v>922.13699999999994</v>
          </cell>
          <cell r="AY12">
            <v>494.45800000000003</v>
          </cell>
          <cell r="AZ12">
            <v>50.969000000000001</v>
          </cell>
          <cell r="BA12">
            <v>254.67599999999999</v>
          </cell>
          <cell r="BB12">
            <v>559.28200000000004</v>
          </cell>
          <cell r="BC12">
            <v>576.06100000000004</v>
          </cell>
          <cell r="BD12">
            <v>90.355000000000004</v>
          </cell>
          <cell r="BE12">
            <v>604.5</v>
          </cell>
          <cell r="BF12">
            <v>326.74799999999999</v>
          </cell>
          <cell r="BG12">
            <v>156.529</v>
          </cell>
          <cell r="BH12">
            <v>0</v>
          </cell>
          <cell r="BI12">
            <v>11508.276</v>
          </cell>
          <cell r="BJ12">
            <v>11291.722419354839</v>
          </cell>
          <cell r="BK12">
            <v>2053.0409999999993</v>
          </cell>
          <cell r="BL12" t="e">
            <v>#REF!</v>
          </cell>
          <cell r="BM12">
            <v>4560.7259999999997</v>
          </cell>
          <cell r="BN12">
            <v>6947.55</v>
          </cell>
          <cell r="BO12">
            <v>2598.6429677419355</v>
          </cell>
        </row>
        <row r="13">
          <cell r="A13">
            <v>41214</v>
          </cell>
          <cell r="B13" t="e">
            <v>#REF!</v>
          </cell>
          <cell r="C13" t="e">
            <v>#REF!</v>
          </cell>
          <cell r="D13" t="e">
            <v>#REF!</v>
          </cell>
          <cell r="E13" t="e">
            <v>#REF!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K13" t="e">
            <v>#REF!</v>
          </cell>
          <cell r="L13" t="e">
            <v>#REF!</v>
          </cell>
          <cell r="M13" t="e">
            <v>#REF!</v>
          </cell>
          <cell r="N13" t="e">
            <v>#REF!</v>
          </cell>
          <cell r="O13" t="e">
            <v>#REF!</v>
          </cell>
          <cell r="P13" t="e">
            <v>#REF!</v>
          </cell>
          <cell r="Q13" t="e">
            <v>#REF!</v>
          </cell>
          <cell r="R13" t="e">
            <v>#REF!</v>
          </cell>
          <cell r="S13" t="e">
            <v>#REF!</v>
          </cell>
          <cell r="T13" t="e">
            <v>#REF!</v>
          </cell>
          <cell r="U13" t="e">
            <v>#REF!</v>
          </cell>
          <cell r="V13" t="e">
            <v>#REF!</v>
          </cell>
          <cell r="W13" t="e">
            <v>#REF!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E13" t="e">
            <v>#REF!</v>
          </cell>
          <cell r="AF13" t="e">
            <v>#REF!</v>
          </cell>
          <cell r="AG13" t="e">
            <v>#REF!</v>
          </cell>
          <cell r="AH13" t="e">
            <v>#REF!</v>
          </cell>
          <cell r="AI13" t="e">
            <v>#REF!</v>
          </cell>
          <cell r="AJ13" t="e">
            <v>#REF!</v>
          </cell>
          <cell r="AK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>
            <v>1795.4269999999999</v>
          </cell>
          <cell r="AS13">
            <v>155.024</v>
          </cell>
          <cell r="AT13">
            <v>1423.9780000000001</v>
          </cell>
          <cell r="AU13">
            <v>2161.5949999999998</v>
          </cell>
          <cell r="AV13">
            <v>820.00300000000004</v>
          </cell>
          <cell r="AW13">
            <v>1229.93</v>
          </cell>
          <cell r="AX13">
            <v>1241.777</v>
          </cell>
          <cell r="AY13">
            <v>580.14800000000002</v>
          </cell>
          <cell r="AZ13">
            <v>168.64099999999999</v>
          </cell>
          <cell r="BA13">
            <v>431.673</v>
          </cell>
          <cell r="BB13">
            <v>777.45399999999995</v>
          </cell>
          <cell r="BC13">
            <v>959.11099999999999</v>
          </cell>
          <cell r="BD13">
            <v>143.90899999999999</v>
          </cell>
          <cell r="BE13">
            <v>590.79600000000005</v>
          </cell>
          <cell r="BF13">
            <v>459.78199999999998</v>
          </cell>
          <cell r="BG13">
            <v>0</v>
          </cell>
          <cell r="BH13">
            <v>0.27700000000000002</v>
          </cell>
          <cell r="BI13">
            <v>14544.576999999999</v>
          </cell>
          <cell r="BJ13">
            <v>14746.585013888887</v>
          </cell>
          <cell r="BK13">
            <v>1605.0519999999997</v>
          </cell>
          <cell r="BL13" t="e">
            <v>#REF!</v>
          </cell>
          <cell r="BM13">
            <v>5931.2470000000003</v>
          </cell>
          <cell r="BN13">
            <v>8613.33</v>
          </cell>
          <cell r="BO13">
            <v>3393.7346333333335</v>
          </cell>
        </row>
        <row r="14">
          <cell r="A14">
            <v>41244</v>
          </cell>
          <cell r="B14" t="e">
            <v>#REF!</v>
          </cell>
          <cell r="C14" t="e">
            <v>#REF!</v>
          </cell>
          <cell r="D14" t="e">
            <v>#REF!</v>
          </cell>
          <cell r="E14" t="e">
            <v>#REF!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 t="e">
            <v>#REF!</v>
          </cell>
          <cell r="L14" t="e">
            <v>#REF!</v>
          </cell>
          <cell r="M14" t="e">
            <v>#REF!</v>
          </cell>
          <cell r="N14" t="e">
            <v>#REF!</v>
          </cell>
          <cell r="O14" t="e">
            <v>#REF!</v>
          </cell>
          <cell r="P14" t="e">
            <v>#REF!</v>
          </cell>
          <cell r="Q14" t="e">
            <v>#REF!</v>
          </cell>
          <cell r="R14" t="e">
            <v>#REF!</v>
          </cell>
          <cell r="S14" t="e">
            <v>#REF!</v>
          </cell>
          <cell r="T14" t="e">
            <v>#REF!</v>
          </cell>
          <cell r="U14" t="e">
            <v>#REF!</v>
          </cell>
          <cell r="V14" t="e">
            <v>#REF!</v>
          </cell>
          <cell r="W14" t="e">
            <v>#REF!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E14" t="e">
            <v>#REF!</v>
          </cell>
          <cell r="AF14" t="e">
            <v>#REF!</v>
          </cell>
          <cell r="AG14" t="e">
            <v>#REF!</v>
          </cell>
          <cell r="AH14" t="e">
            <v>#REF!</v>
          </cell>
          <cell r="AI14" t="e">
            <v>#REF!</v>
          </cell>
          <cell r="AJ14" t="e">
            <v>#REF!</v>
          </cell>
          <cell r="AK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>
            <v>1872.5530000000001</v>
          </cell>
          <cell r="AS14">
            <v>285.83100000000002</v>
          </cell>
          <cell r="AT14">
            <v>1674.2170000000001</v>
          </cell>
          <cell r="AU14">
            <v>1260.6289999999999</v>
          </cell>
          <cell r="AV14">
            <v>673.88300000000004</v>
          </cell>
          <cell r="AW14">
            <v>713.44500000000005</v>
          </cell>
          <cell r="AX14">
            <v>954.86</v>
          </cell>
          <cell r="AY14">
            <v>580.46799999999996</v>
          </cell>
          <cell r="AZ14">
            <v>292.00799999999998</v>
          </cell>
          <cell r="BA14">
            <v>759.35500000000002</v>
          </cell>
          <cell r="BB14">
            <v>834.56700000000001</v>
          </cell>
          <cell r="BC14">
            <v>492.72399999999999</v>
          </cell>
          <cell r="BD14">
            <v>175.935</v>
          </cell>
          <cell r="BE14">
            <v>629.28399999999999</v>
          </cell>
          <cell r="BF14">
            <v>729.00199999999995</v>
          </cell>
          <cell r="BG14">
            <v>156.32499999999999</v>
          </cell>
          <cell r="BH14">
            <v>166.15199999999999</v>
          </cell>
          <cell r="BI14">
            <v>14480.972</v>
          </cell>
          <cell r="BJ14">
            <v>14208.480591397849</v>
          </cell>
          <cell r="BK14">
            <v>2229.7340000000004</v>
          </cell>
          <cell r="BL14" t="e">
            <v>#REF!</v>
          </cell>
          <cell r="BM14">
            <v>5279.4740000000002</v>
          </cell>
          <cell r="BN14">
            <v>9201.4979999999996</v>
          </cell>
          <cell r="BO14">
            <v>3269.8969032258065</v>
          </cell>
        </row>
        <row r="15">
          <cell r="A15">
            <v>41275</v>
          </cell>
          <cell r="B15" t="e">
            <v>#REF!</v>
          </cell>
          <cell r="C15" t="e">
            <v>#REF!</v>
          </cell>
          <cell r="D15" t="e">
            <v>#REF!</v>
          </cell>
          <cell r="E15" t="e">
            <v>#REF!</v>
          </cell>
          <cell r="F15" t="e">
            <v>#REF!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  <cell r="K15" t="e">
            <v>#REF!</v>
          </cell>
          <cell r="L15" t="e">
            <v>#REF!</v>
          </cell>
          <cell r="M15" t="e">
            <v>#REF!</v>
          </cell>
          <cell r="N15" t="e">
            <v>#REF!</v>
          </cell>
          <cell r="O15" t="e">
            <v>#REF!</v>
          </cell>
          <cell r="P15" t="e">
            <v>#REF!</v>
          </cell>
          <cell r="Q15" t="e">
            <v>#REF!</v>
          </cell>
          <cell r="R15" t="e">
            <v>#REF!</v>
          </cell>
          <cell r="S15" t="e">
            <v>#REF!</v>
          </cell>
          <cell r="T15" t="e">
            <v>#REF!</v>
          </cell>
          <cell r="U15" t="e">
            <v>#REF!</v>
          </cell>
          <cell r="V15" t="e">
            <v>#REF!</v>
          </cell>
          <cell r="W15" t="e">
            <v>#REF!</v>
          </cell>
          <cell r="X15" t="e">
            <v>#REF!</v>
          </cell>
          <cell r="Y15" t="e">
            <v>#REF!</v>
          </cell>
          <cell r="Z15" t="e">
            <v>#REF!</v>
          </cell>
          <cell r="AA15" t="e">
            <v>#REF!</v>
          </cell>
          <cell r="AB15" t="e">
            <v>#REF!</v>
          </cell>
          <cell r="AC15" t="e">
            <v>#REF!</v>
          </cell>
          <cell r="AD15" t="e">
            <v>#REF!</v>
          </cell>
          <cell r="AE15" t="e">
            <v>#REF!</v>
          </cell>
          <cell r="AF15" t="e">
            <v>#REF!</v>
          </cell>
          <cell r="AG15" t="e">
            <v>#REF!</v>
          </cell>
          <cell r="AH15" t="e">
            <v>#REF!</v>
          </cell>
          <cell r="AI15" t="e">
            <v>#REF!</v>
          </cell>
          <cell r="AJ15" t="e">
            <v>#REF!</v>
          </cell>
          <cell r="AK15" t="e">
            <v>#REF!</v>
          </cell>
          <cell r="AL15" t="e">
            <v>#REF!</v>
          </cell>
          <cell r="AM15" t="e">
            <v>#REF!</v>
          </cell>
          <cell r="AN15" t="e">
            <v>#REF!</v>
          </cell>
          <cell r="AO15" t="e">
            <v>#REF!</v>
          </cell>
          <cell r="AP15" t="e">
            <v>#REF!</v>
          </cell>
          <cell r="AQ15" t="e">
            <v>#REF!</v>
          </cell>
          <cell r="AR15">
            <v>1475.557</v>
          </cell>
          <cell r="AS15">
            <v>565.29999999999995</v>
          </cell>
          <cell r="AT15">
            <v>1026.1130000000001</v>
          </cell>
          <cell r="AU15">
            <v>1815.817</v>
          </cell>
          <cell r="AV15">
            <v>1156.0630000000001</v>
          </cell>
          <cell r="AW15">
            <v>708.03099999999995</v>
          </cell>
          <cell r="AX15">
            <v>718.20799999999997</v>
          </cell>
          <cell r="AY15">
            <v>861.93799999999999</v>
          </cell>
          <cell r="AZ15">
            <v>329.32799999999997</v>
          </cell>
          <cell r="BA15">
            <v>1079.7349999999999</v>
          </cell>
          <cell r="BB15">
            <v>656.40200000000004</v>
          </cell>
          <cell r="BC15">
            <v>1046.52</v>
          </cell>
          <cell r="BD15">
            <v>192.84299999999999</v>
          </cell>
          <cell r="BE15">
            <v>610.82000000000005</v>
          </cell>
          <cell r="BF15">
            <v>510.178</v>
          </cell>
          <cell r="BG15">
            <v>156.65100000000001</v>
          </cell>
          <cell r="BH15">
            <v>336.01600000000002</v>
          </cell>
          <cell r="BI15">
            <v>16313.370999999999</v>
          </cell>
          <cell r="BJ15">
            <v>16006.398965053762</v>
          </cell>
          <cell r="BK15">
            <v>3067.8509999999987</v>
          </cell>
          <cell r="BL15" t="e">
            <v>#REF!</v>
          </cell>
          <cell r="BM15">
            <v>6512.6329999999998</v>
          </cell>
          <cell r="BN15">
            <v>9800.7379999999994</v>
          </cell>
          <cell r="BO15">
            <v>3683.6644193548386</v>
          </cell>
        </row>
        <row r="16">
          <cell r="A16">
            <v>41306</v>
          </cell>
          <cell r="B16" t="e">
            <v>#REF!</v>
          </cell>
          <cell r="C16" t="e">
            <v>#REF!</v>
          </cell>
          <cell r="D16" t="e">
            <v>#REF!</v>
          </cell>
          <cell r="E16" t="e">
            <v>#REF!</v>
          </cell>
          <cell r="F16" t="e">
            <v>#REF!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K16" t="e">
            <v>#REF!</v>
          </cell>
          <cell r="L16" t="e">
            <v>#REF!</v>
          </cell>
          <cell r="M16" t="e">
            <v>#REF!</v>
          </cell>
          <cell r="N16" t="e">
            <v>#REF!</v>
          </cell>
          <cell r="O16" t="e">
            <v>#REF!</v>
          </cell>
          <cell r="P16" t="e">
            <v>#REF!</v>
          </cell>
          <cell r="Q16" t="e">
            <v>#REF!</v>
          </cell>
          <cell r="R16" t="e">
            <v>#REF!</v>
          </cell>
          <cell r="S16" t="e">
            <v>#REF!</v>
          </cell>
          <cell r="T16" t="e">
            <v>#REF!</v>
          </cell>
          <cell r="U16" t="e">
            <v>#REF!</v>
          </cell>
          <cell r="V16" t="e">
            <v>#REF!</v>
          </cell>
          <cell r="W16" t="e">
            <v>#REF!</v>
          </cell>
          <cell r="X16" t="e">
            <v>#REF!</v>
          </cell>
          <cell r="Y16" t="e">
            <v>#REF!</v>
          </cell>
          <cell r="Z16" t="e">
            <v>#REF!</v>
          </cell>
          <cell r="AA16" t="e">
            <v>#REF!</v>
          </cell>
          <cell r="AB16" t="e">
            <v>#REF!</v>
          </cell>
          <cell r="AC16" t="e">
            <v>#REF!</v>
          </cell>
          <cell r="AD16" t="e">
            <v>#REF!</v>
          </cell>
          <cell r="AE16" t="e">
            <v>#REF!</v>
          </cell>
          <cell r="AF16" t="e">
            <v>#REF!</v>
          </cell>
          <cell r="AG16" t="e">
            <v>#REF!</v>
          </cell>
          <cell r="AH16" t="e">
            <v>#REF!</v>
          </cell>
          <cell r="AI16" t="e">
            <v>#REF!</v>
          </cell>
          <cell r="AJ16" t="e">
            <v>#REF!</v>
          </cell>
          <cell r="AK16" t="e">
            <v>#REF!</v>
          </cell>
          <cell r="AL16" t="e">
            <v>#REF!</v>
          </cell>
          <cell r="AM16" t="e">
            <v>#REF!</v>
          </cell>
          <cell r="AN16" t="e">
            <v>#REF!</v>
          </cell>
          <cell r="AO16" t="e">
            <v>#REF!</v>
          </cell>
          <cell r="AP16" t="e">
            <v>#REF!</v>
          </cell>
          <cell r="AQ16" t="e">
            <v>#REF!</v>
          </cell>
          <cell r="AR16">
            <v>2063.1379999999999</v>
          </cell>
          <cell r="AS16">
            <v>586.65200000000004</v>
          </cell>
          <cell r="AT16">
            <v>1118.354</v>
          </cell>
          <cell r="AU16">
            <v>971.024</v>
          </cell>
          <cell r="AV16">
            <v>647.875</v>
          </cell>
          <cell r="AW16">
            <v>1055.51</v>
          </cell>
          <cell r="AX16">
            <v>1041.634</v>
          </cell>
          <cell r="AY16">
            <v>618.70799999999997</v>
          </cell>
          <cell r="AZ16">
            <v>715.13699999999994</v>
          </cell>
          <cell r="BA16">
            <v>978.49199999999996</v>
          </cell>
          <cell r="BB16">
            <v>850.77</v>
          </cell>
          <cell r="BC16">
            <v>178.321</v>
          </cell>
          <cell r="BD16">
            <v>278.73700000000002</v>
          </cell>
          <cell r="BE16">
            <v>535.06700000000001</v>
          </cell>
          <cell r="BF16">
            <v>291.14999999999998</v>
          </cell>
          <cell r="BG16">
            <v>197.02799999999999</v>
          </cell>
          <cell r="BH16">
            <v>333.31700000000001</v>
          </cell>
          <cell r="BI16">
            <v>14692.947</v>
          </cell>
          <cell r="BJ16">
            <v>15961.088258928574</v>
          </cell>
          <cell r="BK16">
            <v>2232.0329999999994</v>
          </cell>
          <cell r="BL16" t="e">
            <v>#REF!</v>
          </cell>
          <cell r="BM16">
            <v>5617.6030000000001</v>
          </cell>
          <cell r="BN16">
            <v>9075.3439999999991</v>
          </cell>
          <cell r="BO16">
            <v>3673.23675</v>
          </cell>
        </row>
        <row r="17">
          <cell r="A17">
            <v>41334</v>
          </cell>
          <cell r="B17" t="e">
            <v>#REF!</v>
          </cell>
          <cell r="C17" t="e">
            <v>#REF!</v>
          </cell>
          <cell r="D17" t="e">
            <v>#REF!</v>
          </cell>
          <cell r="E17" t="e">
            <v>#REF!</v>
          </cell>
          <cell r="F17" t="e">
            <v>#REF!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  <cell r="K17" t="e">
            <v>#REF!</v>
          </cell>
          <cell r="L17" t="e">
            <v>#REF!</v>
          </cell>
          <cell r="M17" t="e">
            <v>#REF!</v>
          </cell>
          <cell r="N17" t="e">
            <v>#REF!</v>
          </cell>
          <cell r="O17" t="e">
            <v>#REF!</v>
          </cell>
          <cell r="P17" t="e">
            <v>#REF!</v>
          </cell>
          <cell r="Q17" t="e">
            <v>#REF!</v>
          </cell>
          <cell r="R17" t="e">
            <v>#REF!</v>
          </cell>
          <cell r="S17" t="e">
            <v>#REF!</v>
          </cell>
          <cell r="T17" t="e">
            <v>#REF!</v>
          </cell>
          <cell r="U17" t="e">
            <v>#REF!</v>
          </cell>
          <cell r="V17" t="e">
            <v>#REF!</v>
          </cell>
          <cell r="W17" t="e">
            <v>#REF!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E17" t="e">
            <v>#REF!</v>
          </cell>
          <cell r="AF17" t="e">
            <v>#REF!</v>
          </cell>
          <cell r="AG17" t="e">
            <v>#REF!</v>
          </cell>
          <cell r="AH17" t="e">
            <v>#REF!</v>
          </cell>
          <cell r="AI17" t="e">
            <v>#REF!</v>
          </cell>
          <cell r="AJ17" t="e">
            <v>#REF!</v>
          </cell>
          <cell r="AK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>
            <v>2140.4920000000002</v>
          </cell>
          <cell r="AS17">
            <v>1110.1869999999999</v>
          </cell>
          <cell r="AT17">
            <v>1438.16</v>
          </cell>
          <cell r="AU17">
            <v>1345.3219999999999</v>
          </cell>
          <cell r="AV17">
            <v>1114.931</v>
          </cell>
          <cell r="AW17">
            <v>759.20600000000002</v>
          </cell>
          <cell r="AX17">
            <v>1037.7239999999999</v>
          </cell>
          <cell r="AY17">
            <v>1169.296</v>
          </cell>
          <cell r="AZ17">
            <v>943.98800000000006</v>
          </cell>
          <cell r="BA17">
            <v>1466.7159999999999</v>
          </cell>
          <cell r="BB17">
            <v>801.827</v>
          </cell>
          <cell r="BC17">
            <v>326.65899999999999</v>
          </cell>
          <cell r="BD17">
            <v>372.93299999999999</v>
          </cell>
          <cell r="BE17">
            <v>556.83299999999997</v>
          </cell>
          <cell r="BF17">
            <v>504.58800000000002</v>
          </cell>
          <cell r="BG17">
            <v>0</v>
          </cell>
          <cell r="BH17">
            <v>330.16</v>
          </cell>
          <cell r="BI17">
            <v>18098.166000000001</v>
          </cell>
          <cell r="BJ17">
            <v>17757.609112903225</v>
          </cell>
          <cell r="BK17">
            <v>2679.1440000000021</v>
          </cell>
          <cell r="BL17" t="e">
            <v>#REF!</v>
          </cell>
          <cell r="BM17">
            <v>6896.8270000000002</v>
          </cell>
          <cell r="BN17">
            <v>11201.339</v>
          </cell>
          <cell r="BO17">
            <v>4086.6826451612906</v>
          </cell>
        </row>
        <row r="18">
          <cell r="A18">
            <v>41365</v>
          </cell>
          <cell r="B18" t="e">
            <v>#REF!</v>
          </cell>
          <cell r="C18" t="e">
            <v>#REF!</v>
          </cell>
          <cell r="D18" t="e">
            <v>#REF!</v>
          </cell>
          <cell r="E18" t="e">
            <v>#REF!</v>
          </cell>
          <cell r="F18" t="e">
            <v>#REF!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K18" t="e">
            <v>#REF!</v>
          </cell>
          <cell r="L18" t="e">
            <v>#REF!</v>
          </cell>
          <cell r="M18" t="e">
            <v>#REF!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E18" t="e">
            <v>#REF!</v>
          </cell>
          <cell r="AF18" t="e">
            <v>#REF!</v>
          </cell>
          <cell r="AG18" t="e">
            <v>#REF!</v>
          </cell>
          <cell r="AH18" t="e">
            <v>#REF!</v>
          </cell>
          <cell r="AI18" t="e">
            <v>#REF!</v>
          </cell>
          <cell r="AJ18" t="e">
            <v>#REF!</v>
          </cell>
          <cell r="AK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>
            <v>2183.569</v>
          </cell>
          <cell r="AS18">
            <v>1145.114</v>
          </cell>
          <cell r="AT18">
            <v>1319.078</v>
          </cell>
          <cell r="AU18">
            <v>1092.482</v>
          </cell>
          <cell r="AV18">
            <v>1210.5930000000001</v>
          </cell>
          <cell r="AW18">
            <v>527.56700000000001</v>
          </cell>
          <cell r="AX18">
            <v>936.76499999999999</v>
          </cell>
          <cell r="AY18">
            <v>531.85199999999998</v>
          </cell>
          <cell r="AZ18">
            <v>1030.5840000000001</v>
          </cell>
          <cell r="BA18">
            <v>1501.0039999999999</v>
          </cell>
          <cell r="BB18">
            <v>1055.5419999999999</v>
          </cell>
          <cell r="BC18">
            <v>1182.633</v>
          </cell>
          <cell r="BD18">
            <v>469.66</v>
          </cell>
          <cell r="BE18">
            <v>562.00800000000004</v>
          </cell>
          <cell r="BF18">
            <v>828.27800000000002</v>
          </cell>
          <cell r="BG18">
            <v>156.83000000000001</v>
          </cell>
          <cell r="BH18">
            <v>163.77000000000001</v>
          </cell>
          <cell r="BI18">
            <v>18154.145</v>
          </cell>
          <cell r="BJ18">
            <v>18406.285902777778</v>
          </cell>
          <cell r="BK18">
            <v>2256.8160000000007</v>
          </cell>
          <cell r="BL18" t="e">
            <v>#REF!</v>
          </cell>
          <cell r="BM18">
            <v>6509.4</v>
          </cell>
          <cell r="BN18">
            <v>11644.745000000001</v>
          </cell>
          <cell r="BO18">
            <v>4235.9671666666673</v>
          </cell>
        </row>
        <row r="19">
          <cell r="A19">
            <v>41395</v>
          </cell>
          <cell r="B19" t="e">
            <v>#REF!</v>
          </cell>
          <cell r="C19" t="e">
            <v>#REF!</v>
          </cell>
          <cell r="D19" t="e">
            <v>#REF!</v>
          </cell>
          <cell r="E19" t="e">
            <v>#REF!</v>
          </cell>
          <cell r="F19" t="e">
            <v>#REF!</v>
          </cell>
          <cell r="G19" t="e">
            <v>#REF!</v>
          </cell>
          <cell r="H19" t="e">
            <v>#REF!</v>
          </cell>
          <cell r="I19" t="e">
            <v>#REF!</v>
          </cell>
          <cell r="J19" t="e">
            <v>#REF!</v>
          </cell>
          <cell r="K19" t="e">
            <v>#REF!</v>
          </cell>
          <cell r="L19" t="e">
            <v>#REF!</v>
          </cell>
          <cell r="M19" t="e">
            <v>#REF!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E19" t="e">
            <v>#REF!</v>
          </cell>
          <cell r="AF19" t="e">
            <v>#REF!</v>
          </cell>
          <cell r="AG19" t="e">
            <v>#REF!</v>
          </cell>
          <cell r="AH19" t="e">
            <v>#REF!</v>
          </cell>
          <cell r="AI19" t="e">
            <v>#REF!</v>
          </cell>
          <cell r="AJ19" t="e">
            <v>#REF!</v>
          </cell>
          <cell r="AK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>
            <v>1962.393</v>
          </cell>
          <cell r="AS19">
            <v>1208.962</v>
          </cell>
          <cell r="AT19">
            <v>1930.229</v>
          </cell>
          <cell r="AU19">
            <v>543.14499999999998</v>
          </cell>
          <cell r="AV19">
            <v>476.53800000000001</v>
          </cell>
          <cell r="AW19">
            <v>941.53599999999994</v>
          </cell>
          <cell r="AX19">
            <v>774.35699999999997</v>
          </cell>
          <cell r="AY19">
            <v>734.12400000000002</v>
          </cell>
          <cell r="AZ19">
            <v>733.274</v>
          </cell>
          <cell r="BA19">
            <v>1895.8720000000001</v>
          </cell>
          <cell r="BB19">
            <v>1077.192</v>
          </cell>
          <cell r="BC19">
            <v>408.54</v>
          </cell>
          <cell r="BD19">
            <v>436.988</v>
          </cell>
          <cell r="BE19">
            <v>607.673</v>
          </cell>
          <cell r="BF19">
            <v>779.83900000000006</v>
          </cell>
          <cell r="BG19">
            <v>196.57499999999999</v>
          </cell>
          <cell r="BH19">
            <v>2E-3</v>
          </cell>
          <cell r="BI19">
            <v>17416.171999999999</v>
          </cell>
          <cell r="BJ19">
            <v>17088.448333333334</v>
          </cell>
          <cell r="BK19">
            <v>2708.9329999999973</v>
          </cell>
          <cell r="BL19" t="e">
            <v>#REF!</v>
          </cell>
          <cell r="BM19">
            <v>6700.3419999999996</v>
          </cell>
          <cell r="BN19">
            <v>10715.83</v>
          </cell>
          <cell r="BO19">
            <v>3932.6840000000002</v>
          </cell>
        </row>
        <row r="20">
          <cell r="A20">
            <v>41426</v>
          </cell>
          <cell r="B20" t="e">
            <v>#REF!</v>
          </cell>
          <cell r="C20" t="e">
            <v>#REF!</v>
          </cell>
          <cell r="D20" t="e">
            <v>#REF!</v>
          </cell>
          <cell r="E20" t="e">
            <v>#REF!</v>
          </cell>
          <cell r="F20" t="e">
            <v>#REF!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 t="e">
            <v>#REF!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E20" t="e">
            <v>#REF!</v>
          </cell>
          <cell r="AF20" t="e">
            <v>#REF!</v>
          </cell>
          <cell r="AG20" t="e">
            <v>#REF!</v>
          </cell>
          <cell r="AH20" t="e">
            <v>#REF!</v>
          </cell>
          <cell r="AI20" t="e">
            <v>#REF!</v>
          </cell>
          <cell r="AJ20" t="e">
            <v>#REF!</v>
          </cell>
          <cell r="AK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>
            <v>1761.729</v>
          </cell>
          <cell r="AS20">
            <v>832.29700000000003</v>
          </cell>
          <cell r="AT20">
            <v>1771.4870000000001</v>
          </cell>
          <cell r="AU20">
            <v>912.32600000000002</v>
          </cell>
          <cell r="AV20">
            <v>883.01</v>
          </cell>
          <cell r="AW20">
            <v>603.02499999999998</v>
          </cell>
          <cell r="AX20">
            <v>980.15899999999999</v>
          </cell>
          <cell r="AY20">
            <v>892.00900000000001</v>
          </cell>
          <cell r="AZ20">
            <v>1060.222</v>
          </cell>
          <cell r="BA20">
            <v>1140.4970000000001</v>
          </cell>
          <cell r="BB20">
            <v>1083.5139999999999</v>
          </cell>
          <cell r="BC20">
            <v>470.93599999999998</v>
          </cell>
          <cell r="BD20">
            <v>324.27499999999998</v>
          </cell>
          <cell r="BE20">
            <v>477.80700000000002</v>
          </cell>
          <cell r="BF20">
            <v>731.81700000000001</v>
          </cell>
          <cell r="BG20">
            <v>197.72900000000001</v>
          </cell>
          <cell r="BH20">
            <v>0.58499999999999996</v>
          </cell>
          <cell r="BI20">
            <v>16163.944</v>
          </cell>
          <cell r="BJ20">
            <v>16388.44322222222</v>
          </cell>
          <cell r="BK20">
            <v>2040.5200000000041</v>
          </cell>
          <cell r="BL20" t="e">
            <v>#REF!</v>
          </cell>
          <cell r="BM20">
            <v>6474.9830000000002</v>
          </cell>
          <cell r="BN20">
            <v>9688.9609999999993</v>
          </cell>
          <cell r="BO20">
            <v>3771.5869333333335</v>
          </cell>
        </row>
        <row r="21">
          <cell r="A21">
            <v>41456</v>
          </cell>
          <cell r="B21" t="e">
            <v>#REF!</v>
          </cell>
          <cell r="C21" t="e">
            <v>#REF!</v>
          </cell>
          <cell r="D21" t="e">
            <v>#REF!</v>
          </cell>
          <cell r="E21" t="e">
            <v>#REF!</v>
          </cell>
          <cell r="F21" t="e">
            <v>#REF!</v>
          </cell>
          <cell r="G21" t="e">
            <v>#REF!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 t="e">
            <v>#REF!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  <cell r="X21" t="e">
            <v>#REF!</v>
          </cell>
          <cell r="Y21" t="e">
            <v>#REF!</v>
          </cell>
          <cell r="Z21" t="e">
            <v>#REF!</v>
          </cell>
          <cell r="AA21" t="e">
            <v>#REF!</v>
          </cell>
          <cell r="AB21" t="e">
            <v>#REF!</v>
          </cell>
          <cell r="AC21" t="e">
            <v>#REF!</v>
          </cell>
          <cell r="AD21" t="e">
            <v>#REF!</v>
          </cell>
          <cell r="AE21" t="e">
            <v>#REF!</v>
          </cell>
          <cell r="AF21" t="e">
            <v>#REF!</v>
          </cell>
          <cell r="AG21" t="e">
            <v>#REF!</v>
          </cell>
          <cell r="AH21" t="e">
            <v>#REF!</v>
          </cell>
          <cell r="AI21" t="e">
            <v>#REF!</v>
          </cell>
          <cell r="AJ21" t="e">
            <v>#REF!</v>
          </cell>
          <cell r="AK21" t="e">
            <v>#REF!</v>
          </cell>
          <cell r="AL21" t="e">
            <v>#REF!</v>
          </cell>
          <cell r="AM21" t="e">
            <v>#REF!</v>
          </cell>
          <cell r="AN21" t="e">
            <v>#REF!</v>
          </cell>
          <cell r="AO21" t="e">
            <v>#REF!</v>
          </cell>
          <cell r="AP21" t="e">
            <v>#REF!</v>
          </cell>
          <cell r="AQ21" t="e">
            <v>#REF!</v>
          </cell>
          <cell r="AR21">
            <v>1870.8420000000001</v>
          </cell>
          <cell r="AS21">
            <v>506.322</v>
          </cell>
          <cell r="AT21">
            <v>644.20399999999995</v>
          </cell>
          <cell r="AU21">
            <v>1202.2370000000001</v>
          </cell>
          <cell r="AV21">
            <v>1035.8969999999999</v>
          </cell>
          <cell r="AW21">
            <v>860.96699999999998</v>
          </cell>
          <cell r="AX21">
            <v>1121.963</v>
          </cell>
          <cell r="AY21">
            <v>576.74900000000002</v>
          </cell>
          <cell r="AZ21">
            <v>1356.914</v>
          </cell>
          <cell r="BA21">
            <v>1710.511</v>
          </cell>
          <cell r="BB21">
            <v>906.19899999999996</v>
          </cell>
          <cell r="BC21">
            <v>469.09300000000002</v>
          </cell>
          <cell r="BD21">
            <v>408.00400000000002</v>
          </cell>
          <cell r="BE21">
            <v>499.49400000000003</v>
          </cell>
          <cell r="BF21">
            <v>1392.3579999999999</v>
          </cell>
          <cell r="BG21">
            <v>197.113</v>
          </cell>
          <cell r="BH21">
            <v>167.38800000000001</v>
          </cell>
          <cell r="BI21">
            <v>18044.196</v>
          </cell>
          <cell r="BJ21">
            <v>17704.654677419356</v>
          </cell>
          <cell r="BK21">
            <v>3117.9409999999971</v>
          </cell>
          <cell r="BL21" t="e">
            <v>#REF!</v>
          </cell>
          <cell r="BM21">
            <v>6525.2110000000002</v>
          </cell>
          <cell r="BN21">
            <v>11518.985000000001</v>
          </cell>
          <cell r="BO21">
            <v>4074.4958709677421</v>
          </cell>
        </row>
        <row r="22">
          <cell r="A22">
            <v>41487</v>
          </cell>
          <cell r="B22" t="e">
            <v>#REF!</v>
          </cell>
          <cell r="C22" t="e">
            <v>#REF!</v>
          </cell>
          <cell r="D22" t="e">
            <v>#REF!</v>
          </cell>
          <cell r="E22" t="e">
            <v>#REF!</v>
          </cell>
          <cell r="F22" t="e">
            <v>#REF!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 t="e">
            <v>#REF!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  <cell r="X22" t="e">
            <v>#REF!</v>
          </cell>
          <cell r="Y22" t="e">
            <v>#REF!</v>
          </cell>
          <cell r="Z22" t="e">
            <v>#REF!</v>
          </cell>
          <cell r="AA22" t="e">
            <v>#REF!</v>
          </cell>
          <cell r="AB22" t="e">
            <v>#REF!</v>
          </cell>
          <cell r="AC22" t="e">
            <v>#REF!</v>
          </cell>
          <cell r="AD22" t="e">
            <v>#REF!</v>
          </cell>
          <cell r="AE22" t="e">
            <v>#REF!</v>
          </cell>
          <cell r="AF22" t="e">
            <v>#REF!</v>
          </cell>
          <cell r="AG22" t="e">
            <v>#REF!</v>
          </cell>
          <cell r="AH22" t="e">
            <v>#REF!</v>
          </cell>
          <cell r="AI22" t="e">
            <v>#REF!</v>
          </cell>
          <cell r="AJ22" t="e">
            <v>#REF!</v>
          </cell>
          <cell r="AK22" t="e">
            <v>#REF!</v>
          </cell>
          <cell r="AL22" t="e">
            <v>#REF!</v>
          </cell>
          <cell r="AM22" t="e">
            <v>#REF!</v>
          </cell>
          <cell r="AN22" t="e">
            <v>#REF!</v>
          </cell>
          <cell r="AO22" t="e">
            <v>#REF!</v>
          </cell>
          <cell r="AP22" t="e">
            <v>#REF!</v>
          </cell>
          <cell r="AQ22" t="e">
            <v>#REF!</v>
          </cell>
          <cell r="AR22">
            <v>2149.1970000000001</v>
          </cell>
          <cell r="AS22">
            <v>755.93899999999996</v>
          </cell>
          <cell r="AT22">
            <v>1748.6890000000001</v>
          </cell>
          <cell r="AU22">
            <v>1180.799</v>
          </cell>
          <cell r="AV22">
            <v>478.166</v>
          </cell>
          <cell r="AW22">
            <v>772.86900000000003</v>
          </cell>
          <cell r="AX22">
            <v>932.35400000000004</v>
          </cell>
          <cell r="AY22">
            <v>1106.375</v>
          </cell>
          <cell r="AZ22">
            <v>1235.1869999999999</v>
          </cell>
          <cell r="BA22">
            <v>1286.588</v>
          </cell>
          <cell r="BB22">
            <v>1059.2170000000001</v>
          </cell>
          <cell r="BC22">
            <v>952.52200000000005</v>
          </cell>
          <cell r="BD22">
            <v>210.39699999999999</v>
          </cell>
          <cell r="BE22">
            <v>625.34799999999996</v>
          </cell>
          <cell r="BF22">
            <v>815.28399999999999</v>
          </cell>
          <cell r="BG22">
            <v>0</v>
          </cell>
          <cell r="BH22">
            <v>0</v>
          </cell>
          <cell r="BI22">
            <v>16992.203000000001</v>
          </cell>
          <cell r="BJ22">
            <v>16672.457244623656</v>
          </cell>
          <cell r="BK22">
            <v>1683.2720000000008</v>
          </cell>
          <cell r="BL22" t="e">
            <v>#REF!</v>
          </cell>
          <cell r="BM22">
            <v>6742.4539999999997</v>
          </cell>
          <cell r="BN22">
            <v>10249.749</v>
          </cell>
          <cell r="BO22">
            <v>3836.9490645161295</v>
          </cell>
        </row>
        <row r="23">
          <cell r="A23">
            <v>41518</v>
          </cell>
          <cell r="B23" t="e">
            <v>#REF!</v>
          </cell>
          <cell r="C23" t="e">
            <v>#REF!</v>
          </cell>
          <cell r="D23" t="e">
            <v>#REF!</v>
          </cell>
          <cell r="E23" t="e">
            <v>#REF!</v>
          </cell>
          <cell r="F23" t="e">
            <v>#REF!</v>
          </cell>
          <cell r="G23" t="e">
            <v>#REF!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 t="e">
            <v>#REF!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  <cell r="X23" t="e">
            <v>#REF!</v>
          </cell>
          <cell r="Y23" t="e">
            <v>#REF!</v>
          </cell>
          <cell r="Z23" t="e">
            <v>#REF!</v>
          </cell>
          <cell r="AA23" t="e">
            <v>#REF!</v>
          </cell>
          <cell r="AB23" t="e">
            <v>#REF!</v>
          </cell>
          <cell r="AC23" t="e">
            <v>#REF!</v>
          </cell>
          <cell r="AD23" t="e">
            <v>#REF!</v>
          </cell>
          <cell r="AE23" t="e">
            <v>#REF!</v>
          </cell>
          <cell r="AF23" t="e">
            <v>#REF!</v>
          </cell>
          <cell r="AG23" t="e">
            <v>#REF!</v>
          </cell>
          <cell r="AH23" t="e">
            <v>#REF!</v>
          </cell>
          <cell r="AI23" t="e">
            <v>#REF!</v>
          </cell>
          <cell r="AJ23" t="e">
            <v>#REF!</v>
          </cell>
          <cell r="AK23" t="e">
            <v>#REF!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>
            <v>1726.559</v>
          </cell>
          <cell r="AS23">
            <v>1346.1389999999999</v>
          </cell>
          <cell r="AT23">
            <v>1398.9359999999999</v>
          </cell>
          <cell r="AU23">
            <v>1419.271</v>
          </cell>
          <cell r="AV23">
            <v>1143.117</v>
          </cell>
          <cell r="AW23">
            <v>944.01199999999994</v>
          </cell>
          <cell r="AX23">
            <v>754.00900000000001</v>
          </cell>
          <cell r="AY23">
            <v>753.21</v>
          </cell>
          <cell r="AZ23">
            <v>1269.6300000000001</v>
          </cell>
          <cell r="BA23">
            <v>1300.8409999999999</v>
          </cell>
          <cell r="BB23">
            <v>1024.4169999999999</v>
          </cell>
          <cell r="BC23">
            <v>357.58699999999999</v>
          </cell>
          <cell r="BD23">
            <v>276.096</v>
          </cell>
          <cell r="BE23">
            <v>660.22500000000002</v>
          </cell>
          <cell r="BF23">
            <v>935.69100000000003</v>
          </cell>
          <cell r="BG23">
            <v>158.078</v>
          </cell>
          <cell r="BH23">
            <v>0</v>
          </cell>
          <cell r="BI23">
            <v>17856.096000000001</v>
          </cell>
          <cell r="BJ23">
            <v>18104.097333333335</v>
          </cell>
          <cell r="BK23">
            <v>2388.2780000000002</v>
          </cell>
          <cell r="BL23" t="e">
            <v>#REF!</v>
          </cell>
          <cell r="BM23">
            <v>6966.39</v>
          </cell>
          <cell r="BN23">
            <v>10889.706</v>
          </cell>
          <cell r="BO23">
            <v>4166.4224000000004</v>
          </cell>
        </row>
        <row r="24">
          <cell r="A24">
            <v>41548</v>
          </cell>
          <cell r="B24" t="e">
            <v>#REF!</v>
          </cell>
          <cell r="C24" t="e">
            <v>#REF!</v>
          </cell>
          <cell r="D24" t="e">
            <v>#REF!</v>
          </cell>
          <cell r="E24" t="e">
            <v>#REF!</v>
          </cell>
          <cell r="F24" t="e">
            <v>#REF!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 t="e">
            <v>#REF!</v>
          </cell>
          <cell r="N24" t="e">
            <v>#REF!</v>
          </cell>
          <cell r="O24" t="e">
            <v>#REF!</v>
          </cell>
          <cell r="P24" t="e">
            <v>#REF!</v>
          </cell>
          <cell r="Q24" t="e">
            <v>#REF!</v>
          </cell>
          <cell r="R24" t="e">
            <v>#REF!</v>
          </cell>
          <cell r="S24" t="e">
            <v>#REF!</v>
          </cell>
          <cell r="T24" t="e">
            <v>#REF!</v>
          </cell>
          <cell r="U24" t="e">
            <v>#REF!</v>
          </cell>
          <cell r="V24" t="e">
            <v>#REF!</v>
          </cell>
          <cell r="W24" t="e">
            <v>#REF!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E24" t="e">
            <v>#REF!</v>
          </cell>
          <cell r="AF24" t="e">
            <v>#REF!</v>
          </cell>
          <cell r="AG24" t="e">
            <v>#REF!</v>
          </cell>
          <cell r="AH24" t="e">
            <v>#REF!</v>
          </cell>
          <cell r="AI24" t="e">
            <v>#REF!</v>
          </cell>
          <cell r="AJ24" t="e">
            <v>#REF!</v>
          </cell>
          <cell r="AK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>
            <v>1249.4849999999999</v>
          </cell>
          <cell r="AS24">
            <v>1322.287</v>
          </cell>
          <cell r="AT24">
            <v>1414.002</v>
          </cell>
          <cell r="AU24">
            <v>1244.0050000000001</v>
          </cell>
          <cell r="AV24">
            <v>336.13799999999998</v>
          </cell>
          <cell r="AW24">
            <v>688.14800000000002</v>
          </cell>
          <cell r="AX24">
            <v>842.54</v>
          </cell>
          <cell r="AY24">
            <v>584.72500000000002</v>
          </cell>
          <cell r="AZ24">
            <v>1046.884</v>
          </cell>
          <cell r="BA24">
            <v>1539.0260000000001</v>
          </cell>
          <cell r="BB24">
            <v>979.76700000000005</v>
          </cell>
          <cell r="BC24">
            <v>755.28700000000003</v>
          </cell>
          <cell r="BD24">
            <v>425.714</v>
          </cell>
          <cell r="BE24">
            <v>702.40899999999999</v>
          </cell>
          <cell r="BF24">
            <v>633.577</v>
          </cell>
          <cell r="BG24">
            <v>159.584</v>
          </cell>
          <cell r="BH24">
            <v>174.05099999999999</v>
          </cell>
          <cell r="BI24">
            <v>15742.7</v>
          </cell>
          <cell r="BJ24">
            <v>15446.466397849465</v>
          </cell>
          <cell r="BK24">
            <v>1645.0710000000017</v>
          </cell>
          <cell r="BL24" t="e">
            <v>#REF!</v>
          </cell>
          <cell r="BM24">
            <v>5331.9489999999996</v>
          </cell>
          <cell r="BN24">
            <v>10410.751</v>
          </cell>
          <cell r="BO24">
            <v>3554.8032258064518</v>
          </cell>
        </row>
        <row r="25">
          <cell r="A25">
            <v>41579</v>
          </cell>
          <cell r="B25" t="e">
            <v>#REF!</v>
          </cell>
          <cell r="C25" t="e">
            <v>#REF!</v>
          </cell>
          <cell r="D25" t="e">
            <v>#REF!</v>
          </cell>
          <cell r="E25" t="e">
            <v>#REF!</v>
          </cell>
          <cell r="F25" t="e">
            <v>#REF!</v>
          </cell>
          <cell r="G25" t="e">
            <v>#REF!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 t="e">
            <v>#REF!</v>
          </cell>
          <cell r="N25" t="e">
            <v>#REF!</v>
          </cell>
          <cell r="O25" t="e">
            <v>#REF!</v>
          </cell>
          <cell r="P25" t="e">
            <v>#REF!</v>
          </cell>
          <cell r="Q25" t="e">
            <v>#REF!</v>
          </cell>
          <cell r="R25" t="e">
            <v>#REF!</v>
          </cell>
          <cell r="S25" t="e">
            <v>#REF!</v>
          </cell>
          <cell r="T25" t="e">
            <v>#REF!</v>
          </cell>
          <cell r="U25" t="e">
            <v>#REF!</v>
          </cell>
          <cell r="V25" t="e">
            <v>#REF!</v>
          </cell>
          <cell r="W25" t="e">
            <v>#REF!</v>
          </cell>
          <cell r="X25" t="e">
            <v>#REF!</v>
          </cell>
          <cell r="Y25" t="e">
            <v>#REF!</v>
          </cell>
          <cell r="Z25" t="e">
            <v>#REF!</v>
          </cell>
          <cell r="AA25" t="e">
            <v>#REF!</v>
          </cell>
          <cell r="AB25" t="e">
            <v>#REF!</v>
          </cell>
          <cell r="AC25" t="e">
            <v>#REF!</v>
          </cell>
          <cell r="AD25" t="e">
            <v>#REF!</v>
          </cell>
          <cell r="AE25" t="e">
            <v>#REF!</v>
          </cell>
          <cell r="AF25" t="e">
            <v>#REF!</v>
          </cell>
          <cell r="AG25" t="e">
            <v>#REF!</v>
          </cell>
          <cell r="AH25" t="e">
            <v>#REF!</v>
          </cell>
          <cell r="AI25" t="e">
            <v>#REF!</v>
          </cell>
          <cell r="AJ25" t="e">
            <v>#REF!</v>
          </cell>
          <cell r="AK25" t="e">
            <v>#REF!</v>
          </cell>
          <cell r="AL25" t="e">
            <v>#REF!</v>
          </cell>
          <cell r="AM25" t="e">
            <v>#REF!</v>
          </cell>
          <cell r="AN25" t="e">
            <v>#REF!</v>
          </cell>
          <cell r="AO25" t="e">
            <v>#REF!</v>
          </cell>
          <cell r="AP25" t="e">
            <v>#REF!</v>
          </cell>
          <cell r="AQ25" t="e">
            <v>#REF!</v>
          </cell>
          <cell r="AR25">
            <v>2167.7959999999998</v>
          </cell>
          <cell r="AS25">
            <v>1028.8240000000001</v>
          </cell>
          <cell r="AT25">
            <v>993.91899999999998</v>
          </cell>
          <cell r="AU25">
            <v>1129.422</v>
          </cell>
          <cell r="AV25">
            <v>1048.1199999999999</v>
          </cell>
          <cell r="AW25">
            <v>1134.4970000000001</v>
          </cell>
          <cell r="AX25">
            <v>868.49699999999996</v>
          </cell>
          <cell r="AY25">
            <v>734.774</v>
          </cell>
          <cell r="AZ25">
            <v>1368.172</v>
          </cell>
          <cell r="BA25">
            <v>1655.1369999999999</v>
          </cell>
          <cell r="BB25">
            <v>1203.317</v>
          </cell>
          <cell r="BC25">
            <v>714.96</v>
          </cell>
          <cell r="BD25">
            <v>606.18499999999995</v>
          </cell>
          <cell r="BE25">
            <v>640.02099999999996</v>
          </cell>
          <cell r="BF25">
            <v>840.58699999999999</v>
          </cell>
          <cell r="BG25">
            <v>194.53100000000001</v>
          </cell>
          <cell r="BH25">
            <v>31.817</v>
          </cell>
          <cell r="BI25">
            <v>18341.786</v>
          </cell>
          <cell r="BJ25">
            <v>18596.533027777779</v>
          </cell>
          <cell r="BK25">
            <v>1981.2100000000028</v>
          </cell>
          <cell r="BL25" t="e">
            <v>#REF!</v>
          </cell>
          <cell r="BM25">
            <v>6743.741</v>
          </cell>
          <cell r="BN25">
            <v>11598.045</v>
          </cell>
          <cell r="BO25">
            <v>4279.7500666666665</v>
          </cell>
        </row>
        <row r="26">
          <cell r="A26">
            <v>41609</v>
          </cell>
          <cell r="B26" t="e">
            <v>#REF!</v>
          </cell>
          <cell r="C26" t="e">
            <v>#REF!</v>
          </cell>
          <cell r="D26" t="e">
            <v>#REF!</v>
          </cell>
          <cell r="E26" t="e">
            <v>#REF!</v>
          </cell>
          <cell r="F26" t="e">
            <v>#REF!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 t="e">
            <v>#REF!</v>
          </cell>
          <cell r="N26" t="e">
            <v>#REF!</v>
          </cell>
          <cell r="O26" t="e">
            <v>#REF!</v>
          </cell>
          <cell r="P26" t="e">
            <v>#REF!</v>
          </cell>
          <cell r="Q26" t="e">
            <v>#REF!</v>
          </cell>
          <cell r="R26" t="e">
            <v>#REF!</v>
          </cell>
          <cell r="S26" t="e">
            <v>#REF!</v>
          </cell>
          <cell r="T26" t="e">
            <v>#REF!</v>
          </cell>
          <cell r="U26" t="e">
            <v>#REF!</v>
          </cell>
          <cell r="V26" t="e">
            <v>#REF!</v>
          </cell>
          <cell r="W26" t="e">
            <v>#REF!</v>
          </cell>
          <cell r="X26" t="e">
            <v>#REF!</v>
          </cell>
          <cell r="Y26" t="e">
            <v>#REF!</v>
          </cell>
          <cell r="Z26" t="e">
            <v>#REF!</v>
          </cell>
          <cell r="AA26" t="e">
            <v>#REF!</v>
          </cell>
          <cell r="AB26" t="e">
            <v>#REF!</v>
          </cell>
          <cell r="AC26" t="e">
            <v>#REF!</v>
          </cell>
          <cell r="AD26" t="e">
            <v>#REF!</v>
          </cell>
          <cell r="AE26" t="e">
            <v>#REF!</v>
          </cell>
          <cell r="AF26" t="e">
            <v>#REF!</v>
          </cell>
          <cell r="AG26" t="e">
            <v>#REF!</v>
          </cell>
          <cell r="AH26" t="e">
            <v>#REF!</v>
          </cell>
          <cell r="AI26" t="e">
            <v>#REF!</v>
          </cell>
          <cell r="AJ26" t="e">
            <v>#REF!</v>
          </cell>
          <cell r="AK26" t="e">
            <v>#REF!</v>
          </cell>
          <cell r="AL26" t="e">
            <v>#REF!</v>
          </cell>
          <cell r="AM26" t="e">
            <v>#REF!</v>
          </cell>
          <cell r="AN26" t="e">
            <v>#REF!</v>
          </cell>
          <cell r="AO26" t="e">
            <v>#REF!</v>
          </cell>
          <cell r="AP26" t="e">
            <v>#REF!</v>
          </cell>
          <cell r="AQ26" t="e">
            <v>#REF!</v>
          </cell>
          <cell r="AR26">
            <v>1710.5360000000001</v>
          </cell>
          <cell r="AS26">
            <v>1270.0899999999999</v>
          </cell>
          <cell r="AT26">
            <v>843.36699999999996</v>
          </cell>
          <cell r="AU26">
            <v>1475.81</v>
          </cell>
          <cell r="AV26">
            <v>1213.259</v>
          </cell>
          <cell r="AW26">
            <v>624.69399999999996</v>
          </cell>
          <cell r="AX26">
            <v>690.11300000000006</v>
          </cell>
          <cell r="AY26">
            <v>589.005</v>
          </cell>
          <cell r="AZ26">
            <v>906.71100000000001</v>
          </cell>
          <cell r="BA26">
            <v>2229.1750000000002</v>
          </cell>
          <cell r="BB26">
            <v>949.34799999999996</v>
          </cell>
          <cell r="BC26">
            <v>524.16899999999998</v>
          </cell>
          <cell r="BD26">
            <v>500.15499999999997</v>
          </cell>
          <cell r="BE26">
            <v>734.6</v>
          </cell>
          <cell r="BF26">
            <v>552.51800000000003</v>
          </cell>
          <cell r="BG26">
            <v>40.384</v>
          </cell>
          <cell r="BH26">
            <v>0.6</v>
          </cell>
          <cell r="BI26">
            <v>16996.062999999998</v>
          </cell>
          <cell r="BJ26">
            <v>16676.244610215053</v>
          </cell>
          <cell r="BK26">
            <v>2141.5289999999986</v>
          </cell>
          <cell r="BL26" t="e">
            <v>#REF!</v>
          </cell>
          <cell r="BM26">
            <v>5523.6059999999998</v>
          </cell>
          <cell r="BN26">
            <v>11472.457</v>
          </cell>
          <cell r="BO26">
            <v>3837.8206774193541</v>
          </cell>
        </row>
        <row r="27">
          <cell r="A27">
            <v>41640</v>
          </cell>
          <cell r="B27" t="e">
            <v>#REF!</v>
          </cell>
          <cell r="C27" t="e">
            <v>#REF!</v>
          </cell>
          <cell r="D27" t="e">
            <v>#REF!</v>
          </cell>
          <cell r="E27" t="e">
            <v>#REF!</v>
          </cell>
          <cell r="F27" t="e">
            <v>#REF!</v>
          </cell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 t="e">
            <v>#REF!</v>
          </cell>
          <cell r="N27" t="e">
            <v>#REF!</v>
          </cell>
          <cell r="O27" t="e">
            <v>#REF!</v>
          </cell>
          <cell r="P27" t="e">
            <v>#REF!</v>
          </cell>
          <cell r="Q27" t="e">
            <v>#REF!</v>
          </cell>
          <cell r="R27" t="e">
            <v>#REF!</v>
          </cell>
          <cell r="S27" t="e">
            <v>#REF!</v>
          </cell>
          <cell r="T27" t="e">
            <v>#REF!</v>
          </cell>
          <cell r="U27" t="e">
            <v>#REF!</v>
          </cell>
          <cell r="V27" t="e">
            <v>#REF!</v>
          </cell>
          <cell r="W27" t="e">
            <v>#REF!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E27" t="e">
            <v>#REF!</v>
          </cell>
          <cell r="AF27" t="e">
            <v>#REF!</v>
          </cell>
          <cell r="AG27" t="e">
            <v>#REF!</v>
          </cell>
          <cell r="AH27" t="e">
            <v>#REF!</v>
          </cell>
          <cell r="AI27" t="e">
            <v>#REF!</v>
          </cell>
          <cell r="AJ27" t="e">
            <v>#REF!</v>
          </cell>
          <cell r="AK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>
            <v>1874.681</v>
          </cell>
          <cell r="AS27">
            <v>1588.1130000000001</v>
          </cell>
          <cell r="AT27">
            <v>1635.0920000000001</v>
          </cell>
          <cell r="AU27">
            <v>1757.683</v>
          </cell>
          <cell r="AV27">
            <v>824.79200000000003</v>
          </cell>
          <cell r="AW27">
            <v>1450.0360000000001</v>
          </cell>
          <cell r="AX27">
            <v>442.56</v>
          </cell>
          <cell r="AY27">
            <v>1337.789</v>
          </cell>
          <cell r="AZ27">
            <v>1771.241</v>
          </cell>
          <cell r="BA27">
            <v>2318.5749999999998</v>
          </cell>
          <cell r="BB27">
            <v>997.02499999999998</v>
          </cell>
          <cell r="BC27">
            <v>509.25799999999998</v>
          </cell>
          <cell r="BD27">
            <v>298.97300000000001</v>
          </cell>
          <cell r="BE27">
            <v>528.83900000000006</v>
          </cell>
          <cell r="BF27">
            <v>635.22500000000002</v>
          </cell>
          <cell r="BG27">
            <v>244.566</v>
          </cell>
          <cell r="BH27">
            <v>1E-3</v>
          </cell>
          <cell r="BI27">
            <v>21218.032999999999</v>
          </cell>
          <cell r="BJ27">
            <v>20818.768938172041</v>
          </cell>
          <cell r="BK27">
            <v>3003.5839999999989</v>
          </cell>
          <cell r="BL27" t="e">
            <v>#REF!</v>
          </cell>
          <cell r="BM27">
            <v>8710.1190000000006</v>
          </cell>
          <cell r="BN27">
            <v>12507.914000000001</v>
          </cell>
          <cell r="BO27">
            <v>4791.1687419354839</v>
          </cell>
        </row>
        <row r="28">
          <cell r="A28">
            <v>41671</v>
          </cell>
          <cell r="B28" t="e">
            <v>#REF!</v>
          </cell>
          <cell r="C28" t="e">
            <v>#REF!</v>
          </cell>
          <cell r="D28" t="e">
            <v>#REF!</v>
          </cell>
          <cell r="E28" t="e">
            <v>#REF!</v>
          </cell>
          <cell r="F28" t="e">
            <v>#REF!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K28" t="e">
            <v>#REF!</v>
          </cell>
          <cell r="L28" t="e">
            <v>#REF!</v>
          </cell>
          <cell r="M28" t="e">
            <v>#REF!</v>
          </cell>
          <cell r="N28" t="e">
            <v>#REF!</v>
          </cell>
          <cell r="O28" t="e">
            <v>#REF!</v>
          </cell>
          <cell r="P28" t="e">
            <v>#REF!</v>
          </cell>
          <cell r="Q28" t="e">
            <v>#REF!</v>
          </cell>
          <cell r="R28" t="e">
            <v>#REF!</v>
          </cell>
          <cell r="S28" t="e">
            <v>#REF!</v>
          </cell>
          <cell r="T28" t="e">
            <v>#REF!</v>
          </cell>
          <cell r="U28" t="e">
            <v>#REF!</v>
          </cell>
          <cell r="V28" t="e">
            <v>#REF!</v>
          </cell>
          <cell r="W28" t="e">
            <v>#REF!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E28" t="e">
            <v>#REF!</v>
          </cell>
          <cell r="AF28" t="e">
            <v>#REF!</v>
          </cell>
          <cell r="AG28" t="e">
            <v>#REF!</v>
          </cell>
          <cell r="AH28" t="e">
            <v>#REF!</v>
          </cell>
          <cell r="AI28" t="e">
            <v>#REF!</v>
          </cell>
          <cell r="AJ28" t="e">
            <v>#REF!</v>
          </cell>
          <cell r="AK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>
            <v>1856.787</v>
          </cell>
          <cell r="AS28">
            <v>1451.075</v>
          </cell>
          <cell r="AT28">
            <v>975.50099999999998</v>
          </cell>
          <cell r="AU28">
            <v>1006.569</v>
          </cell>
          <cell r="AV28">
            <v>623.28</v>
          </cell>
          <cell r="AW28">
            <v>922.553</v>
          </cell>
          <cell r="AX28">
            <v>562.404</v>
          </cell>
          <cell r="AY28">
            <v>957.89300000000003</v>
          </cell>
          <cell r="AZ28">
            <v>1269.251</v>
          </cell>
          <cell r="BA28">
            <v>541.05899999999997</v>
          </cell>
          <cell r="BB28">
            <v>974.58799999999997</v>
          </cell>
          <cell r="BC28">
            <v>457.23700000000002</v>
          </cell>
          <cell r="BD28">
            <v>290.42500000000001</v>
          </cell>
          <cell r="BE28">
            <v>331.74200000000002</v>
          </cell>
          <cell r="BF28">
            <v>743.65099999999995</v>
          </cell>
          <cell r="BG28">
            <v>38.411000000000001</v>
          </cell>
          <cell r="BH28">
            <v>0</v>
          </cell>
          <cell r="BI28">
            <v>15093.791999999999</v>
          </cell>
          <cell r="BJ28">
            <v>16396.53</v>
          </cell>
          <cell r="BK28">
            <v>2091.3660000000018</v>
          </cell>
          <cell r="BL28" t="e">
            <v>#REF!</v>
          </cell>
          <cell r="BM28">
            <v>6261.2759999999998</v>
          </cell>
          <cell r="BN28">
            <v>8832.5159999999996</v>
          </cell>
          <cell r="BO28">
            <v>3773.4479999999999</v>
          </cell>
        </row>
        <row r="29">
          <cell r="A29">
            <v>41699</v>
          </cell>
          <cell r="B29" t="e">
            <v>#REF!</v>
          </cell>
          <cell r="C29" t="e">
            <v>#REF!</v>
          </cell>
          <cell r="D29" t="e">
            <v>#REF!</v>
          </cell>
          <cell r="E29" t="e">
            <v>#REF!</v>
          </cell>
          <cell r="F29" t="e">
            <v>#REF!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 t="e">
            <v>#REF!</v>
          </cell>
          <cell r="N29" t="e">
            <v>#REF!</v>
          </cell>
          <cell r="O29" t="e">
            <v>#REF!</v>
          </cell>
          <cell r="P29" t="e">
            <v>#REF!</v>
          </cell>
          <cell r="Q29" t="e">
            <v>#REF!</v>
          </cell>
          <cell r="R29" t="e">
            <v>#REF!</v>
          </cell>
          <cell r="S29" t="e">
            <v>#REF!</v>
          </cell>
          <cell r="T29" t="e">
            <v>#REF!</v>
          </cell>
          <cell r="U29" t="e">
            <v>#REF!</v>
          </cell>
          <cell r="V29" t="e">
            <v>#REF!</v>
          </cell>
          <cell r="W29" t="e">
            <v>#REF!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  <cell r="AE29" t="e">
            <v>#REF!</v>
          </cell>
          <cell r="AF29" t="e">
            <v>#REF!</v>
          </cell>
          <cell r="AG29" t="e">
            <v>#REF!</v>
          </cell>
          <cell r="AH29" t="e">
            <v>#REF!</v>
          </cell>
          <cell r="AI29" t="e">
            <v>#REF!</v>
          </cell>
          <cell r="AJ29" t="e">
            <v>#REF!</v>
          </cell>
          <cell r="AK29" t="e">
            <v>#REF!</v>
          </cell>
          <cell r="AL29" t="e">
            <v>#REF!</v>
          </cell>
          <cell r="AM29" t="e">
            <v>#REF!</v>
          </cell>
          <cell r="AN29" t="e">
            <v>#REF!</v>
          </cell>
          <cell r="AO29" t="e">
            <v>#REF!</v>
          </cell>
          <cell r="AP29" t="e">
            <v>#REF!</v>
          </cell>
          <cell r="AQ29" t="e">
            <v>#REF!</v>
          </cell>
          <cell r="AR29">
            <v>1998.4659999999999</v>
          </cell>
          <cell r="AS29">
            <v>710.70399999999995</v>
          </cell>
          <cell r="AT29">
            <v>1137.7</v>
          </cell>
          <cell r="AU29">
            <v>1090.6849999999999</v>
          </cell>
          <cell r="AV29">
            <v>862.32100000000003</v>
          </cell>
          <cell r="AW29">
            <v>826.08799999999997</v>
          </cell>
          <cell r="AX29">
            <v>597.69299999999998</v>
          </cell>
          <cell r="AY29">
            <v>705.69</v>
          </cell>
          <cell r="AZ29">
            <v>1045.2819999999999</v>
          </cell>
          <cell r="BA29">
            <v>207.84700000000001</v>
          </cell>
          <cell r="BB29">
            <v>1070.19</v>
          </cell>
          <cell r="BC29">
            <v>105.43</v>
          </cell>
          <cell r="BD29">
            <v>264.99200000000002</v>
          </cell>
          <cell r="BE29">
            <v>252.93299999999999</v>
          </cell>
          <cell r="BF29">
            <v>388.91699999999997</v>
          </cell>
          <cell r="BG29">
            <v>180.661</v>
          </cell>
          <cell r="BH29">
            <v>81.021000000000001</v>
          </cell>
          <cell r="BI29">
            <v>14412.675999999999</v>
          </cell>
          <cell r="BJ29">
            <v>14141.469731182797</v>
          </cell>
          <cell r="BK29">
            <v>2886.0559999999987</v>
          </cell>
          <cell r="BL29" t="e">
            <v>#REF!</v>
          </cell>
          <cell r="BM29">
            <v>6087.8249999999998</v>
          </cell>
          <cell r="BN29">
            <v>8324.8510000000006</v>
          </cell>
          <cell r="BO29">
            <v>3254.4752258064514</v>
          </cell>
        </row>
        <row r="30">
          <cell r="A30">
            <v>41730</v>
          </cell>
          <cell r="B30" t="e">
            <v>#REF!</v>
          </cell>
          <cell r="C30" t="e">
            <v>#REF!</v>
          </cell>
          <cell r="D30" t="e">
            <v>#REF!</v>
          </cell>
          <cell r="E30" t="e">
            <v>#REF!</v>
          </cell>
          <cell r="F30" t="e">
            <v>#REF!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 t="e">
            <v>#REF!</v>
          </cell>
          <cell r="N30" t="e">
            <v>#REF!</v>
          </cell>
          <cell r="O30" t="e">
            <v>#REF!</v>
          </cell>
          <cell r="P30" t="e">
            <v>#REF!</v>
          </cell>
          <cell r="Q30" t="e">
            <v>#REF!</v>
          </cell>
          <cell r="R30" t="e">
            <v>#REF!</v>
          </cell>
          <cell r="S30" t="e">
            <v>#REF!</v>
          </cell>
          <cell r="T30" t="e">
            <v>#REF!</v>
          </cell>
          <cell r="U30" t="e">
            <v>#REF!</v>
          </cell>
          <cell r="V30" t="e">
            <v>#REF!</v>
          </cell>
          <cell r="W30" t="e">
            <v>#REF!</v>
          </cell>
          <cell r="X30" t="e">
            <v>#REF!</v>
          </cell>
          <cell r="Y30" t="e">
            <v>#REF!</v>
          </cell>
          <cell r="Z30" t="e">
            <v>#REF!</v>
          </cell>
          <cell r="AA30" t="e">
            <v>#REF!</v>
          </cell>
          <cell r="AB30" t="e">
            <v>#REF!</v>
          </cell>
          <cell r="AC30" t="e">
            <v>#REF!</v>
          </cell>
          <cell r="AD30" t="e">
            <v>#REF!</v>
          </cell>
          <cell r="AE30" t="e">
            <v>#REF!</v>
          </cell>
          <cell r="AF30" t="e">
            <v>#REF!</v>
          </cell>
          <cell r="AG30" t="e">
            <v>#REF!</v>
          </cell>
          <cell r="AH30" t="e">
            <v>#REF!</v>
          </cell>
          <cell r="AI30" t="e">
            <v>#REF!</v>
          </cell>
          <cell r="AJ30" t="e">
            <v>#REF!</v>
          </cell>
          <cell r="AK30" t="e">
            <v>#REF!</v>
          </cell>
          <cell r="AL30" t="e">
            <v>#REF!</v>
          </cell>
          <cell r="AM30" t="e">
            <v>#REF!</v>
          </cell>
          <cell r="AN30" t="e">
            <v>#REF!</v>
          </cell>
          <cell r="AO30" t="e">
            <v>#REF!</v>
          </cell>
          <cell r="AP30" t="e">
            <v>#REF!</v>
          </cell>
          <cell r="AQ30" t="e">
            <v>#REF!</v>
          </cell>
          <cell r="AR30">
            <v>3175.442</v>
          </cell>
          <cell r="AS30">
            <v>1264.7049999999999</v>
          </cell>
          <cell r="AT30">
            <v>1499.7429999999999</v>
          </cell>
          <cell r="AU30">
            <v>1037.9880000000001</v>
          </cell>
          <cell r="AV30">
            <v>1129.9459999999999</v>
          </cell>
          <cell r="AW30">
            <v>947.78399999999999</v>
          </cell>
          <cell r="AX30">
            <v>662.72500000000002</v>
          </cell>
          <cell r="AY30">
            <v>436.73700000000002</v>
          </cell>
          <cell r="AZ30">
            <v>2233.8009999999999</v>
          </cell>
          <cell r="BA30">
            <v>199.99700000000001</v>
          </cell>
          <cell r="BB30">
            <v>1283.2380000000001</v>
          </cell>
          <cell r="BC30">
            <v>525.74599999999998</v>
          </cell>
          <cell r="BD30">
            <v>112.91800000000001</v>
          </cell>
          <cell r="BE30">
            <v>81.599999999999994</v>
          </cell>
          <cell r="BF30">
            <v>608.47799999999995</v>
          </cell>
          <cell r="BG30">
            <v>268.02800000000002</v>
          </cell>
          <cell r="BH30">
            <v>0</v>
          </cell>
          <cell r="BI30">
            <v>18146.77</v>
          </cell>
          <cell r="BJ30">
            <v>18398.808472222223</v>
          </cell>
          <cell r="BK30">
            <v>2677.8940000000039</v>
          </cell>
          <cell r="BL30" t="e">
            <v>#REF!</v>
          </cell>
          <cell r="BM30">
            <v>7946.9250000000002</v>
          </cell>
          <cell r="BN30">
            <v>10199.844999999999</v>
          </cell>
          <cell r="BO30">
            <v>4234.2463333333335</v>
          </cell>
        </row>
        <row r="31">
          <cell r="A31">
            <v>41760</v>
          </cell>
          <cell r="B31" t="e">
            <v>#REF!</v>
          </cell>
          <cell r="C31" t="e">
            <v>#REF!</v>
          </cell>
          <cell r="D31" t="e">
            <v>#REF!</v>
          </cell>
          <cell r="E31" t="e">
            <v>#REF!</v>
          </cell>
          <cell r="F31" t="e">
            <v>#REF!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 t="e">
            <v>#REF!</v>
          </cell>
          <cell r="N31" t="e">
            <v>#REF!</v>
          </cell>
          <cell r="O31" t="e">
            <v>#REF!</v>
          </cell>
          <cell r="P31" t="e">
            <v>#REF!</v>
          </cell>
          <cell r="Q31" t="e">
            <v>#REF!</v>
          </cell>
          <cell r="R31" t="e">
            <v>#REF!</v>
          </cell>
          <cell r="S31" t="e">
            <v>#REF!</v>
          </cell>
          <cell r="T31" t="e">
            <v>#REF!</v>
          </cell>
          <cell r="U31" t="e">
            <v>#REF!</v>
          </cell>
          <cell r="V31" t="e">
            <v>#REF!</v>
          </cell>
          <cell r="W31" t="e">
            <v>#REF!</v>
          </cell>
          <cell r="X31" t="e">
            <v>#REF!</v>
          </cell>
          <cell r="Y31" t="e">
            <v>#REF!</v>
          </cell>
          <cell r="Z31" t="e">
            <v>#REF!</v>
          </cell>
          <cell r="AA31" t="e">
            <v>#REF!</v>
          </cell>
          <cell r="AB31" t="e">
            <v>#REF!</v>
          </cell>
          <cell r="AC31" t="e">
            <v>#REF!</v>
          </cell>
          <cell r="AD31" t="e">
            <v>#REF!</v>
          </cell>
          <cell r="AE31" t="e">
            <v>#REF!</v>
          </cell>
          <cell r="AF31" t="e">
            <v>#REF!</v>
          </cell>
          <cell r="AG31" t="e">
            <v>#REF!</v>
          </cell>
          <cell r="AH31" t="e">
            <v>#REF!</v>
          </cell>
          <cell r="AI31" t="e">
            <v>#REF!</v>
          </cell>
          <cell r="AJ31" t="e">
            <v>#REF!</v>
          </cell>
          <cell r="AK31" t="e">
            <v>#REF!</v>
          </cell>
          <cell r="AL31" t="e">
            <v>#REF!</v>
          </cell>
          <cell r="AM31" t="e">
            <v>#REF!</v>
          </cell>
          <cell r="AN31" t="e">
            <v>#REF!</v>
          </cell>
          <cell r="AO31" t="e">
            <v>#REF!</v>
          </cell>
          <cell r="AP31" t="e">
            <v>#REF!</v>
          </cell>
          <cell r="AQ31" t="e">
            <v>#REF!</v>
          </cell>
          <cell r="AR31">
            <v>2487.9290000000001</v>
          </cell>
          <cell r="AS31">
            <v>1275.9179999999999</v>
          </cell>
          <cell r="AT31">
            <v>1943.1880000000001</v>
          </cell>
          <cell r="AU31">
            <v>92.116</v>
          </cell>
          <cell r="AV31">
            <v>524.84299999999996</v>
          </cell>
          <cell r="AW31">
            <v>631.23599999999999</v>
          </cell>
          <cell r="AX31">
            <v>794.95399999999995</v>
          </cell>
          <cell r="AY31">
            <v>1021.044</v>
          </cell>
          <cell r="AZ31">
            <v>2002.9359999999999</v>
          </cell>
          <cell r="BA31">
            <v>27.808</v>
          </cell>
          <cell r="BB31">
            <v>984.02499999999998</v>
          </cell>
          <cell r="BC31">
            <v>446.596</v>
          </cell>
          <cell r="BD31">
            <v>137.928</v>
          </cell>
          <cell r="BE31">
            <v>211.148</v>
          </cell>
          <cell r="BF31">
            <v>644.53800000000001</v>
          </cell>
          <cell r="BG31">
            <v>82.463999999999999</v>
          </cell>
          <cell r="BH31">
            <v>0</v>
          </cell>
          <cell r="BI31">
            <v>15222.535</v>
          </cell>
          <cell r="BJ31">
            <v>14936.089448924731</v>
          </cell>
          <cell r="BK31">
            <v>1913.8640000000014</v>
          </cell>
          <cell r="BL31" t="e">
            <v>#REF!</v>
          </cell>
          <cell r="BM31">
            <v>7357.8879999999999</v>
          </cell>
          <cell r="BN31">
            <v>7864.6469999999999</v>
          </cell>
          <cell r="BO31">
            <v>3437.3466129032258</v>
          </cell>
        </row>
        <row r="32">
          <cell r="A32">
            <v>41791</v>
          </cell>
          <cell r="B32" t="e">
            <v>#REF!</v>
          </cell>
          <cell r="C32" t="e">
            <v>#REF!</v>
          </cell>
          <cell r="D32" t="e">
            <v>#REF!</v>
          </cell>
          <cell r="E32" t="e">
            <v>#REF!</v>
          </cell>
          <cell r="F32" t="e">
            <v>#REF!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 t="e">
            <v>#REF!</v>
          </cell>
          <cell r="N32" t="e">
            <v>#REF!</v>
          </cell>
          <cell r="O32" t="e">
            <v>#REF!</v>
          </cell>
          <cell r="P32" t="e">
            <v>#REF!</v>
          </cell>
          <cell r="Q32" t="e">
            <v>#REF!</v>
          </cell>
          <cell r="R32" t="e">
            <v>#REF!</v>
          </cell>
          <cell r="S32" t="e">
            <v>#REF!</v>
          </cell>
          <cell r="T32" t="e">
            <v>#REF!</v>
          </cell>
          <cell r="U32" t="e">
            <v>#REF!</v>
          </cell>
          <cell r="V32" t="e">
            <v>#REF!</v>
          </cell>
          <cell r="W32" t="e">
            <v>#REF!</v>
          </cell>
          <cell r="X32" t="e">
            <v>#REF!</v>
          </cell>
          <cell r="Y32" t="e">
            <v>#REF!</v>
          </cell>
          <cell r="Z32" t="e">
            <v>#REF!</v>
          </cell>
          <cell r="AA32" t="e">
            <v>#REF!</v>
          </cell>
          <cell r="AB32" t="e">
            <v>#REF!</v>
          </cell>
          <cell r="AC32" t="e">
            <v>#REF!</v>
          </cell>
          <cell r="AD32" t="e">
            <v>#REF!</v>
          </cell>
          <cell r="AE32" t="e">
            <v>#REF!</v>
          </cell>
          <cell r="AF32" t="e">
            <v>#REF!</v>
          </cell>
          <cell r="AG32" t="e">
            <v>#REF!</v>
          </cell>
          <cell r="AH32" t="e">
            <v>#REF!</v>
          </cell>
          <cell r="AI32" t="e">
            <v>#REF!</v>
          </cell>
          <cell r="AJ32" t="e">
            <v>#REF!</v>
          </cell>
          <cell r="AK32" t="e">
            <v>#REF!</v>
          </cell>
          <cell r="AL32" t="e">
            <v>#REF!</v>
          </cell>
          <cell r="AM32" t="e">
            <v>#REF!</v>
          </cell>
          <cell r="AN32" t="e">
            <v>#REF!</v>
          </cell>
          <cell r="AO32" t="e">
            <v>#REF!</v>
          </cell>
          <cell r="AP32" t="e">
            <v>#REF!</v>
          </cell>
          <cell r="AQ32" t="e">
            <v>#REF!</v>
          </cell>
          <cell r="AR32">
            <v>1273.3879999999999</v>
          </cell>
          <cell r="AS32">
            <v>825.68700000000001</v>
          </cell>
          <cell r="AT32">
            <v>1570.289</v>
          </cell>
          <cell r="AU32">
            <v>914.12300000000005</v>
          </cell>
          <cell r="AV32">
            <v>969.85699999999997</v>
          </cell>
          <cell r="AW32">
            <v>992.41499999999996</v>
          </cell>
          <cell r="AX32">
            <v>568.77499999999998</v>
          </cell>
          <cell r="AY32">
            <v>960.173</v>
          </cell>
          <cell r="AZ32">
            <v>1125.386</v>
          </cell>
          <cell r="BA32">
            <v>3.0000000000000001E-3</v>
          </cell>
          <cell r="BB32">
            <v>913.28099999999995</v>
          </cell>
          <cell r="BC32">
            <v>246.87799999999999</v>
          </cell>
          <cell r="BD32">
            <v>155.21100000000001</v>
          </cell>
          <cell r="BE32">
            <v>219.392</v>
          </cell>
          <cell r="BF32">
            <v>187.45500000000001</v>
          </cell>
          <cell r="BG32">
            <v>230.065</v>
          </cell>
          <cell r="BH32">
            <v>9.907</v>
          </cell>
          <cell r="BI32">
            <v>13133.529</v>
          </cell>
          <cell r="BJ32">
            <v>13315.939125000003</v>
          </cell>
          <cell r="BK32">
            <v>1971.2440000000006</v>
          </cell>
          <cell r="BL32" t="e">
            <v>#REF!</v>
          </cell>
          <cell r="BM32">
            <v>6830.7730000000001</v>
          </cell>
          <cell r="BN32">
            <v>6302.7560000000003</v>
          </cell>
          <cell r="BO32">
            <v>3064.4901</v>
          </cell>
        </row>
        <row r="33">
          <cell r="A33">
            <v>41821</v>
          </cell>
          <cell r="B33" t="e">
            <v>#REF!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 t="e">
            <v>#REF!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#REF!</v>
          </cell>
          <cell r="N33" t="e">
            <v>#REF!</v>
          </cell>
          <cell r="O33" t="e">
            <v>#REF!</v>
          </cell>
          <cell r="P33" t="e">
            <v>#REF!</v>
          </cell>
          <cell r="Q33" t="e">
            <v>#REF!</v>
          </cell>
          <cell r="R33" t="e">
            <v>#REF!</v>
          </cell>
          <cell r="S33" t="e">
            <v>#REF!</v>
          </cell>
          <cell r="T33" t="e">
            <v>#REF!</v>
          </cell>
          <cell r="U33" t="e">
            <v>#REF!</v>
          </cell>
          <cell r="V33" t="e">
            <v>#REF!</v>
          </cell>
          <cell r="W33" t="e">
            <v>#REF!</v>
          </cell>
          <cell r="X33" t="e">
            <v>#REF!</v>
          </cell>
          <cell r="Y33" t="e">
            <v>#REF!</v>
          </cell>
          <cell r="Z33" t="e">
            <v>#REF!</v>
          </cell>
          <cell r="AA33" t="e">
            <v>#REF!</v>
          </cell>
          <cell r="AB33" t="e">
            <v>#REF!</v>
          </cell>
          <cell r="AC33" t="e">
            <v>#REF!</v>
          </cell>
          <cell r="AD33" t="e">
            <v>#REF!</v>
          </cell>
          <cell r="AE33" t="e">
            <v>#REF!</v>
          </cell>
          <cell r="AF33" t="e">
            <v>#REF!</v>
          </cell>
          <cell r="AG33" t="e">
            <v>#REF!</v>
          </cell>
          <cell r="AH33" t="e">
            <v>#REF!</v>
          </cell>
          <cell r="AI33" t="e">
            <v>#REF!</v>
          </cell>
          <cell r="AJ33" t="e">
            <v>#REF!</v>
          </cell>
          <cell r="AK33" t="e">
            <v>#REF!</v>
          </cell>
          <cell r="AL33" t="e">
            <v>#REF!</v>
          </cell>
          <cell r="AM33" t="e">
            <v>#REF!</v>
          </cell>
          <cell r="AN33" t="e">
            <v>#REF!</v>
          </cell>
          <cell r="AO33" t="e">
            <v>#REF!</v>
          </cell>
          <cell r="AP33" t="e">
            <v>#REF!</v>
          </cell>
          <cell r="AQ33" t="e">
            <v>#REF!</v>
          </cell>
          <cell r="AR33">
            <v>1693.86</v>
          </cell>
          <cell r="AS33">
            <v>256.44400000000002</v>
          </cell>
          <cell r="AT33">
            <v>1793.171</v>
          </cell>
          <cell r="AU33">
            <v>906.59900000000005</v>
          </cell>
          <cell r="AV33">
            <v>977.56799999999998</v>
          </cell>
          <cell r="AW33">
            <v>1080.798</v>
          </cell>
          <cell r="AX33">
            <v>336.33499999999998</v>
          </cell>
          <cell r="AY33">
            <v>621.36500000000001</v>
          </cell>
          <cell r="AZ33">
            <v>1922.78</v>
          </cell>
          <cell r="BA33">
            <v>153.78399999999999</v>
          </cell>
          <cell r="BB33">
            <v>831.06</v>
          </cell>
          <cell r="BC33">
            <v>510.84500000000003</v>
          </cell>
          <cell r="BD33">
            <v>88.138000000000005</v>
          </cell>
          <cell r="BE33">
            <v>564.78099999999995</v>
          </cell>
          <cell r="BF33">
            <v>1.2729999999999999</v>
          </cell>
          <cell r="BG33">
            <v>291.58999999999997</v>
          </cell>
          <cell r="BH33">
            <v>119.771</v>
          </cell>
          <cell r="BI33">
            <v>13682.995000000001</v>
          </cell>
          <cell r="BJ33">
            <v>13425.51928763441</v>
          </cell>
          <cell r="BK33">
            <v>1532.8330000000024</v>
          </cell>
          <cell r="BL33" t="e">
            <v>#REF!</v>
          </cell>
          <cell r="BM33">
            <v>7649.6620000000003</v>
          </cell>
          <cell r="BN33">
            <v>6033.3329999999996</v>
          </cell>
          <cell r="BO33">
            <v>3089.7085483870969</v>
          </cell>
        </row>
        <row r="34">
          <cell r="A34">
            <v>41852</v>
          </cell>
          <cell r="B34" t="e">
            <v>#REF!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G34" t="e">
            <v>#REF!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 t="e">
            <v>#REF!</v>
          </cell>
          <cell r="N34" t="e">
            <v>#REF!</v>
          </cell>
          <cell r="O34" t="e">
            <v>#REF!</v>
          </cell>
          <cell r="P34" t="e">
            <v>#REF!</v>
          </cell>
          <cell r="Q34" t="e">
            <v>#REF!</v>
          </cell>
          <cell r="R34" t="e">
            <v>#REF!</v>
          </cell>
          <cell r="S34" t="e">
            <v>#REF!</v>
          </cell>
          <cell r="T34" t="e">
            <v>#REF!</v>
          </cell>
          <cell r="U34" t="e">
            <v>#REF!</v>
          </cell>
          <cell r="V34" t="e">
            <v>#REF!</v>
          </cell>
          <cell r="W34" t="e">
            <v>#REF!</v>
          </cell>
          <cell r="X34" t="e">
            <v>#REF!</v>
          </cell>
          <cell r="Y34" t="e">
            <v>#REF!</v>
          </cell>
          <cell r="Z34" t="e">
            <v>#REF!</v>
          </cell>
          <cell r="AA34" t="e">
            <v>#REF!</v>
          </cell>
          <cell r="AB34" t="e">
            <v>#REF!</v>
          </cell>
          <cell r="AC34" t="e">
            <v>#REF!</v>
          </cell>
          <cell r="AD34" t="e">
            <v>#REF!</v>
          </cell>
          <cell r="AE34" t="e">
            <v>#REF!</v>
          </cell>
          <cell r="AF34" t="e">
            <v>#REF!</v>
          </cell>
          <cell r="AG34" t="e">
            <v>#REF!</v>
          </cell>
          <cell r="AH34" t="e">
            <v>#REF!</v>
          </cell>
          <cell r="AI34" t="e">
            <v>#REF!</v>
          </cell>
          <cell r="AJ34" t="e">
            <v>#REF!</v>
          </cell>
          <cell r="AK34" t="e">
            <v>#REF!</v>
          </cell>
          <cell r="AL34" t="e">
            <v>#REF!</v>
          </cell>
          <cell r="AM34" t="e">
            <v>#REF!</v>
          </cell>
          <cell r="AN34" t="e">
            <v>#REF!</v>
          </cell>
          <cell r="AO34" t="e">
            <v>#REF!</v>
          </cell>
          <cell r="AP34" t="e">
            <v>#REF!</v>
          </cell>
          <cell r="AQ34" t="e">
            <v>#REF!</v>
          </cell>
          <cell r="AR34">
            <v>1347.952</v>
          </cell>
          <cell r="AS34">
            <v>125.506</v>
          </cell>
          <cell r="AT34">
            <v>1161.5889999999999</v>
          </cell>
          <cell r="AU34">
            <v>531.33399999999995</v>
          </cell>
          <cell r="AV34">
            <v>1210.645</v>
          </cell>
          <cell r="AW34">
            <v>1007.837</v>
          </cell>
          <cell r="AX34">
            <v>224.423</v>
          </cell>
          <cell r="AY34">
            <v>733.50099999999998</v>
          </cell>
          <cell r="AZ34">
            <v>1151.577</v>
          </cell>
          <cell r="BA34">
            <v>234.62</v>
          </cell>
          <cell r="BB34">
            <v>640.11400000000003</v>
          </cell>
          <cell r="BC34">
            <v>1039.2159999999999</v>
          </cell>
          <cell r="BD34">
            <v>22.798999999999999</v>
          </cell>
          <cell r="BE34">
            <v>526.15800000000002</v>
          </cell>
          <cell r="BF34">
            <v>0</v>
          </cell>
          <cell r="BG34">
            <v>20.81</v>
          </cell>
          <cell r="BH34">
            <v>71.727999999999994</v>
          </cell>
          <cell r="BI34">
            <v>11218.111000000001</v>
          </cell>
          <cell r="BJ34">
            <v>11007.017513440862</v>
          </cell>
          <cell r="BK34">
            <v>1168.3020000000015</v>
          </cell>
          <cell r="BL34" t="e">
            <v>#REF!</v>
          </cell>
          <cell r="BM34">
            <v>6818.1260000000002</v>
          </cell>
          <cell r="BN34">
            <v>4399.9849999999997</v>
          </cell>
          <cell r="BO34">
            <v>2533.1218387096778</v>
          </cell>
        </row>
        <row r="35">
          <cell r="A35">
            <v>41883</v>
          </cell>
          <cell r="B35" t="e">
            <v>#REF!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G35" t="e">
            <v>#REF!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#REF!</v>
          </cell>
          <cell r="N35" t="e">
            <v>#REF!</v>
          </cell>
          <cell r="O35" t="e">
            <v>#REF!</v>
          </cell>
          <cell r="P35" t="e">
            <v>#REF!</v>
          </cell>
          <cell r="Q35" t="e">
            <v>#REF!</v>
          </cell>
          <cell r="R35" t="e">
            <v>#REF!</v>
          </cell>
          <cell r="S35" t="e">
            <v>#REF!</v>
          </cell>
          <cell r="T35" t="e">
            <v>#REF!</v>
          </cell>
          <cell r="U35" t="e">
            <v>#REF!</v>
          </cell>
          <cell r="V35" t="e">
            <v>#REF!</v>
          </cell>
          <cell r="W35" t="e">
            <v>#REF!</v>
          </cell>
          <cell r="X35" t="e">
            <v>#REF!</v>
          </cell>
          <cell r="Y35" t="e">
            <v>#REF!</v>
          </cell>
          <cell r="Z35" t="e">
            <v>#REF!</v>
          </cell>
          <cell r="AA35" t="e">
            <v>#REF!</v>
          </cell>
          <cell r="AB35" t="e">
            <v>#REF!</v>
          </cell>
          <cell r="AC35" t="e">
            <v>#REF!</v>
          </cell>
          <cell r="AD35" t="e">
            <v>#REF!</v>
          </cell>
          <cell r="AE35" t="e">
            <v>#REF!</v>
          </cell>
          <cell r="AF35" t="e">
            <v>#REF!</v>
          </cell>
          <cell r="AG35" t="e">
            <v>#REF!</v>
          </cell>
          <cell r="AH35" t="e">
            <v>#REF!</v>
          </cell>
          <cell r="AI35" t="e">
            <v>#REF!</v>
          </cell>
          <cell r="AJ35" t="e">
            <v>#REF!</v>
          </cell>
          <cell r="AK35" t="e">
            <v>#REF!</v>
          </cell>
          <cell r="AL35" t="e">
            <v>#REF!</v>
          </cell>
          <cell r="AM35" t="e">
            <v>#REF!</v>
          </cell>
          <cell r="AN35" t="e">
            <v>#REF!</v>
          </cell>
          <cell r="AO35" t="e">
            <v>#REF!</v>
          </cell>
          <cell r="AP35" t="e">
            <v>#REF!</v>
          </cell>
          <cell r="AQ35" t="e">
            <v>#REF!</v>
          </cell>
          <cell r="AR35">
            <v>1497.82</v>
          </cell>
          <cell r="AS35">
            <v>209.23400000000001</v>
          </cell>
          <cell r="AT35">
            <v>1289.732</v>
          </cell>
          <cell r="AU35">
            <v>712.65599999999995</v>
          </cell>
          <cell r="AV35">
            <v>870.92499999999995</v>
          </cell>
          <cell r="AW35">
            <v>858.25</v>
          </cell>
          <cell r="AX35">
            <v>387.524</v>
          </cell>
          <cell r="AY35">
            <v>813.89300000000003</v>
          </cell>
          <cell r="AZ35">
            <v>2075.0300000000002</v>
          </cell>
          <cell r="BA35">
            <v>383.44299999999998</v>
          </cell>
          <cell r="BB35">
            <v>696.07100000000003</v>
          </cell>
          <cell r="BC35">
            <v>734.59799999999996</v>
          </cell>
          <cell r="BD35">
            <v>54.923999999999999</v>
          </cell>
          <cell r="BE35">
            <v>496.86700000000002</v>
          </cell>
          <cell r="BF35">
            <v>149.94399999999999</v>
          </cell>
          <cell r="BG35">
            <v>248.577</v>
          </cell>
          <cell r="BH35">
            <v>2.1999999999999999E-2</v>
          </cell>
          <cell r="BI35">
            <v>13039.039000000001</v>
          </cell>
          <cell r="BJ35">
            <v>13220.13676388889</v>
          </cell>
          <cell r="BK35">
            <v>1559.5290000000005</v>
          </cell>
          <cell r="BL35" t="e">
            <v>#REF!</v>
          </cell>
          <cell r="BM35">
            <v>7573.6369999999997</v>
          </cell>
          <cell r="BN35">
            <v>5465.402</v>
          </cell>
          <cell r="BO35">
            <v>3042.4424333333336</v>
          </cell>
        </row>
        <row r="36">
          <cell r="A36">
            <v>41913</v>
          </cell>
          <cell r="B36" t="e">
            <v>#REF!</v>
          </cell>
          <cell r="C36" t="e">
            <v>#REF!</v>
          </cell>
          <cell r="D36" t="e">
            <v>#REF!</v>
          </cell>
          <cell r="E36" t="e">
            <v>#REF!</v>
          </cell>
          <cell r="F36" t="e">
            <v>#REF!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#REF!</v>
          </cell>
          <cell r="N36" t="e">
            <v>#REF!</v>
          </cell>
          <cell r="O36" t="e">
            <v>#REF!</v>
          </cell>
          <cell r="P36" t="e">
            <v>#REF!</v>
          </cell>
          <cell r="Q36" t="e">
            <v>#REF!</v>
          </cell>
          <cell r="R36" t="e">
            <v>#REF!</v>
          </cell>
          <cell r="S36" t="e">
            <v>#REF!</v>
          </cell>
          <cell r="T36" t="e">
            <v>#REF!</v>
          </cell>
          <cell r="U36" t="e">
            <v>#REF!</v>
          </cell>
          <cell r="V36" t="e">
            <v>#REF!</v>
          </cell>
          <cell r="W36" t="e">
            <v>#REF!</v>
          </cell>
          <cell r="X36" t="e">
            <v>#REF!</v>
          </cell>
          <cell r="Y36" t="e">
            <v>#REF!</v>
          </cell>
          <cell r="Z36" t="e">
            <v>#REF!</v>
          </cell>
          <cell r="AA36" t="e">
            <v>#REF!</v>
          </cell>
          <cell r="AB36" t="e">
            <v>#REF!</v>
          </cell>
          <cell r="AC36" t="e">
            <v>#REF!</v>
          </cell>
          <cell r="AD36" t="e">
            <v>#REF!</v>
          </cell>
          <cell r="AE36" t="e">
            <v>#REF!</v>
          </cell>
          <cell r="AF36" t="e">
            <v>#REF!</v>
          </cell>
          <cell r="AG36" t="e">
            <v>#REF!</v>
          </cell>
          <cell r="AH36" t="e">
            <v>#REF!</v>
          </cell>
          <cell r="AI36" t="e">
            <v>#REF!</v>
          </cell>
          <cell r="AJ36" t="e">
            <v>#REF!</v>
          </cell>
          <cell r="AK36" t="e">
            <v>#REF!</v>
          </cell>
          <cell r="AL36" t="e">
            <v>#REF!</v>
          </cell>
          <cell r="AM36" t="e">
            <v>#REF!</v>
          </cell>
          <cell r="AN36" t="e">
            <v>#REF!</v>
          </cell>
          <cell r="AO36" t="e">
            <v>#REF!</v>
          </cell>
          <cell r="AP36" t="e">
            <v>#REF!</v>
          </cell>
          <cell r="AQ36" t="e">
            <v>#REF!</v>
          </cell>
          <cell r="AR36">
            <v>1190.213</v>
          </cell>
          <cell r="AS36">
            <v>53.993000000000002</v>
          </cell>
          <cell r="AT36">
            <v>1670.2059999999999</v>
          </cell>
          <cell r="AU36">
            <v>905.56100000000004</v>
          </cell>
          <cell r="AV36">
            <v>326.666</v>
          </cell>
          <cell r="AW36">
            <v>849.27700000000004</v>
          </cell>
          <cell r="AX36">
            <v>539.76700000000005</v>
          </cell>
          <cell r="AY36">
            <v>800.79899999999998</v>
          </cell>
          <cell r="AZ36">
            <v>914.05200000000002</v>
          </cell>
          <cell r="BA36">
            <v>245.49600000000001</v>
          </cell>
          <cell r="BB36">
            <v>439.66500000000002</v>
          </cell>
          <cell r="BC36">
            <v>1084.4480000000001</v>
          </cell>
          <cell r="BD36">
            <v>23.925000000000001</v>
          </cell>
          <cell r="BE36">
            <v>496.15499999999997</v>
          </cell>
          <cell r="BF36">
            <v>41.23</v>
          </cell>
          <cell r="BG36">
            <v>158.125</v>
          </cell>
          <cell r="BH36">
            <v>4.0000000000000001E-3</v>
          </cell>
          <cell r="BI36">
            <v>10595.7</v>
          </cell>
          <cell r="BJ36">
            <v>10396.318548387097</v>
          </cell>
          <cell r="BK36">
            <v>856.11800000000039</v>
          </cell>
          <cell r="BL36" t="e">
            <v>#REF!</v>
          </cell>
          <cell r="BM36">
            <v>5919.9229999999998</v>
          </cell>
          <cell r="BN36">
            <v>4675.777</v>
          </cell>
          <cell r="BO36">
            <v>2392.5774193548386</v>
          </cell>
        </row>
        <row r="37">
          <cell r="A37">
            <v>41944</v>
          </cell>
          <cell r="B37" t="e">
            <v>#REF!</v>
          </cell>
          <cell r="C37" t="e">
            <v>#REF!</v>
          </cell>
          <cell r="D37" t="e">
            <v>#REF!</v>
          </cell>
          <cell r="E37" t="e">
            <v>#REF!</v>
          </cell>
          <cell r="F37" t="e">
            <v>#REF!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 t="e">
            <v>#REF!</v>
          </cell>
          <cell r="N37" t="e">
            <v>#REF!</v>
          </cell>
          <cell r="O37" t="e">
            <v>#REF!</v>
          </cell>
          <cell r="P37" t="e">
            <v>#REF!</v>
          </cell>
          <cell r="Q37" t="e">
            <v>#REF!</v>
          </cell>
          <cell r="R37" t="e">
            <v>#REF!</v>
          </cell>
          <cell r="S37" t="e">
            <v>#REF!</v>
          </cell>
          <cell r="T37" t="e">
            <v>#REF!</v>
          </cell>
          <cell r="U37" t="e">
            <v>#REF!</v>
          </cell>
          <cell r="V37" t="e">
            <v>#REF!</v>
          </cell>
          <cell r="W37" t="e">
            <v>#REF!</v>
          </cell>
          <cell r="X37" t="e">
            <v>#REF!</v>
          </cell>
          <cell r="Y37" t="e">
            <v>#REF!</v>
          </cell>
          <cell r="Z37" t="e">
            <v>#REF!</v>
          </cell>
          <cell r="AA37" t="e">
            <v>#REF!</v>
          </cell>
          <cell r="AB37" t="e">
            <v>#REF!</v>
          </cell>
          <cell r="AC37" t="e">
            <v>#REF!</v>
          </cell>
          <cell r="AD37" t="e">
            <v>#REF!</v>
          </cell>
          <cell r="AE37" t="e">
            <v>#REF!</v>
          </cell>
          <cell r="AF37" t="e">
            <v>#REF!</v>
          </cell>
          <cell r="AG37" t="e">
            <v>#REF!</v>
          </cell>
          <cell r="AH37" t="e">
            <v>#REF!</v>
          </cell>
          <cell r="AI37" t="e">
            <v>#REF!</v>
          </cell>
          <cell r="AJ37" t="e">
            <v>#REF!</v>
          </cell>
          <cell r="AK37" t="e">
            <v>#REF!</v>
          </cell>
          <cell r="AL37" t="e">
            <v>#REF!</v>
          </cell>
          <cell r="AM37" t="e">
            <v>#REF!</v>
          </cell>
          <cell r="AN37" t="e">
            <v>#REF!</v>
          </cell>
          <cell r="AO37" t="e">
            <v>#REF!</v>
          </cell>
          <cell r="AP37" t="e">
            <v>#REF!</v>
          </cell>
          <cell r="AQ37" t="e">
            <v>#REF!</v>
          </cell>
          <cell r="AR37">
            <v>1347.8889999999999</v>
          </cell>
          <cell r="AS37">
            <v>0</v>
          </cell>
          <cell r="AT37">
            <v>1804.135</v>
          </cell>
          <cell r="AU37">
            <v>1217.684</v>
          </cell>
          <cell r="AV37">
            <v>919.245</v>
          </cell>
          <cell r="AW37">
            <v>557.601</v>
          </cell>
          <cell r="AX37">
            <v>439.32400000000001</v>
          </cell>
          <cell r="AY37">
            <v>761.77700000000004</v>
          </cell>
          <cell r="AZ37">
            <v>1394.19</v>
          </cell>
          <cell r="BA37">
            <v>93.864999999999995</v>
          </cell>
          <cell r="BB37">
            <v>405.916</v>
          </cell>
          <cell r="BC37">
            <v>562.07000000000005</v>
          </cell>
          <cell r="BD37">
            <v>49.274999999999999</v>
          </cell>
          <cell r="BE37">
            <v>292.22899999999998</v>
          </cell>
          <cell r="BF37">
            <v>1.4379999999999999</v>
          </cell>
          <cell r="BG37">
            <v>97.278000000000006</v>
          </cell>
          <cell r="BH37">
            <v>2.1999999999999999E-2</v>
          </cell>
          <cell r="BI37">
            <v>10846.91</v>
          </cell>
          <cell r="BJ37">
            <v>10997.561527777778</v>
          </cell>
          <cell r="BK37">
            <v>902.97200000000157</v>
          </cell>
          <cell r="BL37" t="e">
            <v>#REF!</v>
          </cell>
          <cell r="BM37">
            <v>6527.7709999999997</v>
          </cell>
          <cell r="BN37">
            <v>4319.1390000000001</v>
          </cell>
          <cell r="BO37">
            <v>2530.9456666666665</v>
          </cell>
        </row>
        <row r="38">
          <cell r="A38">
            <v>41974</v>
          </cell>
          <cell r="B38" t="e">
            <v>#REF!</v>
          </cell>
          <cell r="C38" t="e">
            <v>#REF!</v>
          </cell>
          <cell r="D38" t="e">
            <v>#REF!</v>
          </cell>
          <cell r="E38" t="e">
            <v>#REF!</v>
          </cell>
          <cell r="F38" t="e">
            <v>#REF!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#REF!</v>
          </cell>
          <cell r="N38" t="e">
            <v>#REF!</v>
          </cell>
          <cell r="O38" t="e">
            <v>#REF!</v>
          </cell>
          <cell r="P38" t="e">
            <v>#REF!</v>
          </cell>
          <cell r="Q38" t="e">
            <v>#REF!</v>
          </cell>
          <cell r="R38" t="e">
            <v>#REF!</v>
          </cell>
          <cell r="S38" t="e">
            <v>#REF!</v>
          </cell>
          <cell r="T38" t="e">
            <v>#REF!</v>
          </cell>
          <cell r="U38" t="e">
            <v>#REF!</v>
          </cell>
          <cell r="V38" t="e">
            <v>#REF!</v>
          </cell>
          <cell r="W38" t="e">
            <v>#REF!</v>
          </cell>
          <cell r="X38" t="e">
            <v>#REF!</v>
          </cell>
          <cell r="Y38" t="e">
            <v>#REF!</v>
          </cell>
          <cell r="Z38" t="e">
            <v>#REF!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  <cell r="AG38" t="e">
            <v>#REF!</v>
          </cell>
          <cell r="AH38" t="e">
            <v>#REF!</v>
          </cell>
          <cell r="AI38" t="e">
            <v>#REF!</v>
          </cell>
          <cell r="AJ38" t="e">
            <v>#REF!</v>
          </cell>
          <cell r="AK38" t="e">
            <v>#REF!</v>
          </cell>
          <cell r="AL38" t="e">
            <v>#REF!</v>
          </cell>
          <cell r="AM38" t="e">
            <v>#REF!</v>
          </cell>
          <cell r="AN38" t="e">
            <v>#REF!</v>
          </cell>
          <cell r="AO38" t="e">
            <v>#REF!</v>
          </cell>
          <cell r="AP38" t="e">
            <v>#REF!</v>
          </cell>
          <cell r="AQ38" t="e">
            <v>#REF!</v>
          </cell>
          <cell r="AR38">
            <v>2007.5719999999999</v>
          </cell>
          <cell r="AS38">
            <v>95.253</v>
          </cell>
          <cell r="AT38">
            <v>2064.424</v>
          </cell>
          <cell r="AU38">
            <v>835.32799999999997</v>
          </cell>
          <cell r="AV38">
            <v>1094.7929999999999</v>
          </cell>
          <cell r="AW38">
            <v>906.82500000000005</v>
          </cell>
          <cell r="AX38">
            <v>635.16999999999996</v>
          </cell>
          <cell r="AY38">
            <v>896.51</v>
          </cell>
          <cell r="AZ38">
            <v>2158.1860000000001</v>
          </cell>
          <cell r="BA38">
            <v>197.738</v>
          </cell>
          <cell r="BB38">
            <v>274.36500000000001</v>
          </cell>
          <cell r="BC38">
            <v>688.952</v>
          </cell>
          <cell r="BD38">
            <v>18.535</v>
          </cell>
          <cell r="BE38">
            <v>152.31</v>
          </cell>
          <cell r="BF38">
            <v>0</v>
          </cell>
          <cell r="BG38">
            <v>158.63200000000001</v>
          </cell>
          <cell r="BH38">
            <v>0</v>
          </cell>
          <cell r="BI38">
            <v>13378.138999999999</v>
          </cell>
          <cell r="BJ38">
            <v>13126.399825268816</v>
          </cell>
          <cell r="BK38">
            <v>1193.5460000000039</v>
          </cell>
          <cell r="BL38" t="e">
            <v>#REF!</v>
          </cell>
          <cell r="BM38">
            <v>8526.5730000000003</v>
          </cell>
          <cell r="BN38">
            <v>4851.5659999999998</v>
          </cell>
          <cell r="BO38">
            <v>3020.8700967741934</v>
          </cell>
        </row>
        <row r="39">
          <cell r="A39">
            <v>42005</v>
          </cell>
          <cell r="B39" t="e">
            <v>#REF!</v>
          </cell>
          <cell r="C39" t="e">
            <v>#REF!</v>
          </cell>
          <cell r="D39" t="e">
            <v>#REF!</v>
          </cell>
          <cell r="E39" t="e">
            <v>#REF!</v>
          </cell>
          <cell r="F39" t="e">
            <v>#REF!</v>
          </cell>
          <cell r="G39" t="e">
            <v>#REF!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 t="e">
            <v>#REF!</v>
          </cell>
          <cell r="N39" t="e">
            <v>#REF!</v>
          </cell>
          <cell r="O39" t="e">
            <v>#REF!</v>
          </cell>
          <cell r="P39" t="e">
            <v>#REF!</v>
          </cell>
          <cell r="Q39" t="e">
            <v>#REF!</v>
          </cell>
          <cell r="R39" t="e">
            <v>#REF!</v>
          </cell>
          <cell r="S39" t="e">
            <v>#REF!</v>
          </cell>
          <cell r="T39" t="e">
            <v>#REF!</v>
          </cell>
          <cell r="U39" t="e">
            <v>#REF!</v>
          </cell>
          <cell r="V39" t="e">
            <v>#REF!</v>
          </cell>
          <cell r="W39" t="e">
            <v>#REF!</v>
          </cell>
          <cell r="X39" t="e">
            <v>#REF!</v>
          </cell>
          <cell r="Y39" t="e">
            <v>#REF!</v>
          </cell>
          <cell r="Z39" t="e">
            <v>#REF!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  <cell r="AG39" t="e">
            <v>#REF!</v>
          </cell>
          <cell r="AH39" t="e">
            <v>#REF!</v>
          </cell>
          <cell r="AI39" t="e">
            <v>#REF!</v>
          </cell>
          <cell r="AJ39" t="e">
            <v>#REF!</v>
          </cell>
          <cell r="AK39" t="e">
            <v>#REF!</v>
          </cell>
          <cell r="AL39" t="e">
            <v>#REF!</v>
          </cell>
          <cell r="AM39" t="e">
            <v>#REF!</v>
          </cell>
          <cell r="AN39" t="e">
            <v>#REF!</v>
          </cell>
          <cell r="AO39" t="e">
            <v>#REF!</v>
          </cell>
          <cell r="AP39" t="e">
            <v>#REF!</v>
          </cell>
          <cell r="AQ39" t="e">
            <v>#REF!</v>
          </cell>
          <cell r="AR39">
            <v>1295.5640000000001</v>
          </cell>
          <cell r="AS39">
            <v>243.87899999999999</v>
          </cell>
          <cell r="AT39">
            <v>1445.441</v>
          </cell>
          <cell r="AU39">
            <v>340.60899999999998</v>
          </cell>
          <cell r="AV39">
            <v>559.44899999999996</v>
          </cell>
          <cell r="AW39">
            <v>1113.8989999999999</v>
          </cell>
          <cell r="AX39">
            <v>1160.0519999999999</v>
          </cell>
          <cell r="AY39">
            <v>543.572</v>
          </cell>
          <cell r="AZ39">
            <v>590.24800000000005</v>
          </cell>
          <cell r="BA39">
            <v>140.63900000000001</v>
          </cell>
          <cell r="BB39">
            <v>248.18899999999999</v>
          </cell>
          <cell r="BC39">
            <v>1164.308</v>
          </cell>
          <cell r="BD39">
            <v>16.541</v>
          </cell>
          <cell r="BE39">
            <v>22.800999999999998</v>
          </cell>
          <cell r="BF39">
            <v>125.34099999999999</v>
          </cell>
          <cell r="BG39">
            <v>205.94200000000001</v>
          </cell>
          <cell r="BH39">
            <v>0</v>
          </cell>
          <cell r="BI39">
            <v>10408.994000000001</v>
          </cell>
          <cell r="BJ39">
            <v>10213.125833333334</v>
          </cell>
          <cell r="BK39">
            <v>1192.5200000000023</v>
          </cell>
          <cell r="BL39" t="e">
            <v>#REF!</v>
          </cell>
          <cell r="BM39">
            <v>6430.3869999999997</v>
          </cell>
          <cell r="BN39">
            <v>3978.607</v>
          </cell>
          <cell r="BO39">
            <v>2350.4180000000001</v>
          </cell>
        </row>
        <row r="40">
          <cell r="A40">
            <v>42036</v>
          </cell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 t="e">
            <v>#REF!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#REF!</v>
          </cell>
          <cell r="N40" t="e">
            <v>#REF!</v>
          </cell>
          <cell r="O40" t="e">
            <v>#REF!</v>
          </cell>
          <cell r="P40" t="e">
            <v>#REF!</v>
          </cell>
          <cell r="Q40" t="e">
            <v>#REF!</v>
          </cell>
          <cell r="R40" t="e">
            <v>#REF!</v>
          </cell>
          <cell r="S40" t="e">
            <v>#REF!</v>
          </cell>
          <cell r="T40" t="e">
            <v>#REF!</v>
          </cell>
          <cell r="U40" t="e">
            <v>#REF!</v>
          </cell>
          <cell r="V40" t="e">
            <v>#REF!</v>
          </cell>
          <cell r="W40" t="e">
            <v>#REF!</v>
          </cell>
          <cell r="X40" t="e">
            <v>#REF!</v>
          </cell>
          <cell r="Y40" t="e">
            <v>#REF!</v>
          </cell>
          <cell r="Z40" t="e">
            <v>#REF!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  <cell r="AG40" t="e">
            <v>#REF!</v>
          </cell>
          <cell r="AH40" t="e">
            <v>#REF!</v>
          </cell>
          <cell r="AI40" t="e">
            <v>#REF!</v>
          </cell>
          <cell r="AJ40" t="e">
            <v>#REF!</v>
          </cell>
          <cell r="AK40" t="e">
            <v>#REF!</v>
          </cell>
          <cell r="AL40" t="e">
            <v>#REF!</v>
          </cell>
          <cell r="AM40" t="e">
            <v>#REF!</v>
          </cell>
          <cell r="AN40" t="e">
            <v>#REF!</v>
          </cell>
          <cell r="AO40" t="e">
            <v>#REF!</v>
          </cell>
          <cell r="AP40" t="e">
            <v>#REF!</v>
          </cell>
          <cell r="AQ40" t="e">
            <v>#REF!</v>
          </cell>
          <cell r="AR40">
            <v>1103.8910000000001</v>
          </cell>
          <cell r="AS40">
            <v>102.19</v>
          </cell>
          <cell r="AT40">
            <v>1443.44</v>
          </cell>
          <cell r="AU40">
            <v>1074.231</v>
          </cell>
          <cell r="AV40">
            <v>880.18499999999995</v>
          </cell>
          <cell r="AW40">
            <v>873.99900000000002</v>
          </cell>
          <cell r="AX40">
            <v>556.23699999999997</v>
          </cell>
          <cell r="AY40">
            <v>566.12400000000002</v>
          </cell>
          <cell r="AZ40">
            <v>530.22500000000002</v>
          </cell>
          <cell r="BA40">
            <v>197.72900000000001</v>
          </cell>
          <cell r="BB40">
            <v>327.57499999999999</v>
          </cell>
          <cell r="BC40">
            <v>408.06599999999997</v>
          </cell>
          <cell r="BD40">
            <v>9.5410000000000004</v>
          </cell>
          <cell r="BE40">
            <v>99.373000000000005</v>
          </cell>
          <cell r="BF40">
            <v>3.9079999999999999</v>
          </cell>
          <cell r="BG40">
            <v>0</v>
          </cell>
          <cell r="BH40">
            <v>6.6000000000000003E-2</v>
          </cell>
          <cell r="BI40">
            <v>9285.6740000000009</v>
          </cell>
          <cell r="BJ40">
            <v>10087.116101190477</v>
          </cell>
          <cell r="BK40">
            <v>1108.8940000000011</v>
          </cell>
          <cell r="BL40" t="e">
            <v>#REF!</v>
          </cell>
          <cell r="BM40">
            <v>5374.81</v>
          </cell>
          <cell r="BN40">
            <v>3910.864</v>
          </cell>
          <cell r="BO40">
            <v>2321.4185000000002</v>
          </cell>
        </row>
        <row r="41">
          <cell r="A41">
            <v>42064</v>
          </cell>
          <cell r="B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 t="e">
            <v>#REF!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#REF!</v>
          </cell>
          <cell r="N41" t="e">
            <v>#REF!</v>
          </cell>
          <cell r="O41" t="e">
            <v>#REF!</v>
          </cell>
          <cell r="P41" t="e">
            <v>#REF!</v>
          </cell>
          <cell r="Q41" t="e">
            <v>#REF!</v>
          </cell>
          <cell r="R41" t="e">
            <v>#REF!</v>
          </cell>
          <cell r="S41" t="e">
            <v>#REF!</v>
          </cell>
          <cell r="T41" t="e">
            <v>#REF!</v>
          </cell>
          <cell r="U41" t="e">
            <v>#REF!</v>
          </cell>
          <cell r="V41" t="e">
            <v>#REF!</v>
          </cell>
          <cell r="W41" t="e">
            <v>#REF!</v>
          </cell>
          <cell r="X41" t="e">
            <v>#REF!</v>
          </cell>
          <cell r="Y41" t="e">
            <v>#REF!</v>
          </cell>
          <cell r="Z41" t="e">
            <v>#REF!</v>
          </cell>
          <cell r="AA41" t="e">
            <v>#REF!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  <cell r="AG41" t="e">
            <v>#REF!</v>
          </cell>
          <cell r="AH41" t="e">
            <v>#REF!</v>
          </cell>
          <cell r="AI41" t="e">
            <v>#REF!</v>
          </cell>
          <cell r="AJ41" t="e">
            <v>#REF!</v>
          </cell>
          <cell r="AK41" t="e">
            <v>#REF!</v>
          </cell>
          <cell r="AL41" t="e">
            <v>#REF!</v>
          </cell>
          <cell r="AM41" t="e">
            <v>#REF!</v>
          </cell>
          <cell r="AN41" t="e">
            <v>#REF!</v>
          </cell>
          <cell r="AO41" t="e">
            <v>#REF!</v>
          </cell>
          <cell r="AP41" t="e">
            <v>#REF!</v>
          </cell>
          <cell r="AQ41" t="e">
            <v>#REF!</v>
          </cell>
          <cell r="AR41">
            <v>1289.769</v>
          </cell>
          <cell r="AS41">
            <v>291.69299999999998</v>
          </cell>
          <cell r="AT41">
            <v>1783.818</v>
          </cell>
          <cell r="AU41">
            <v>677.89</v>
          </cell>
          <cell r="AV41">
            <v>743.87400000000002</v>
          </cell>
          <cell r="AW41">
            <v>1064.982</v>
          </cell>
          <cell r="AX41">
            <v>857.40499999999997</v>
          </cell>
          <cell r="AY41">
            <v>409.565</v>
          </cell>
          <cell r="AZ41">
            <v>648.32500000000005</v>
          </cell>
          <cell r="BA41">
            <v>65.138000000000005</v>
          </cell>
          <cell r="BB41">
            <v>356.29399999999998</v>
          </cell>
          <cell r="BC41">
            <v>294.58100000000002</v>
          </cell>
          <cell r="BD41">
            <v>12.645</v>
          </cell>
          <cell r="BE41">
            <v>0.627</v>
          </cell>
          <cell r="BF41">
            <v>65.606999999999999</v>
          </cell>
          <cell r="BG41">
            <v>159.053</v>
          </cell>
          <cell r="BH41">
            <v>2.1999999999999999E-2</v>
          </cell>
          <cell r="BI41">
            <v>9812.6489999999994</v>
          </cell>
          <cell r="BJ41">
            <v>9628.0023790322575</v>
          </cell>
          <cell r="BK41">
            <v>1091.360999999999</v>
          </cell>
          <cell r="BL41" t="e">
            <v>#REF!</v>
          </cell>
          <cell r="BM41">
            <v>5628.07</v>
          </cell>
          <cell r="BN41">
            <v>4184.5789999999997</v>
          </cell>
          <cell r="BO41">
            <v>2215.7594516129029</v>
          </cell>
        </row>
        <row r="42">
          <cell r="A42">
            <v>42095</v>
          </cell>
          <cell r="B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K42" t="e">
            <v>#REF!</v>
          </cell>
          <cell r="L42" t="e">
            <v>#REF!</v>
          </cell>
          <cell r="M42" t="e">
            <v>#REF!</v>
          </cell>
          <cell r="N42" t="e">
            <v>#REF!</v>
          </cell>
          <cell r="O42" t="e">
            <v>#REF!</v>
          </cell>
          <cell r="P42" t="e">
            <v>#REF!</v>
          </cell>
          <cell r="Q42" t="e">
            <v>#REF!</v>
          </cell>
          <cell r="R42" t="e">
            <v>#REF!</v>
          </cell>
          <cell r="S42" t="e">
            <v>#REF!</v>
          </cell>
          <cell r="T42" t="e">
            <v>#REF!</v>
          </cell>
          <cell r="U42" t="e">
            <v>#REF!</v>
          </cell>
          <cell r="V42" t="e">
            <v>#REF!</v>
          </cell>
          <cell r="W42" t="e">
            <v>#REF!</v>
          </cell>
          <cell r="X42" t="e">
            <v>#REF!</v>
          </cell>
          <cell r="Y42" t="e">
            <v>#REF!</v>
          </cell>
          <cell r="Z42" t="e">
            <v>#REF!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  <cell r="AG42" t="e">
            <v>#REF!</v>
          </cell>
          <cell r="AH42" t="e">
            <v>#REF!</v>
          </cell>
          <cell r="AI42" t="e">
            <v>#REF!</v>
          </cell>
          <cell r="AJ42" t="e">
            <v>#REF!</v>
          </cell>
          <cell r="AK42" t="e">
            <v>#REF!</v>
          </cell>
          <cell r="AL42" t="e">
            <v>#REF!</v>
          </cell>
          <cell r="AM42" t="e">
            <v>#REF!</v>
          </cell>
          <cell r="AN42" t="e">
            <v>#REF!</v>
          </cell>
          <cell r="AO42" t="e">
            <v>#REF!</v>
          </cell>
          <cell r="AP42" t="e">
            <v>#REF!</v>
          </cell>
          <cell r="AQ42" t="e">
            <v>#REF!</v>
          </cell>
          <cell r="AR42">
            <v>1376.298</v>
          </cell>
          <cell r="AS42">
            <v>183.923</v>
          </cell>
          <cell r="AT42">
            <v>1940.1659999999999</v>
          </cell>
          <cell r="AU42">
            <v>136.518</v>
          </cell>
          <cell r="AV42">
            <v>1310.5530000000001</v>
          </cell>
          <cell r="AW42">
            <v>372.12099999999998</v>
          </cell>
          <cell r="AX42">
            <v>507.13600000000002</v>
          </cell>
          <cell r="AY42">
            <v>712.02300000000002</v>
          </cell>
          <cell r="AZ42">
            <v>474.79</v>
          </cell>
          <cell r="BA42">
            <v>333.17099999999999</v>
          </cell>
          <cell r="BB42">
            <v>130.423</v>
          </cell>
          <cell r="BC42">
            <v>452.07499999999999</v>
          </cell>
          <cell r="BD42">
            <v>28.956</v>
          </cell>
          <cell r="BE42">
            <v>35.279000000000003</v>
          </cell>
          <cell r="BF42">
            <v>81.418999999999997</v>
          </cell>
          <cell r="BG42">
            <v>201.49600000000001</v>
          </cell>
          <cell r="BH42">
            <v>5.0000000000000001E-3</v>
          </cell>
          <cell r="BI42">
            <v>9332.509</v>
          </cell>
          <cell r="BJ42">
            <v>9462.1271805555571</v>
          </cell>
          <cell r="BK42">
            <v>1056.1570000000011</v>
          </cell>
          <cell r="BL42" t="e">
            <v>#REF!</v>
          </cell>
          <cell r="BM42">
            <v>6059.5159999999996</v>
          </cell>
          <cell r="BN42">
            <v>3272.9929999999999</v>
          </cell>
          <cell r="BO42">
            <v>2177.5854333333336</v>
          </cell>
        </row>
        <row r="43">
          <cell r="A43">
            <v>42125</v>
          </cell>
          <cell r="B43" t="e">
            <v>#REF!</v>
          </cell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G43" t="e">
            <v>#REF!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 t="e">
            <v>#REF!</v>
          </cell>
          <cell r="N43" t="e">
            <v>#REF!</v>
          </cell>
          <cell r="O43" t="e">
            <v>#REF!</v>
          </cell>
          <cell r="P43" t="e">
            <v>#REF!</v>
          </cell>
          <cell r="Q43" t="e">
            <v>#REF!</v>
          </cell>
          <cell r="R43" t="e">
            <v>#REF!</v>
          </cell>
          <cell r="S43" t="e">
            <v>#REF!</v>
          </cell>
          <cell r="T43" t="e">
            <v>#REF!</v>
          </cell>
          <cell r="U43" t="e">
            <v>#REF!</v>
          </cell>
          <cell r="V43" t="e">
            <v>#REF!</v>
          </cell>
          <cell r="W43" t="e">
            <v>#REF!</v>
          </cell>
          <cell r="X43" t="e">
            <v>#REF!</v>
          </cell>
          <cell r="Y43" t="e">
            <v>#REF!</v>
          </cell>
          <cell r="Z43" t="e">
            <v>#REF!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  <cell r="AH43" t="e">
            <v>#REF!</v>
          </cell>
          <cell r="AI43" t="e">
            <v>#REF!</v>
          </cell>
          <cell r="AJ43" t="e">
            <v>#REF!</v>
          </cell>
          <cell r="AK43" t="e">
            <v>#REF!</v>
          </cell>
          <cell r="AL43" t="e">
            <v>#REF!</v>
          </cell>
          <cell r="AM43" t="e">
            <v>#REF!</v>
          </cell>
          <cell r="AN43" t="e">
            <v>#REF!</v>
          </cell>
          <cell r="AO43" t="e">
            <v>#REF!</v>
          </cell>
          <cell r="AP43" t="e">
            <v>#REF!</v>
          </cell>
          <cell r="AQ43" t="e">
            <v>#REF!</v>
          </cell>
          <cell r="AR43">
            <v>850.375</v>
          </cell>
          <cell r="AS43">
            <v>24.677</v>
          </cell>
          <cell r="AT43">
            <v>1635.5530000000001</v>
          </cell>
          <cell r="AU43">
            <v>388.78500000000003</v>
          </cell>
          <cell r="AV43">
            <v>842.31100000000004</v>
          </cell>
          <cell r="AW43">
            <v>686.52700000000004</v>
          </cell>
          <cell r="AX43">
            <v>462.74299999999999</v>
          </cell>
          <cell r="AY43">
            <v>445.88400000000001</v>
          </cell>
          <cell r="AZ43">
            <v>324.45800000000003</v>
          </cell>
          <cell r="BA43">
            <v>202.2</v>
          </cell>
          <cell r="BB43">
            <v>89.387</v>
          </cell>
          <cell r="BC43">
            <v>300.33300000000003</v>
          </cell>
          <cell r="BD43">
            <v>50.585999999999999</v>
          </cell>
          <cell r="BE43">
            <v>77.143000000000001</v>
          </cell>
          <cell r="BF43">
            <v>1.365</v>
          </cell>
          <cell r="BG43">
            <v>0</v>
          </cell>
          <cell r="BH43">
            <v>0.01</v>
          </cell>
          <cell r="BI43">
            <v>7477.5540000000001</v>
          </cell>
          <cell r="BJ43">
            <v>7336.8473387096774</v>
          </cell>
          <cell r="BK43">
            <v>1095.2170000000006</v>
          </cell>
          <cell r="BL43" t="e">
            <v>#REF!</v>
          </cell>
          <cell r="BM43">
            <v>4909.4260000000004</v>
          </cell>
          <cell r="BN43">
            <v>2568.1280000000002</v>
          </cell>
          <cell r="BO43">
            <v>1688.479935483871</v>
          </cell>
        </row>
        <row r="44">
          <cell r="A44">
            <v>42156</v>
          </cell>
          <cell r="B44" t="e">
            <v>#REF!</v>
          </cell>
          <cell r="C44" t="e">
            <v>#REF!</v>
          </cell>
          <cell r="D44" t="e">
            <v>#REF!</v>
          </cell>
          <cell r="E44" t="e">
            <v>#REF!</v>
          </cell>
          <cell r="F44" t="e">
            <v>#REF!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 t="e">
            <v>#REF!</v>
          </cell>
          <cell r="N44" t="e">
            <v>#REF!</v>
          </cell>
          <cell r="O44" t="e">
            <v>#REF!</v>
          </cell>
          <cell r="P44" t="e">
            <v>#REF!</v>
          </cell>
          <cell r="Q44" t="e">
            <v>#REF!</v>
          </cell>
          <cell r="R44" t="e">
            <v>#REF!</v>
          </cell>
          <cell r="S44" t="e">
            <v>#REF!</v>
          </cell>
          <cell r="T44" t="e">
            <v>#REF!</v>
          </cell>
          <cell r="U44" t="e">
            <v>#REF!</v>
          </cell>
          <cell r="V44" t="e">
            <v>#REF!</v>
          </cell>
          <cell r="W44" t="e">
            <v>#REF!</v>
          </cell>
          <cell r="X44" t="e">
            <v>#REF!</v>
          </cell>
          <cell r="Y44" t="e">
            <v>#REF!</v>
          </cell>
          <cell r="Z44" t="e">
            <v>#REF!</v>
          </cell>
          <cell r="AA44" t="e">
            <v>#REF!</v>
          </cell>
          <cell r="AB44" t="e">
            <v>#REF!</v>
          </cell>
          <cell r="AC44" t="e">
            <v>#REF!</v>
          </cell>
          <cell r="AD44" t="e">
            <v>#REF!</v>
          </cell>
          <cell r="AE44" t="e">
            <v>#REF!</v>
          </cell>
          <cell r="AF44" t="e">
            <v>#REF!</v>
          </cell>
          <cell r="AG44" t="e">
            <v>#REF!</v>
          </cell>
          <cell r="AH44" t="e">
            <v>#REF!</v>
          </cell>
          <cell r="AI44" t="e">
            <v>#REF!</v>
          </cell>
          <cell r="AJ44" t="e">
            <v>#REF!</v>
          </cell>
          <cell r="AK44" t="e">
            <v>#REF!</v>
          </cell>
          <cell r="AL44" t="e">
            <v>#REF!</v>
          </cell>
          <cell r="AM44" t="e">
            <v>#REF!</v>
          </cell>
          <cell r="AN44" t="e">
            <v>#REF!</v>
          </cell>
          <cell r="AO44" t="e">
            <v>#REF!</v>
          </cell>
          <cell r="AP44" t="e">
            <v>#REF!</v>
          </cell>
          <cell r="AQ44" t="e">
            <v>#REF!</v>
          </cell>
          <cell r="AR44">
            <v>654.23500000000001</v>
          </cell>
          <cell r="AS44">
            <v>199.11799999999999</v>
          </cell>
          <cell r="AT44">
            <v>2056.808</v>
          </cell>
          <cell r="AU44">
            <v>573.80499999999995</v>
          </cell>
          <cell r="AV44">
            <v>1033.3699999999999</v>
          </cell>
          <cell r="AW44">
            <v>664.19399999999996</v>
          </cell>
          <cell r="AX44">
            <v>653.32000000000005</v>
          </cell>
          <cell r="AY44">
            <v>871.74</v>
          </cell>
          <cell r="AZ44">
            <v>0</v>
          </cell>
          <cell r="BA44">
            <v>171.309</v>
          </cell>
          <cell r="BB44">
            <v>54.218000000000004</v>
          </cell>
          <cell r="BC44">
            <v>426.94600000000003</v>
          </cell>
          <cell r="BD44">
            <v>12.657999999999999</v>
          </cell>
          <cell r="BE44">
            <v>74.528999999999996</v>
          </cell>
          <cell r="BF44">
            <v>0</v>
          </cell>
          <cell r="BG44">
            <v>151.88</v>
          </cell>
          <cell r="BH44">
            <v>0</v>
          </cell>
          <cell r="BI44">
            <v>8553.8860000000004</v>
          </cell>
          <cell r="BJ44">
            <v>8672.6899722222242</v>
          </cell>
          <cell r="BK44">
            <v>955.75600000000213</v>
          </cell>
          <cell r="BL44" t="e">
            <v>#REF!</v>
          </cell>
          <cell r="BM44">
            <v>5794.9939999999997</v>
          </cell>
          <cell r="BN44">
            <v>2758.8919999999998</v>
          </cell>
          <cell r="BO44">
            <v>1995.9067333333337</v>
          </cell>
        </row>
        <row r="45">
          <cell r="A45">
            <v>42186</v>
          </cell>
          <cell r="B45" t="e">
            <v>#REF!</v>
          </cell>
          <cell r="C45" t="e">
            <v>#REF!</v>
          </cell>
          <cell r="D45" t="e">
            <v>#REF!</v>
          </cell>
          <cell r="E45" t="e">
            <v>#REF!</v>
          </cell>
          <cell r="F45" t="e">
            <v>#REF!</v>
          </cell>
          <cell r="G45" t="e">
            <v>#REF!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 t="e">
            <v>#REF!</v>
          </cell>
          <cell r="N45" t="e">
            <v>#REF!</v>
          </cell>
          <cell r="O45" t="e">
            <v>#REF!</v>
          </cell>
          <cell r="P45" t="e">
            <v>#REF!</v>
          </cell>
          <cell r="Q45" t="e">
            <v>#REF!</v>
          </cell>
          <cell r="R45" t="e">
            <v>#REF!</v>
          </cell>
          <cell r="S45" t="e">
            <v>#REF!</v>
          </cell>
          <cell r="T45" t="e">
            <v>#REF!</v>
          </cell>
          <cell r="U45" t="e">
            <v>#REF!</v>
          </cell>
          <cell r="V45" t="e">
            <v>#REF!</v>
          </cell>
          <cell r="W45" t="e">
            <v>#REF!</v>
          </cell>
          <cell r="X45" t="e">
            <v>#REF!</v>
          </cell>
          <cell r="Y45" t="e">
            <v>#REF!</v>
          </cell>
          <cell r="Z45" t="e">
            <v>#REF!</v>
          </cell>
          <cell r="AA45" t="e">
            <v>#REF!</v>
          </cell>
          <cell r="AB45" t="e">
            <v>#REF!</v>
          </cell>
          <cell r="AC45" t="e">
            <v>#REF!</v>
          </cell>
          <cell r="AD45" t="e">
            <v>#REF!</v>
          </cell>
          <cell r="AE45" t="e">
            <v>#REF!</v>
          </cell>
          <cell r="AF45" t="e">
            <v>#REF!</v>
          </cell>
          <cell r="AG45" t="e">
            <v>#REF!</v>
          </cell>
          <cell r="AH45" t="e">
            <v>#REF!</v>
          </cell>
          <cell r="AI45" t="e">
            <v>#REF!</v>
          </cell>
          <cell r="AJ45" t="e">
            <v>#REF!</v>
          </cell>
          <cell r="AK45" t="e">
            <v>#REF!</v>
          </cell>
          <cell r="AL45" t="e">
            <v>#REF!</v>
          </cell>
          <cell r="AM45" t="e">
            <v>#REF!</v>
          </cell>
          <cell r="AN45" t="e">
            <v>#REF!</v>
          </cell>
          <cell r="AO45" t="e">
            <v>#REF!</v>
          </cell>
          <cell r="AP45" t="e">
            <v>#REF!</v>
          </cell>
          <cell r="AQ45" t="e">
            <v>#REF!</v>
          </cell>
          <cell r="AR45">
            <v>955.49</v>
          </cell>
          <cell r="AS45">
            <v>110.456</v>
          </cell>
          <cell r="AT45">
            <v>2218.21</v>
          </cell>
          <cell r="AU45">
            <v>757.20500000000004</v>
          </cell>
          <cell r="AV45">
            <v>1011.904</v>
          </cell>
          <cell r="AW45">
            <v>1085.173</v>
          </cell>
          <cell r="AX45">
            <v>589.34699999999998</v>
          </cell>
          <cell r="AY45">
            <v>587.71</v>
          </cell>
          <cell r="AZ45">
            <v>0</v>
          </cell>
          <cell r="BA45">
            <v>360.84100000000001</v>
          </cell>
          <cell r="BB45">
            <v>108.578</v>
          </cell>
          <cell r="BC45">
            <v>429.01100000000002</v>
          </cell>
          <cell r="BD45">
            <v>27.870999999999999</v>
          </cell>
          <cell r="BE45">
            <v>8.5670000000000002</v>
          </cell>
          <cell r="BF45">
            <v>0</v>
          </cell>
          <cell r="BG45">
            <v>0</v>
          </cell>
          <cell r="BH45">
            <v>0.01</v>
          </cell>
          <cell r="BI45">
            <v>9087.1530000000002</v>
          </cell>
          <cell r="BJ45">
            <v>8916.1581854838714</v>
          </cell>
          <cell r="BK45">
            <v>836.78000000000247</v>
          </cell>
          <cell r="BL45" t="e">
            <v>#REF!</v>
          </cell>
          <cell r="BM45">
            <v>5877.3450000000003</v>
          </cell>
          <cell r="BN45">
            <v>3209.808</v>
          </cell>
          <cell r="BO45">
            <v>2051.9377741935482</v>
          </cell>
        </row>
        <row r="46">
          <cell r="A46">
            <v>42217</v>
          </cell>
          <cell r="B46" t="e">
            <v>#REF!</v>
          </cell>
          <cell r="C46" t="e">
            <v>#REF!</v>
          </cell>
          <cell r="D46" t="e">
            <v>#REF!</v>
          </cell>
          <cell r="E46" t="e">
            <v>#REF!</v>
          </cell>
          <cell r="F46" t="e">
            <v>#REF!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 t="e">
            <v>#REF!</v>
          </cell>
          <cell r="N46" t="e">
            <v>#REF!</v>
          </cell>
          <cell r="O46" t="e">
            <v>#REF!</v>
          </cell>
          <cell r="P46" t="e">
            <v>#REF!</v>
          </cell>
          <cell r="Q46" t="e">
            <v>#REF!</v>
          </cell>
          <cell r="R46" t="e">
            <v>#REF!</v>
          </cell>
          <cell r="S46" t="e">
            <v>#REF!</v>
          </cell>
          <cell r="T46" t="e">
            <v>#REF!</v>
          </cell>
          <cell r="U46" t="e">
            <v>#REF!</v>
          </cell>
          <cell r="V46" t="e">
            <v>#REF!</v>
          </cell>
          <cell r="W46" t="e">
            <v>#REF!</v>
          </cell>
          <cell r="X46" t="e">
            <v>#REF!</v>
          </cell>
          <cell r="Y46" t="e">
            <v>#REF!</v>
          </cell>
          <cell r="Z46" t="e">
            <v>#REF!</v>
          </cell>
          <cell r="AA46" t="e">
            <v>#REF!</v>
          </cell>
          <cell r="AB46" t="e">
            <v>#REF!</v>
          </cell>
          <cell r="AC46" t="e">
            <v>#REF!</v>
          </cell>
          <cell r="AD46" t="e">
            <v>#REF!</v>
          </cell>
          <cell r="AE46" t="e">
            <v>#REF!</v>
          </cell>
          <cell r="AF46" t="e">
            <v>#REF!</v>
          </cell>
          <cell r="AG46" t="e">
            <v>#REF!</v>
          </cell>
          <cell r="AH46" t="e">
            <v>#REF!</v>
          </cell>
          <cell r="AI46" t="e">
            <v>#REF!</v>
          </cell>
          <cell r="AJ46" t="e">
            <v>#REF!</v>
          </cell>
          <cell r="AK46" t="e">
            <v>#REF!</v>
          </cell>
          <cell r="AL46" t="e">
            <v>#REF!</v>
          </cell>
          <cell r="AM46" t="e">
            <v>#REF!</v>
          </cell>
          <cell r="AN46" t="e">
            <v>#REF!</v>
          </cell>
          <cell r="AO46" t="e">
            <v>#REF!</v>
          </cell>
          <cell r="AP46" t="e">
            <v>#REF!</v>
          </cell>
          <cell r="AQ46" t="e">
            <v>#REF!</v>
          </cell>
          <cell r="AR46">
            <v>553.43399999999997</v>
          </cell>
          <cell r="AS46">
            <v>0</v>
          </cell>
          <cell r="AT46">
            <v>1626.039</v>
          </cell>
          <cell r="AU46">
            <v>380.27800000000002</v>
          </cell>
          <cell r="AV46">
            <v>755.85400000000004</v>
          </cell>
          <cell r="AW46">
            <v>830.58900000000006</v>
          </cell>
          <cell r="AX46">
            <v>494.17399999999998</v>
          </cell>
          <cell r="AY46">
            <v>733.10299999999995</v>
          </cell>
          <cell r="AZ46">
            <v>0</v>
          </cell>
          <cell r="BA46">
            <v>237.071</v>
          </cell>
          <cell r="BB46">
            <v>82.968000000000004</v>
          </cell>
          <cell r="BC46">
            <v>356.93</v>
          </cell>
          <cell r="BD46">
            <v>25.26</v>
          </cell>
          <cell r="BE46">
            <v>7.0279999999999996</v>
          </cell>
          <cell r="BF46">
            <v>0</v>
          </cell>
          <cell r="BG46">
            <v>154.506</v>
          </cell>
          <cell r="BH46">
            <v>0</v>
          </cell>
          <cell r="BI46">
            <v>7112.5410000000002</v>
          </cell>
          <cell r="BJ46">
            <v>6978.7028629032257</v>
          </cell>
          <cell r="BK46">
            <v>875.30699999999888</v>
          </cell>
          <cell r="BL46" t="e">
            <v>#REF!</v>
          </cell>
          <cell r="BM46">
            <v>5031.3789999999999</v>
          </cell>
          <cell r="BN46">
            <v>2081.1619999999998</v>
          </cell>
          <cell r="BO46">
            <v>1606.0576451612903</v>
          </cell>
        </row>
        <row r="47">
          <cell r="A47">
            <v>42248</v>
          </cell>
          <cell r="B47" t="e">
            <v>#REF!</v>
          </cell>
          <cell r="C47" t="e">
            <v>#REF!</v>
          </cell>
          <cell r="D47" t="e">
            <v>#REF!</v>
          </cell>
          <cell r="E47" t="e">
            <v>#REF!</v>
          </cell>
          <cell r="F47" t="e">
            <v>#REF!</v>
          </cell>
          <cell r="G47" t="e">
            <v>#REF!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 t="e">
            <v>#REF!</v>
          </cell>
          <cell r="N47" t="e">
            <v>#REF!</v>
          </cell>
          <cell r="O47" t="e">
            <v>#REF!</v>
          </cell>
          <cell r="P47" t="e">
            <v>#REF!</v>
          </cell>
          <cell r="Q47" t="e">
            <v>#REF!</v>
          </cell>
          <cell r="R47" t="e">
            <v>#REF!</v>
          </cell>
          <cell r="S47" t="e">
            <v>#REF!</v>
          </cell>
          <cell r="T47" t="e">
            <v>#REF!</v>
          </cell>
          <cell r="U47" t="e">
            <v>#REF!</v>
          </cell>
          <cell r="V47" t="e">
            <v>#REF!</v>
          </cell>
          <cell r="W47" t="e">
            <v>#REF!</v>
          </cell>
          <cell r="X47" t="e">
            <v>#REF!</v>
          </cell>
          <cell r="Y47" t="e">
            <v>#REF!</v>
          </cell>
          <cell r="Z47" t="e">
            <v>#REF!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  <cell r="AG47" t="e">
            <v>#REF!</v>
          </cell>
          <cell r="AH47" t="e">
            <v>#REF!</v>
          </cell>
          <cell r="AI47" t="e">
            <v>#REF!</v>
          </cell>
          <cell r="AJ47" t="e">
            <v>#REF!</v>
          </cell>
          <cell r="AK47" t="e">
            <v>#REF!</v>
          </cell>
          <cell r="AL47" t="e">
            <v>#REF!</v>
          </cell>
          <cell r="AM47" t="e">
            <v>#REF!</v>
          </cell>
          <cell r="AN47" t="e">
            <v>#REF!</v>
          </cell>
          <cell r="AO47" t="e">
            <v>#REF!</v>
          </cell>
          <cell r="AP47" t="e">
            <v>#REF!</v>
          </cell>
          <cell r="AQ47" t="e">
            <v>#REF!</v>
          </cell>
          <cell r="AR47">
            <v>1027.3599999999999</v>
          </cell>
          <cell r="AS47">
            <v>150.23099999999999</v>
          </cell>
          <cell r="AT47">
            <v>2200.64</v>
          </cell>
          <cell r="AU47">
            <v>1132.652</v>
          </cell>
          <cell r="AV47">
            <v>992.28399999999999</v>
          </cell>
          <cell r="AW47">
            <v>833.16399999999999</v>
          </cell>
          <cell r="AX47">
            <v>437.52300000000002</v>
          </cell>
          <cell r="AY47">
            <v>582.11</v>
          </cell>
          <cell r="AZ47">
            <v>0</v>
          </cell>
          <cell r="BA47">
            <v>92.555999999999997</v>
          </cell>
          <cell r="BB47">
            <v>157.80699999999999</v>
          </cell>
          <cell r="BC47">
            <v>457.65600000000001</v>
          </cell>
          <cell r="BD47">
            <v>19.827000000000002</v>
          </cell>
          <cell r="BE47">
            <v>4.9370000000000003</v>
          </cell>
          <cell r="BF47">
            <v>2.4990000000000001</v>
          </cell>
          <cell r="BG47">
            <v>307.95299999999997</v>
          </cell>
          <cell r="BH47">
            <v>0.01</v>
          </cell>
          <cell r="BI47">
            <v>9652.7479999999996</v>
          </cell>
          <cell r="BJ47">
            <v>9786.8139444444441</v>
          </cell>
          <cell r="BK47">
            <v>1253.5390000000007</v>
          </cell>
          <cell r="BL47" t="e">
            <v>#REF!</v>
          </cell>
          <cell r="BM47">
            <v>6317.4520000000002</v>
          </cell>
          <cell r="BN47">
            <v>3335.2959999999998</v>
          </cell>
          <cell r="BO47">
            <v>2252.3078666666665</v>
          </cell>
        </row>
        <row r="48">
          <cell r="A48">
            <v>42278</v>
          </cell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  <cell r="F48" t="e">
            <v>#REF!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 t="e">
            <v>#REF!</v>
          </cell>
          <cell r="N48" t="e">
            <v>#REF!</v>
          </cell>
          <cell r="O48" t="e">
            <v>#REF!</v>
          </cell>
          <cell r="P48" t="e">
            <v>#REF!</v>
          </cell>
          <cell r="Q48" t="e">
            <v>#REF!</v>
          </cell>
          <cell r="R48" t="e">
            <v>#REF!</v>
          </cell>
          <cell r="S48" t="e">
            <v>#REF!</v>
          </cell>
          <cell r="T48" t="e">
            <v>#REF!</v>
          </cell>
          <cell r="U48" t="e">
            <v>#REF!</v>
          </cell>
          <cell r="V48" t="e">
            <v>#REF!</v>
          </cell>
          <cell r="W48" t="e">
            <v>#REF!</v>
          </cell>
          <cell r="X48" t="e">
            <v>#REF!</v>
          </cell>
          <cell r="Y48" t="e">
            <v>#REF!</v>
          </cell>
          <cell r="Z48" t="e">
            <v>#REF!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 t="e">
            <v>#REF!</v>
          </cell>
          <cell r="AH48" t="e">
            <v>#REF!</v>
          </cell>
          <cell r="AI48" t="e">
            <v>#REF!</v>
          </cell>
          <cell r="AJ48" t="e">
            <v>#REF!</v>
          </cell>
          <cell r="AK48" t="e">
            <v>#REF!</v>
          </cell>
          <cell r="AL48" t="e">
            <v>#REF!</v>
          </cell>
          <cell r="AM48" t="e">
            <v>#REF!</v>
          </cell>
          <cell r="AN48" t="e">
            <v>#REF!</v>
          </cell>
          <cell r="AO48" t="e">
            <v>#REF!</v>
          </cell>
          <cell r="AP48" t="e">
            <v>#REF!</v>
          </cell>
          <cell r="AQ48" t="e">
            <v>#REF!</v>
          </cell>
          <cell r="AR48">
            <v>1426.316</v>
          </cell>
          <cell r="AS48">
            <v>75.564999999999998</v>
          </cell>
          <cell r="AT48">
            <v>1022.562</v>
          </cell>
          <cell r="AU48">
            <v>1038.0170000000001</v>
          </cell>
          <cell r="AV48">
            <v>660.03</v>
          </cell>
          <cell r="AW48">
            <v>1067.6199999999999</v>
          </cell>
          <cell r="AX48">
            <v>618.173</v>
          </cell>
          <cell r="AY48">
            <v>742.37900000000002</v>
          </cell>
          <cell r="AZ48">
            <v>0</v>
          </cell>
          <cell r="BA48">
            <v>210.71899999999999</v>
          </cell>
          <cell r="BB48">
            <v>46.707000000000001</v>
          </cell>
          <cell r="BC48">
            <v>529.95500000000004</v>
          </cell>
          <cell r="BD48">
            <v>11.044</v>
          </cell>
          <cell r="BE48">
            <v>0.121</v>
          </cell>
          <cell r="BF48">
            <v>0</v>
          </cell>
          <cell r="BG48">
            <v>156.15899999999999</v>
          </cell>
          <cell r="BH48">
            <v>0</v>
          </cell>
          <cell r="BI48">
            <v>8488.3040000000001</v>
          </cell>
          <cell r="BJ48">
            <v>8328.5778494623664</v>
          </cell>
          <cell r="BK48">
            <v>882.93700000000081</v>
          </cell>
          <cell r="BL48" t="e">
            <v>#REF!</v>
          </cell>
          <cell r="BM48">
            <v>4857.1880000000001</v>
          </cell>
          <cell r="BN48">
            <v>3631.116</v>
          </cell>
          <cell r="BO48">
            <v>1916.713806451613</v>
          </cell>
        </row>
        <row r="49">
          <cell r="A49">
            <v>42309</v>
          </cell>
          <cell r="B49" t="e">
            <v>#REF!</v>
          </cell>
          <cell r="C49" t="e">
            <v>#REF!</v>
          </cell>
          <cell r="D49" t="e">
            <v>#REF!</v>
          </cell>
          <cell r="E49" t="e">
            <v>#REF!</v>
          </cell>
          <cell r="F49" t="e">
            <v>#REF!</v>
          </cell>
          <cell r="G49" t="e">
            <v>#REF!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 t="e">
            <v>#REF!</v>
          </cell>
          <cell r="N49" t="e">
            <v>#REF!</v>
          </cell>
          <cell r="O49" t="e">
            <v>#REF!</v>
          </cell>
          <cell r="P49" t="e">
            <v>#REF!</v>
          </cell>
          <cell r="Q49" t="e">
            <v>#REF!</v>
          </cell>
          <cell r="R49" t="e">
            <v>#REF!</v>
          </cell>
          <cell r="S49" t="e">
            <v>#REF!</v>
          </cell>
          <cell r="T49" t="e">
            <v>#REF!</v>
          </cell>
          <cell r="U49" t="e">
            <v>#REF!</v>
          </cell>
          <cell r="V49" t="e">
            <v>#REF!</v>
          </cell>
          <cell r="W49" t="e">
            <v>#REF!</v>
          </cell>
          <cell r="X49" t="e">
            <v>#REF!</v>
          </cell>
          <cell r="Y49" t="e">
            <v>#REF!</v>
          </cell>
          <cell r="Z49" t="e">
            <v>#REF!</v>
          </cell>
          <cell r="AA49" t="e">
            <v>#REF!</v>
          </cell>
          <cell r="AB49" t="e">
            <v>#REF!</v>
          </cell>
          <cell r="AC49" t="e">
            <v>#REF!</v>
          </cell>
          <cell r="AD49" t="e">
            <v>#REF!</v>
          </cell>
          <cell r="AE49" t="e">
            <v>#REF!</v>
          </cell>
          <cell r="AF49" t="e">
            <v>#REF!</v>
          </cell>
          <cell r="AG49" t="e">
            <v>#REF!</v>
          </cell>
          <cell r="AH49" t="e">
            <v>#REF!</v>
          </cell>
          <cell r="AI49" t="e">
            <v>#REF!</v>
          </cell>
          <cell r="AJ49" t="e">
            <v>#REF!</v>
          </cell>
          <cell r="AK49" t="e">
            <v>#REF!</v>
          </cell>
          <cell r="AL49" t="e">
            <v>#REF!</v>
          </cell>
          <cell r="AM49" t="e">
            <v>#REF!</v>
          </cell>
          <cell r="AN49" t="e">
            <v>#REF!</v>
          </cell>
          <cell r="AO49" t="e">
            <v>#REF!</v>
          </cell>
          <cell r="AP49" t="e">
            <v>#REF!</v>
          </cell>
          <cell r="AQ49" t="e">
            <v>#REF!</v>
          </cell>
          <cell r="AR49">
            <v>1470.759</v>
          </cell>
          <cell r="AS49">
            <v>176.328</v>
          </cell>
          <cell r="AT49">
            <v>1716.2139999999999</v>
          </cell>
          <cell r="AU49">
            <v>1937.1279999999999</v>
          </cell>
          <cell r="AV49">
            <v>393.875</v>
          </cell>
          <cell r="AW49">
            <v>484.54399999999998</v>
          </cell>
          <cell r="AX49">
            <v>459.87</v>
          </cell>
          <cell r="AY49">
            <v>515.79499999999996</v>
          </cell>
          <cell r="AZ49">
            <v>0</v>
          </cell>
          <cell r="BA49">
            <v>289.49599999999998</v>
          </cell>
          <cell r="BB49">
            <v>290.98500000000001</v>
          </cell>
          <cell r="BC49">
            <v>392.517</v>
          </cell>
          <cell r="BD49">
            <v>18.657</v>
          </cell>
          <cell r="BE49">
            <v>0</v>
          </cell>
          <cell r="BF49">
            <v>0</v>
          </cell>
          <cell r="BG49">
            <v>161.07499999999999</v>
          </cell>
          <cell r="BH49">
            <v>0</v>
          </cell>
          <cell r="BI49">
            <v>9251.3490000000002</v>
          </cell>
          <cell r="BJ49">
            <v>9379.8399583333339</v>
          </cell>
          <cell r="BK49">
            <v>944.10599999999977</v>
          </cell>
          <cell r="BL49" t="e">
            <v>#REF!</v>
          </cell>
          <cell r="BM49">
            <v>4269.1819999999998</v>
          </cell>
          <cell r="BN49">
            <v>4982.1670000000004</v>
          </cell>
          <cell r="BO49">
            <v>2158.6481000000003</v>
          </cell>
        </row>
        <row r="50">
          <cell r="A50">
            <v>42339</v>
          </cell>
          <cell r="B50" t="e">
            <v>#REF!</v>
          </cell>
          <cell r="C50" t="e">
            <v>#REF!</v>
          </cell>
          <cell r="D50" t="e">
            <v>#REF!</v>
          </cell>
          <cell r="E50" t="e">
            <v>#REF!</v>
          </cell>
          <cell r="F50" t="e">
            <v>#REF!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 t="e">
            <v>#REF!</v>
          </cell>
          <cell r="N50" t="e">
            <v>#REF!</v>
          </cell>
          <cell r="O50" t="e">
            <v>#REF!</v>
          </cell>
          <cell r="P50" t="e">
            <v>#REF!</v>
          </cell>
          <cell r="Q50" t="e">
            <v>#REF!</v>
          </cell>
          <cell r="R50" t="e">
            <v>#REF!</v>
          </cell>
          <cell r="S50" t="e">
            <v>#REF!</v>
          </cell>
          <cell r="T50" t="e">
            <v>#REF!</v>
          </cell>
          <cell r="U50" t="e">
            <v>#REF!</v>
          </cell>
          <cell r="V50" t="e">
            <v>#REF!</v>
          </cell>
          <cell r="W50" t="e">
            <v>#REF!</v>
          </cell>
          <cell r="X50" t="e">
            <v>#REF!</v>
          </cell>
          <cell r="Y50" t="e">
            <v>#REF!</v>
          </cell>
          <cell r="Z50" t="e">
            <v>#REF!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 t="e">
            <v>#REF!</v>
          </cell>
          <cell r="AH50" t="e">
            <v>#REF!</v>
          </cell>
          <cell r="AI50" t="e">
            <v>#REF!</v>
          </cell>
          <cell r="AJ50" t="e">
            <v>#REF!</v>
          </cell>
          <cell r="AK50" t="e">
            <v>#REF!</v>
          </cell>
          <cell r="AL50" t="e">
            <v>#REF!</v>
          </cell>
          <cell r="AM50" t="e">
            <v>#REF!</v>
          </cell>
          <cell r="AN50" t="e">
            <v>#REF!</v>
          </cell>
          <cell r="AO50" t="e">
            <v>#REF!</v>
          </cell>
          <cell r="AP50" t="e">
            <v>#REF!</v>
          </cell>
          <cell r="AQ50" t="e">
            <v>#REF!</v>
          </cell>
          <cell r="AR50">
            <v>1121.1980000000001</v>
          </cell>
          <cell r="AS50">
            <v>521.423</v>
          </cell>
          <cell r="AT50">
            <v>1143.0119999999999</v>
          </cell>
          <cell r="AU50">
            <v>970.86900000000003</v>
          </cell>
          <cell r="AV50">
            <v>1523.223</v>
          </cell>
          <cell r="AW50">
            <v>635.73699999999997</v>
          </cell>
          <cell r="AX50">
            <v>412.00900000000001</v>
          </cell>
          <cell r="AY50">
            <v>767.17700000000002</v>
          </cell>
          <cell r="AZ50">
            <v>0</v>
          </cell>
          <cell r="BA50">
            <v>267.846</v>
          </cell>
          <cell r="BB50">
            <v>207.06800000000001</v>
          </cell>
          <cell r="BC50">
            <v>663.26099999999997</v>
          </cell>
          <cell r="BD50">
            <v>31.971</v>
          </cell>
          <cell r="BE50">
            <v>0.05</v>
          </cell>
          <cell r="BF50">
            <v>0</v>
          </cell>
          <cell r="BG50">
            <v>309.83</v>
          </cell>
          <cell r="BH50">
            <v>0</v>
          </cell>
          <cell r="BI50">
            <v>10129.936</v>
          </cell>
          <cell r="BJ50">
            <v>9939.3189247311839</v>
          </cell>
          <cell r="BK50">
            <v>1555.2620000000006</v>
          </cell>
          <cell r="BL50" t="e">
            <v>#REF!</v>
          </cell>
          <cell r="BM50">
            <v>6166.0140000000001</v>
          </cell>
          <cell r="BN50">
            <v>3963.922</v>
          </cell>
          <cell r="BO50">
            <v>2287.4049032258067</v>
          </cell>
        </row>
        <row r="51">
          <cell r="A51">
            <v>42370</v>
          </cell>
          <cell r="B51" t="e">
            <v>#REF!</v>
          </cell>
          <cell r="C51" t="e">
            <v>#REF!</v>
          </cell>
          <cell r="D51" t="e">
            <v>#REF!</v>
          </cell>
          <cell r="E51" t="e">
            <v>#REF!</v>
          </cell>
          <cell r="F51" t="e">
            <v>#REF!</v>
          </cell>
          <cell r="G51" t="e">
            <v>#REF!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 t="e">
            <v>#REF!</v>
          </cell>
          <cell r="N51" t="e">
            <v>#REF!</v>
          </cell>
          <cell r="O51" t="e">
            <v>#REF!</v>
          </cell>
          <cell r="P51" t="e">
            <v>#REF!</v>
          </cell>
          <cell r="Q51" t="e">
            <v>#REF!</v>
          </cell>
          <cell r="R51" t="e">
            <v>#REF!</v>
          </cell>
          <cell r="S51" t="e">
            <v>#REF!</v>
          </cell>
          <cell r="T51" t="e">
            <v>#REF!</v>
          </cell>
          <cell r="U51" t="e">
            <v>#REF!</v>
          </cell>
          <cell r="V51" t="e">
            <v>#REF!</v>
          </cell>
          <cell r="W51" t="e">
            <v>#REF!</v>
          </cell>
          <cell r="X51" t="e">
            <v>#REF!</v>
          </cell>
          <cell r="Y51" t="e">
            <v>#REF!</v>
          </cell>
          <cell r="Z51" t="e">
            <v>#REF!</v>
          </cell>
          <cell r="AA51" t="e">
            <v>#REF!</v>
          </cell>
          <cell r="AB51" t="e">
            <v>#REF!</v>
          </cell>
          <cell r="AC51" t="e">
            <v>#REF!</v>
          </cell>
          <cell r="AD51" t="e">
            <v>#REF!</v>
          </cell>
          <cell r="AE51" t="e">
            <v>#REF!</v>
          </cell>
          <cell r="AF51" t="e">
            <v>#REF!</v>
          </cell>
          <cell r="AG51" t="e">
            <v>#REF!</v>
          </cell>
          <cell r="AH51" t="e">
            <v>#REF!</v>
          </cell>
          <cell r="AI51" t="e">
            <v>#REF!</v>
          </cell>
          <cell r="AJ51" t="e">
            <v>#REF!</v>
          </cell>
          <cell r="AK51" t="e">
            <v>#REF!</v>
          </cell>
          <cell r="AL51" t="e">
            <v>#REF!</v>
          </cell>
          <cell r="AM51" t="e">
            <v>#REF!</v>
          </cell>
          <cell r="AN51" t="e">
            <v>#REF!</v>
          </cell>
          <cell r="AO51" t="e">
            <v>#REF!</v>
          </cell>
          <cell r="AP51" t="e">
            <v>#REF!</v>
          </cell>
          <cell r="AQ51" t="e">
            <v>#REF!</v>
          </cell>
          <cell r="AR51">
            <v>971.08399999999995</v>
          </cell>
          <cell r="AS51">
            <v>779.15700000000004</v>
          </cell>
          <cell r="AT51">
            <v>1839.55</v>
          </cell>
          <cell r="AU51">
            <v>1156.413</v>
          </cell>
          <cell r="AV51">
            <v>608.60299999999995</v>
          </cell>
          <cell r="AW51">
            <v>1213.162</v>
          </cell>
          <cell r="AX51">
            <v>448.61</v>
          </cell>
          <cell r="AY51">
            <v>691.15200000000004</v>
          </cell>
          <cell r="AZ51">
            <v>153.97800000000001</v>
          </cell>
          <cell r="BA51">
            <v>120.623</v>
          </cell>
          <cell r="BB51">
            <v>51.42</v>
          </cell>
          <cell r="BC51">
            <v>310.09500000000003</v>
          </cell>
          <cell r="BD51">
            <v>3.2240000000000002</v>
          </cell>
          <cell r="BE51">
            <v>0</v>
          </cell>
          <cell r="BF51">
            <v>0</v>
          </cell>
          <cell r="BG51">
            <v>314.42599999999999</v>
          </cell>
          <cell r="BH51">
            <v>88.742000000000004</v>
          </cell>
          <cell r="BI51">
            <v>9446.6419999999998</v>
          </cell>
          <cell r="BJ51">
            <v>9268.8826075268807</v>
          </cell>
          <cell r="BK51">
            <v>696.40300000000025</v>
          </cell>
          <cell r="BL51" t="e">
            <v>#REF!</v>
          </cell>
          <cell r="BM51">
            <v>5596.9480000000003</v>
          </cell>
          <cell r="BN51">
            <v>3849.694</v>
          </cell>
          <cell r="BO51">
            <v>2133.1127096774189</v>
          </cell>
        </row>
        <row r="52">
          <cell r="A52">
            <v>42401</v>
          </cell>
          <cell r="B52" t="e">
            <v>#REF!</v>
          </cell>
          <cell r="C52" t="e">
            <v>#REF!</v>
          </cell>
          <cell r="D52" t="e">
            <v>#REF!</v>
          </cell>
          <cell r="E52" t="e">
            <v>#REF!</v>
          </cell>
          <cell r="F52" t="e">
            <v>#REF!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 t="e">
            <v>#REF!</v>
          </cell>
          <cell r="N52" t="e">
            <v>#REF!</v>
          </cell>
          <cell r="O52" t="e">
            <v>#REF!</v>
          </cell>
          <cell r="P52" t="e">
            <v>#REF!</v>
          </cell>
          <cell r="Q52" t="e">
            <v>#REF!</v>
          </cell>
          <cell r="R52" t="e">
            <v>#REF!</v>
          </cell>
          <cell r="S52" t="e">
            <v>#REF!</v>
          </cell>
          <cell r="T52" t="e">
            <v>#REF!</v>
          </cell>
          <cell r="U52" t="e">
            <v>#REF!</v>
          </cell>
          <cell r="V52" t="e">
            <v>#REF!</v>
          </cell>
          <cell r="W52" t="e">
            <v>#REF!</v>
          </cell>
          <cell r="X52" t="e">
            <v>#REF!</v>
          </cell>
          <cell r="Y52" t="e">
            <v>#REF!</v>
          </cell>
          <cell r="Z52" t="e">
            <v>#REF!</v>
          </cell>
          <cell r="AA52" t="e">
            <v>#REF!</v>
          </cell>
          <cell r="AB52" t="e">
            <v>#REF!</v>
          </cell>
          <cell r="AC52" t="e">
            <v>#REF!</v>
          </cell>
          <cell r="AD52" t="e">
            <v>#REF!</v>
          </cell>
          <cell r="AE52" t="e">
            <v>#REF!</v>
          </cell>
          <cell r="AF52" t="e">
            <v>#REF!</v>
          </cell>
          <cell r="AG52" t="e">
            <v>#REF!</v>
          </cell>
          <cell r="AH52" t="e">
            <v>#REF!</v>
          </cell>
          <cell r="AI52" t="e">
            <v>#REF!</v>
          </cell>
          <cell r="AJ52" t="e">
            <v>#REF!</v>
          </cell>
          <cell r="AK52" t="e">
            <v>#REF!</v>
          </cell>
          <cell r="AL52" t="e">
            <v>#REF!</v>
          </cell>
          <cell r="AM52" t="e">
            <v>#REF!</v>
          </cell>
          <cell r="AN52" t="e">
            <v>#REF!</v>
          </cell>
          <cell r="AO52" t="e">
            <v>#REF!</v>
          </cell>
          <cell r="AP52" t="e">
            <v>#REF!</v>
          </cell>
          <cell r="AQ52" t="e">
            <v>#REF!</v>
          </cell>
          <cell r="AR52">
            <v>849.31</v>
          </cell>
          <cell r="AS52">
            <v>718.12199999999996</v>
          </cell>
          <cell r="AT52">
            <v>1537.02</v>
          </cell>
          <cell r="AU52">
            <v>667.16600000000005</v>
          </cell>
          <cell r="AV52">
            <v>643.452</v>
          </cell>
          <cell r="AW52">
            <v>1166.97</v>
          </cell>
          <cell r="AX52">
            <v>523.03399999999999</v>
          </cell>
          <cell r="AY52">
            <v>617.04700000000003</v>
          </cell>
          <cell r="AZ52">
            <v>234.78200000000001</v>
          </cell>
          <cell r="BA52">
            <v>104.491</v>
          </cell>
          <cell r="BB52">
            <v>101.89400000000001</v>
          </cell>
          <cell r="BC52">
            <v>287.56400000000002</v>
          </cell>
          <cell r="BD52">
            <v>0.95499999999999996</v>
          </cell>
          <cell r="BE52">
            <v>20.853000000000002</v>
          </cell>
          <cell r="BF52">
            <v>0</v>
          </cell>
          <cell r="BG52">
            <v>157.78700000000001</v>
          </cell>
          <cell r="BH52">
            <v>75.844999999999999</v>
          </cell>
          <cell r="BI52">
            <v>8572.1689999999999</v>
          </cell>
          <cell r="BJ52">
            <v>8990.9243821839082</v>
          </cell>
          <cell r="BK52">
            <v>865.8769999999995</v>
          </cell>
          <cell r="BL52" t="e">
            <v>#REF!</v>
          </cell>
          <cell r="BM52">
            <v>5308.8789999999999</v>
          </cell>
          <cell r="BN52">
            <v>3263.29</v>
          </cell>
          <cell r="BO52">
            <v>2069.1442413793102</v>
          </cell>
        </row>
        <row r="53">
          <cell r="A53">
            <v>42430</v>
          </cell>
          <cell r="B53" t="e">
            <v>#REF!</v>
          </cell>
          <cell r="C53" t="e">
            <v>#REF!</v>
          </cell>
          <cell r="D53" t="e">
            <v>#REF!</v>
          </cell>
          <cell r="E53" t="e">
            <v>#REF!</v>
          </cell>
          <cell r="F53" t="e">
            <v>#REF!</v>
          </cell>
          <cell r="G53" t="e">
            <v>#REF!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 t="e">
            <v>#REF!</v>
          </cell>
          <cell r="N53" t="e">
            <v>#REF!</v>
          </cell>
          <cell r="O53" t="e">
            <v>#REF!</v>
          </cell>
          <cell r="P53" t="e">
            <v>#REF!</v>
          </cell>
          <cell r="Q53" t="e">
            <v>#REF!</v>
          </cell>
          <cell r="R53" t="e">
            <v>#REF!</v>
          </cell>
          <cell r="S53" t="e">
            <v>#REF!</v>
          </cell>
          <cell r="T53" t="e">
            <v>#REF!</v>
          </cell>
          <cell r="U53" t="e">
            <v>#REF!</v>
          </cell>
          <cell r="V53" t="e">
            <v>#REF!</v>
          </cell>
          <cell r="W53" t="e">
            <v>#REF!</v>
          </cell>
          <cell r="X53" t="e">
            <v>#REF!</v>
          </cell>
          <cell r="Y53" t="e">
            <v>#REF!</v>
          </cell>
          <cell r="Z53" t="e">
            <v>#REF!</v>
          </cell>
          <cell r="AA53" t="e">
            <v>#REF!</v>
          </cell>
          <cell r="AB53" t="e">
            <v>#REF!</v>
          </cell>
          <cell r="AC53" t="e">
            <v>#REF!</v>
          </cell>
          <cell r="AD53" t="e">
            <v>#REF!</v>
          </cell>
          <cell r="AE53" t="e">
            <v>#REF!</v>
          </cell>
          <cell r="AF53" t="e">
            <v>#REF!</v>
          </cell>
          <cell r="AG53" t="e">
            <v>#REF!</v>
          </cell>
          <cell r="AH53" t="e">
            <v>#REF!</v>
          </cell>
          <cell r="AI53" t="e">
            <v>#REF!</v>
          </cell>
          <cell r="AJ53" t="e">
            <v>#REF!</v>
          </cell>
          <cell r="AK53" t="e">
            <v>#REF!</v>
          </cell>
          <cell r="AL53" t="e">
            <v>#REF!</v>
          </cell>
          <cell r="AM53" t="e">
            <v>#REF!</v>
          </cell>
          <cell r="AN53" t="e">
            <v>#REF!</v>
          </cell>
          <cell r="AO53" t="e">
            <v>#REF!</v>
          </cell>
          <cell r="AP53" t="e">
            <v>#REF!</v>
          </cell>
          <cell r="AQ53" t="e">
            <v>#REF!</v>
          </cell>
          <cell r="AR53">
            <v>949.49199999999996</v>
          </cell>
          <cell r="AS53">
            <v>812.23099999999999</v>
          </cell>
          <cell r="AT53">
            <v>1484.5509999999999</v>
          </cell>
          <cell r="AU53">
            <v>686.30899999999997</v>
          </cell>
          <cell r="AV53">
            <v>1183.0509999999999</v>
          </cell>
          <cell r="AW53">
            <v>174.11799999999999</v>
          </cell>
          <cell r="AX53">
            <v>339.17700000000002</v>
          </cell>
          <cell r="AY53">
            <v>818.20899999999995</v>
          </cell>
          <cell r="AZ53">
            <v>372.31200000000001</v>
          </cell>
          <cell r="BA53">
            <v>62.576000000000001</v>
          </cell>
          <cell r="BB53">
            <v>62.113</v>
          </cell>
          <cell r="BC53">
            <v>350.97399999999999</v>
          </cell>
          <cell r="BD53">
            <v>0.45600000000000002</v>
          </cell>
          <cell r="BE53">
            <v>116.7</v>
          </cell>
          <cell r="BF53">
            <v>0</v>
          </cell>
          <cell r="BG53">
            <v>309.02100000000002</v>
          </cell>
          <cell r="BH53">
            <v>2.8000000000000001E-2</v>
          </cell>
          <cell r="BI53">
            <v>8825.6389999999992</v>
          </cell>
          <cell r="BJ53">
            <v>8659.5651478494601</v>
          </cell>
          <cell r="BK53">
            <v>1104.320999999999</v>
          </cell>
          <cell r="BL53" t="e">
            <v>#REF!</v>
          </cell>
          <cell r="BM53">
            <v>5470.2629999999999</v>
          </cell>
          <cell r="BN53">
            <v>3355.3760000000002</v>
          </cell>
          <cell r="BO53">
            <v>1992.8862258064514</v>
          </cell>
        </row>
        <row r="54">
          <cell r="A54">
            <v>42461</v>
          </cell>
          <cell r="B54" t="e">
            <v>#REF!</v>
          </cell>
          <cell r="C54" t="e">
            <v>#REF!</v>
          </cell>
          <cell r="D54" t="e">
            <v>#REF!</v>
          </cell>
          <cell r="E54" t="e">
            <v>#REF!</v>
          </cell>
          <cell r="F54" t="e">
            <v>#REF!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#REF!</v>
          </cell>
          <cell r="N54" t="e">
            <v>#REF!</v>
          </cell>
          <cell r="O54" t="e">
            <v>#REF!</v>
          </cell>
          <cell r="P54" t="e">
            <v>#REF!</v>
          </cell>
          <cell r="Q54" t="e">
            <v>#REF!</v>
          </cell>
          <cell r="R54" t="e">
            <v>#REF!</v>
          </cell>
          <cell r="S54" t="e">
            <v>#REF!</v>
          </cell>
          <cell r="T54" t="e">
            <v>#REF!</v>
          </cell>
          <cell r="U54" t="e">
            <v>#REF!</v>
          </cell>
          <cell r="V54" t="e">
            <v>#REF!</v>
          </cell>
          <cell r="W54" t="e">
            <v>#REF!</v>
          </cell>
          <cell r="X54" t="e">
            <v>#REF!</v>
          </cell>
          <cell r="Y54" t="e">
            <v>#REF!</v>
          </cell>
          <cell r="Z54" t="e">
            <v>#REF!</v>
          </cell>
          <cell r="AA54" t="e">
            <v>#REF!</v>
          </cell>
          <cell r="AB54" t="e">
            <v>#REF!</v>
          </cell>
          <cell r="AC54" t="e">
            <v>#REF!</v>
          </cell>
          <cell r="AD54" t="e">
            <v>#REF!</v>
          </cell>
          <cell r="AE54" t="e">
            <v>#REF!</v>
          </cell>
          <cell r="AF54" t="e">
            <v>#REF!</v>
          </cell>
          <cell r="AG54" t="e">
            <v>#REF!</v>
          </cell>
          <cell r="AH54" t="e">
            <v>#REF!</v>
          </cell>
          <cell r="AI54" t="e">
            <v>#REF!</v>
          </cell>
          <cell r="AJ54" t="e">
            <v>#REF!</v>
          </cell>
          <cell r="AK54" t="e">
            <v>#REF!</v>
          </cell>
          <cell r="AL54" t="e">
            <v>#REF!</v>
          </cell>
          <cell r="AM54" t="e">
            <v>#REF!</v>
          </cell>
          <cell r="AN54" t="e">
            <v>#REF!</v>
          </cell>
          <cell r="AO54" t="e">
            <v>#REF!</v>
          </cell>
          <cell r="AP54" t="e">
            <v>#REF!</v>
          </cell>
          <cell r="AQ54" t="e">
            <v>#REF!</v>
          </cell>
          <cell r="AR54">
            <v>1532.1079999999999</v>
          </cell>
          <cell r="AS54">
            <v>1332.2860000000001</v>
          </cell>
          <cell r="AT54">
            <v>2031.442</v>
          </cell>
          <cell r="AU54">
            <v>1039.606</v>
          </cell>
          <cell r="AV54">
            <v>1117.335</v>
          </cell>
          <cell r="AW54">
            <v>997.98500000000001</v>
          </cell>
          <cell r="AX54">
            <v>593.80799999999999</v>
          </cell>
          <cell r="AY54">
            <v>1035.759</v>
          </cell>
          <cell r="AZ54">
            <v>535.42200000000003</v>
          </cell>
          <cell r="BA54">
            <v>347.09</v>
          </cell>
          <cell r="BB54">
            <v>300.14400000000001</v>
          </cell>
          <cell r="BC54">
            <v>466.04</v>
          </cell>
          <cell r="BD54">
            <v>48.965000000000003</v>
          </cell>
          <cell r="BE54">
            <v>191.67099999999999</v>
          </cell>
          <cell r="BF54">
            <v>0</v>
          </cell>
          <cell r="BG54">
            <v>300.95299999999997</v>
          </cell>
          <cell r="BH54">
            <v>0</v>
          </cell>
          <cell r="BI54">
            <v>12798.244000000001</v>
          </cell>
          <cell r="BJ54">
            <v>12975.997388888891</v>
          </cell>
          <cell r="BK54">
            <v>927.6299999999992</v>
          </cell>
          <cell r="BL54" t="e">
            <v>#REF!</v>
          </cell>
          <cell r="BM54">
            <v>7155.0889999999999</v>
          </cell>
          <cell r="BN54">
            <v>5643.1549999999997</v>
          </cell>
          <cell r="BO54">
            <v>2986.2569333333336</v>
          </cell>
        </row>
        <row r="55">
          <cell r="A55">
            <v>42491</v>
          </cell>
          <cell r="B55" t="e">
            <v>#REF!</v>
          </cell>
          <cell r="C55" t="e">
            <v>#REF!</v>
          </cell>
          <cell r="D55" t="e">
            <v>#REF!</v>
          </cell>
          <cell r="E55" t="e">
            <v>#REF!</v>
          </cell>
          <cell r="F55" t="e">
            <v>#REF!</v>
          </cell>
          <cell r="G55" t="e">
            <v>#REF!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 t="e">
            <v>#REF!</v>
          </cell>
          <cell r="N55" t="e">
            <v>#REF!</v>
          </cell>
          <cell r="O55" t="e">
            <v>#REF!</v>
          </cell>
          <cell r="P55" t="e">
            <v>#REF!</v>
          </cell>
          <cell r="Q55" t="e">
            <v>#REF!</v>
          </cell>
          <cell r="R55" t="e">
            <v>#REF!</v>
          </cell>
          <cell r="S55" t="e">
            <v>#REF!</v>
          </cell>
          <cell r="T55" t="e">
            <v>#REF!</v>
          </cell>
          <cell r="U55" t="e">
            <v>#REF!</v>
          </cell>
          <cell r="V55" t="e">
            <v>#REF!</v>
          </cell>
          <cell r="W55" t="e">
            <v>#REF!</v>
          </cell>
          <cell r="X55" t="e">
            <v>#REF!</v>
          </cell>
          <cell r="Y55" t="e">
            <v>#REF!</v>
          </cell>
          <cell r="Z55" t="e">
            <v>#REF!</v>
          </cell>
          <cell r="AA55" t="e">
            <v>#REF!</v>
          </cell>
          <cell r="AB55" t="e">
            <v>#REF!</v>
          </cell>
          <cell r="AC55" t="e">
            <v>#REF!</v>
          </cell>
          <cell r="AD55" t="e">
            <v>#REF!</v>
          </cell>
          <cell r="AE55" t="e">
            <v>#REF!</v>
          </cell>
          <cell r="AF55" t="e">
            <v>#REF!</v>
          </cell>
          <cell r="AG55" t="e">
            <v>#REF!</v>
          </cell>
          <cell r="AH55" t="e">
            <v>#REF!</v>
          </cell>
          <cell r="AI55" t="e">
            <v>#REF!</v>
          </cell>
          <cell r="AJ55" t="e">
            <v>#REF!</v>
          </cell>
          <cell r="AK55" t="e">
            <v>#REF!</v>
          </cell>
          <cell r="AL55" t="e">
            <v>#REF!</v>
          </cell>
          <cell r="AM55" t="e">
            <v>#REF!</v>
          </cell>
          <cell r="AN55" t="e">
            <v>#REF!</v>
          </cell>
          <cell r="AO55" t="e">
            <v>#REF!</v>
          </cell>
          <cell r="AP55" t="e">
            <v>#REF!</v>
          </cell>
          <cell r="AQ55" t="e">
            <v>#REF!</v>
          </cell>
          <cell r="AR55">
            <v>1078.923</v>
          </cell>
          <cell r="AS55">
            <v>1635.67</v>
          </cell>
          <cell r="AT55">
            <v>1793.8420000000001</v>
          </cell>
          <cell r="AU55">
            <v>323.94099999999997</v>
          </cell>
          <cell r="AV55">
            <v>1114.2850000000001</v>
          </cell>
          <cell r="AW55">
            <v>1081.7719999999999</v>
          </cell>
          <cell r="AX55">
            <v>629.65</v>
          </cell>
          <cell r="AY55">
            <v>809.79100000000005</v>
          </cell>
          <cell r="AZ55">
            <v>302.81</v>
          </cell>
          <cell r="BA55">
            <v>288.2</v>
          </cell>
          <cell r="BB55">
            <v>273.40800000000002</v>
          </cell>
          <cell r="BC55">
            <v>558.42999999999995</v>
          </cell>
          <cell r="BD55">
            <v>163.22800000000001</v>
          </cell>
          <cell r="BE55">
            <v>211.994</v>
          </cell>
          <cell r="BF55">
            <v>8.6999999999999994E-2</v>
          </cell>
          <cell r="BG55">
            <v>294.86099999999999</v>
          </cell>
          <cell r="BH55">
            <v>8.9999999999999993E-3</v>
          </cell>
          <cell r="BI55">
            <v>11760.852000000001</v>
          </cell>
          <cell r="BJ55">
            <v>11539.54564516129</v>
          </cell>
          <cell r="BK55">
            <v>1199.9510000000028</v>
          </cell>
          <cell r="BL55" t="e">
            <v>#REF!</v>
          </cell>
          <cell r="BM55">
            <v>6441.9650000000001</v>
          </cell>
          <cell r="BN55">
            <v>5318.8869999999997</v>
          </cell>
          <cell r="BO55">
            <v>2655.6762580645163</v>
          </cell>
        </row>
        <row r="56">
          <cell r="A56">
            <v>42522</v>
          </cell>
          <cell r="B56" t="e">
            <v>#REF!</v>
          </cell>
          <cell r="C56" t="e">
            <v>#REF!</v>
          </cell>
          <cell r="D56" t="e">
            <v>#REF!</v>
          </cell>
          <cell r="E56" t="e">
            <v>#REF!</v>
          </cell>
          <cell r="F56" t="e">
            <v>#REF!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 t="e">
            <v>#REF!</v>
          </cell>
          <cell r="N56" t="e">
            <v>#REF!</v>
          </cell>
          <cell r="O56" t="e">
            <v>#REF!</v>
          </cell>
          <cell r="P56" t="e">
            <v>#REF!</v>
          </cell>
          <cell r="Q56" t="e">
            <v>#REF!</v>
          </cell>
          <cell r="R56" t="e">
            <v>#REF!</v>
          </cell>
          <cell r="S56" t="e">
            <v>#REF!</v>
          </cell>
          <cell r="T56" t="e">
            <v>#REF!</v>
          </cell>
          <cell r="U56" t="e">
            <v>#REF!</v>
          </cell>
          <cell r="V56" t="e">
            <v>#REF!</v>
          </cell>
          <cell r="W56" t="e">
            <v>#REF!</v>
          </cell>
          <cell r="X56" t="e">
            <v>#REF!</v>
          </cell>
          <cell r="Y56" t="e">
            <v>#REF!</v>
          </cell>
          <cell r="Z56" t="e">
            <v>#REF!</v>
          </cell>
          <cell r="AA56" t="e">
            <v>#REF!</v>
          </cell>
          <cell r="AB56" t="e">
            <v>#REF!</v>
          </cell>
          <cell r="AC56" t="e">
            <v>#REF!</v>
          </cell>
          <cell r="AD56" t="e">
            <v>#REF!</v>
          </cell>
          <cell r="AE56" t="e">
            <v>#REF!</v>
          </cell>
          <cell r="AF56" t="e">
            <v>#REF!</v>
          </cell>
          <cell r="AG56" t="e">
            <v>#REF!</v>
          </cell>
          <cell r="AH56" t="e">
            <v>#REF!</v>
          </cell>
          <cell r="AI56" t="e">
            <v>#REF!</v>
          </cell>
          <cell r="AJ56" t="e">
            <v>#REF!</v>
          </cell>
          <cell r="AK56" t="e">
            <v>#REF!</v>
          </cell>
          <cell r="AL56" t="e">
            <v>#REF!</v>
          </cell>
          <cell r="AM56" t="e">
            <v>#REF!</v>
          </cell>
          <cell r="AN56" t="e">
            <v>#REF!</v>
          </cell>
          <cell r="AO56" t="e">
            <v>#REF!</v>
          </cell>
          <cell r="AP56" t="e">
            <v>#REF!</v>
          </cell>
          <cell r="AQ56" t="e">
            <v>#REF!</v>
          </cell>
          <cell r="AR56">
            <v>1252.9079999999999</v>
          </cell>
          <cell r="AS56">
            <v>2271.7370000000001</v>
          </cell>
          <cell r="AT56">
            <v>1127.463</v>
          </cell>
          <cell r="AU56">
            <v>574.66099999999994</v>
          </cell>
          <cell r="AV56">
            <v>1091.144</v>
          </cell>
          <cell r="AW56">
            <v>288.572</v>
          </cell>
          <cell r="AX56">
            <v>696.51199999999994</v>
          </cell>
          <cell r="AY56">
            <v>345.846</v>
          </cell>
          <cell r="AZ56">
            <v>229.02699999999999</v>
          </cell>
          <cell r="BA56">
            <v>289.69</v>
          </cell>
          <cell r="BB56">
            <v>198.17</v>
          </cell>
          <cell r="BC56">
            <v>605.42499999999995</v>
          </cell>
          <cell r="BD56">
            <v>139.96600000000001</v>
          </cell>
          <cell r="BE56">
            <v>175.56100000000001</v>
          </cell>
          <cell r="BF56">
            <v>2.5000000000000001E-2</v>
          </cell>
          <cell r="BG56">
            <v>171.00399999999999</v>
          </cell>
          <cell r="BH56">
            <v>0.01</v>
          </cell>
          <cell r="BI56">
            <v>10586.482</v>
          </cell>
          <cell r="BJ56">
            <v>10733.516472222222</v>
          </cell>
          <cell r="BK56">
            <v>1128.7610000000004</v>
          </cell>
          <cell r="BL56" t="e">
            <v>#REF!</v>
          </cell>
          <cell r="BM56">
            <v>4293.6880000000001</v>
          </cell>
          <cell r="BN56">
            <v>6292.7939999999999</v>
          </cell>
          <cell r="BO56">
            <v>2470.1791333333331</v>
          </cell>
        </row>
        <row r="57">
          <cell r="A57">
            <v>42552</v>
          </cell>
          <cell r="B57" t="e">
            <v>#REF!</v>
          </cell>
          <cell r="C57" t="e">
            <v>#REF!</v>
          </cell>
          <cell r="D57" t="e">
            <v>#REF!</v>
          </cell>
          <cell r="E57" t="e">
            <v>#REF!</v>
          </cell>
          <cell r="F57" t="e">
            <v>#REF!</v>
          </cell>
          <cell r="G57" t="e">
            <v>#REF!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 t="e">
            <v>#REF!</v>
          </cell>
          <cell r="N57" t="e">
            <v>#REF!</v>
          </cell>
          <cell r="O57" t="e">
            <v>#REF!</v>
          </cell>
          <cell r="P57" t="e">
            <v>#REF!</v>
          </cell>
          <cell r="Q57" t="e">
            <v>#REF!</v>
          </cell>
          <cell r="R57" t="e">
            <v>#REF!</v>
          </cell>
          <cell r="S57" t="e">
            <v>#REF!</v>
          </cell>
          <cell r="T57" t="e">
            <v>#REF!</v>
          </cell>
          <cell r="U57" t="e">
            <v>#REF!</v>
          </cell>
          <cell r="V57" t="e">
            <v>#REF!</v>
          </cell>
          <cell r="W57" t="e">
            <v>#REF!</v>
          </cell>
          <cell r="X57" t="e">
            <v>#REF!</v>
          </cell>
          <cell r="Y57" t="e">
            <v>#REF!</v>
          </cell>
          <cell r="Z57" t="e">
            <v>#REF!</v>
          </cell>
          <cell r="AA57" t="e">
            <v>#REF!</v>
          </cell>
          <cell r="AB57" t="e">
            <v>#REF!</v>
          </cell>
          <cell r="AC57" t="e">
            <v>#REF!</v>
          </cell>
          <cell r="AD57" t="e">
            <v>#REF!</v>
          </cell>
          <cell r="AE57" t="e">
            <v>#REF!</v>
          </cell>
          <cell r="AF57" t="e">
            <v>#REF!</v>
          </cell>
          <cell r="AG57" t="e">
            <v>#REF!</v>
          </cell>
          <cell r="AH57" t="e">
            <v>#REF!</v>
          </cell>
          <cell r="AI57" t="e">
            <v>#REF!</v>
          </cell>
          <cell r="AJ57" t="e">
            <v>#REF!</v>
          </cell>
          <cell r="AK57" t="e">
            <v>#REF!</v>
          </cell>
          <cell r="AL57" t="e">
            <v>#REF!</v>
          </cell>
          <cell r="AM57" t="e">
            <v>#REF!</v>
          </cell>
          <cell r="AN57" t="e">
            <v>#REF!</v>
          </cell>
          <cell r="AO57" t="e">
            <v>#REF!</v>
          </cell>
          <cell r="AP57" t="e">
            <v>#REF!</v>
          </cell>
          <cell r="AQ57" t="e">
            <v>#REF!</v>
          </cell>
          <cell r="AR57">
            <v>1302.6189999999999</v>
          </cell>
          <cell r="AS57">
            <v>963.33900000000006</v>
          </cell>
          <cell r="AT57">
            <v>653.21600000000001</v>
          </cell>
          <cell r="AU57">
            <v>811.327</v>
          </cell>
          <cell r="AV57">
            <v>1200.019</v>
          </cell>
          <cell r="AW57">
            <v>2088.66</v>
          </cell>
          <cell r="AX57">
            <v>657.05200000000002</v>
          </cell>
          <cell r="AY57">
            <v>934.50300000000004</v>
          </cell>
          <cell r="AZ57">
            <v>531.50900000000001</v>
          </cell>
          <cell r="BA57">
            <v>293.69099999999997</v>
          </cell>
          <cell r="BB57">
            <v>57.329000000000001</v>
          </cell>
          <cell r="BC57">
            <v>522.16200000000003</v>
          </cell>
          <cell r="BD57">
            <v>94.619</v>
          </cell>
          <cell r="BE57">
            <v>21.79</v>
          </cell>
          <cell r="BF57">
            <v>0</v>
          </cell>
          <cell r="BG57">
            <v>232.553</v>
          </cell>
          <cell r="BH57">
            <v>2.5000000000000001E-2</v>
          </cell>
          <cell r="BI57">
            <v>11463.816000000001</v>
          </cell>
          <cell r="BJ57">
            <v>11248.099032258067</v>
          </cell>
          <cell r="BK57">
            <v>1099.4029999999984</v>
          </cell>
          <cell r="BL57" t="e">
            <v>#REF!</v>
          </cell>
          <cell r="BM57">
            <v>6776.1009999999997</v>
          </cell>
          <cell r="BN57">
            <v>4687.7150000000001</v>
          </cell>
          <cell r="BO57">
            <v>2588.6036129032263</v>
          </cell>
        </row>
        <row r="58">
          <cell r="A58">
            <v>42583</v>
          </cell>
          <cell r="B58" t="e">
            <v>#REF!</v>
          </cell>
          <cell r="C58" t="e">
            <v>#REF!</v>
          </cell>
          <cell r="D58" t="e">
            <v>#REF!</v>
          </cell>
          <cell r="E58" t="e">
            <v>#REF!</v>
          </cell>
          <cell r="F58" t="e">
            <v>#REF!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 t="e">
            <v>#REF!</v>
          </cell>
          <cell r="N58" t="e">
            <v>#REF!</v>
          </cell>
          <cell r="O58" t="e">
            <v>#REF!</v>
          </cell>
          <cell r="P58" t="e">
            <v>#REF!</v>
          </cell>
          <cell r="Q58" t="e">
            <v>#REF!</v>
          </cell>
          <cell r="R58" t="e">
            <v>#REF!</v>
          </cell>
          <cell r="S58" t="e">
            <v>#REF!</v>
          </cell>
          <cell r="T58" t="e">
            <v>#REF!</v>
          </cell>
          <cell r="U58" t="e">
            <v>#REF!</v>
          </cell>
          <cell r="V58" t="e">
            <v>#REF!</v>
          </cell>
          <cell r="W58" t="e">
            <v>#REF!</v>
          </cell>
          <cell r="X58" t="e">
            <v>#REF!</v>
          </cell>
          <cell r="Y58" t="e">
            <v>#REF!</v>
          </cell>
          <cell r="Z58" t="e">
            <v>#REF!</v>
          </cell>
          <cell r="AA58" t="e">
            <v>#REF!</v>
          </cell>
          <cell r="AB58" t="e">
            <v>#REF!</v>
          </cell>
          <cell r="AC58" t="e">
            <v>#REF!</v>
          </cell>
          <cell r="AD58" t="e">
            <v>#REF!</v>
          </cell>
          <cell r="AE58" t="e">
            <v>#REF!</v>
          </cell>
          <cell r="AF58" t="e">
            <v>#REF!</v>
          </cell>
          <cell r="AG58" t="e">
            <v>#REF!</v>
          </cell>
          <cell r="AH58" t="e">
            <v>#REF!</v>
          </cell>
          <cell r="AI58" t="e">
            <v>#REF!</v>
          </cell>
          <cell r="AJ58" t="e">
            <v>#REF!</v>
          </cell>
          <cell r="AK58" t="e">
            <v>#REF!</v>
          </cell>
          <cell r="AL58" t="e">
            <v>#REF!</v>
          </cell>
          <cell r="AM58" t="e">
            <v>#REF!</v>
          </cell>
          <cell r="AN58" t="e">
            <v>#REF!</v>
          </cell>
          <cell r="AO58" t="e">
            <v>#REF!</v>
          </cell>
          <cell r="AP58" t="e">
            <v>#REF!</v>
          </cell>
          <cell r="AQ58" t="e">
            <v>#REF!</v>
          </cell>
          <cell r="AR58">
            <v>1512.4349999999999</v>
          </cell>
          <cell r="AS58">
            <v>1026.5889999999999</v>
          </cell>
          <cell r="AT58">
            <v>1618.3579999999999</v>
          </cell>
          <cell r="AU58">
            <v>816.89400000000001</v>
          </cell>
          <cell r="AV58">
            <v>848.12900000000002</v>
          </cell>
          <cell r="AW58">
            <v>1006.1609999999999</v>
          </cell>
          <cell r="AX58">
            <v>600.48</v>
          </cell>
          <cell r="AY58">
            <v>730.78300000000002</v>
          </cell>
          <cell r="AZ58">
            <v>533.12199999999996</v>
          </cell>
          <cell r="BA58">
            <v>266.86500000000001</v>
          </cell>
          <cell r="BB58">
            <v>232.34800000000001</v>
          </cell>
          <cell r="BC58">
            <v>580.428</v>
          </cell>
          <cell r="BD58">
            <v>176.239</v>
          </cell>
          <cell r="BE58">
            <v>55.579000000000001</v>
          </cell>
          <cell r="BF58">
            <v>4.742</v>
          </cell>
          <cell r="BG58">
            <v>156.72300000000001</v>
          </cell>
          <cell r="BH58">
            <v>2.4E-2</v>
          </cell>
          <cell r="BI58">
            <v>11443.097</v>
          </cell>
          <cell r="BJ58">
            <v>11227.769905913978</v>
          </cell>
          <cell r="BK58">
            <v>1277.1980000000003</v>
          </cell>
          <cell r="BL58" t="e">
            <v>#REF!</v>
          </cell>
          <cell r="BM58">
            <v>6357.2439999999997</v>
          </cell>
          <cell r="BN58">
            <v>5085.8530000000001</v>
          </cell>
          <cell r="BO58">
            <v>2583.9251290322582</v>
          </cell>
        </row>
        <row r="59">
          <cell r="A59">
            <v>42614</v>
          </cell>
          <cell r="B59" t="e">
            <v>#REF!</v>
          </cell>
          <cell r="C59" t="e">
            <v>#REF!</v>
          </cell>
          <cell r="D59" t="e">
            <v>#REF!</v>
          </cell>
          <cell r="E59" t="e">
            <v>#REF!</v>
          </cell>
          <cell r="F59" t="e">
            <v>#REF!</v>
          </cell>
          <cell r="G59" t="e">
            <v>#REF!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 t="e">
            <v>#REF!</v>
          </cell>
          <cell r="N59" t="e">
            <v>#REF!</v>
          </cell>
          <cell r="O59" t="e">
            <v>#REF!</v>
          </cell>
          <cell r="P59" t="e">
            <v>#REF!</v>
          </cell>
          <cell r="Q59" t="e">
            <v>#REF!</v>
          </cell>
          <cell r="R59" t="e">
            <v>#REF!</v>
          </cell>
          <cell r="S59" t="e">
            <v>#REF!</v>
          </cell>
          <cell r="T59" t="e">
            <v>#REF!</v>
          </cell>
          <cell r="U59" t="e">
            <v>#REF!</v>
          </cell>
          <cell r="V59" t="e">
            <v>#REF!</v>
          </cell>
          <cell r="W59" t="e">
            <v>#REF!</v>
          </cell>
          <cell r="X59" t="e">
            <v>#REF!</v>
          </cell>
          <cell r="Y59" t="e">
            <v>#REF!</v>
          </cell>
          <cell r="Z59" t="e">
            <v>#REF!</v>
          </cell>
          <cell r="AA59" t="e">
            <v>#REF!</v>
          </cell>
          <cell r="AB59" t="e">
            <v>#REF!</v>
          </cell>
          <cell r="AC59" t="e">
            <v>#REF!</v>
          </cell>
          <cell r="AD59" t="e">
            <v>#REF!</v>
          </cell>
          <cell r="AE59" t="e">
            <v>#REF!</v>
          </cell>
          <cell r="AF59" t="e">
            <v>#REF!</v>
          </cell>
          <cell r="AG59" t="e">
            <v>#REF!</v>
          </cell>
          <cell r="AH59" t="e">
            <v>#REF!</v>
          </cell>
          <cell r="AI59" t="e">
            <v>#REF!</v>
          </cell>
          <cell r="AJ59" t="e">
            <v>#REF!</v>
          </cell>
          <cell r="AK59" t="e">
            <v>#REF!</v>
          </cell>
          <cell r="AL59" t="e">
            <v>#REF!</v>
          </cell>
          <cell r="AM59" t="e">
            <v>#REF!</v>
          </cell>
          <cell r="AN59" t="e">
            <v>#REF!</v>
          </cell>
          <cell r="AO59" t="e">
            <v>#REF!</v>
          </cell>
          <cell r="AP59" t="e">
            <v>#REF!</v>
          </cell>
          <cell r="AQ59" t="e">
            <v>#REF!</v>
          </cell>
          <cell r="AR59">
            <v>1466.1020000000001</v>
          </cell>
          <cell r="AS59">
            <v>880.95299999999997</v>
          </cell>
          <cell r="AT59">
            <v>743.99</v>
          </cell>
          <cell r="AU59">
            <v>316.786</v>
          </cell>
          <cell r="AV59">
            <v>841.43399999999997</v>
          </cell>
          <cell r="AW59">
            <v>337.255</v>
          </cell>
          <cell r="AX59">
            <v>693.40899999999999</v>
          </cell>
          <cell r="AY59">
            <v>674.06299999999999</v>
          </cell>
          <cell r="AZ59">
            <v>299.767</v>
          </cell>
          <cell r="BA59">
            <v>292.93599999999998</v>
          </cell>
          <cell r="BB59">
            <v>345.78</v>
          </cell>
          <cell r="BC59">
            <v>611.27499999999998</v>
          </cell>
          <cell r="BD59">
            <v>70.513000000000005</v>
          </cell>
          <cell r="BE59">
            <v>190.87200000000001</v>
          </cell>
          <cell r="BF59">
            <v>47.253999999999998</v>
          </cell>
          <cell r="BG59">
            <v>379.16500000000002</v>
          </cell>
          <cell r="BH59">
            <v>0.01</v>
          </cell>
          <cell r="BI59">
            <v>9119.6329999999998</v>
          </cell>
          <cell r="BJ59">
            <v>9246.2945694444443</v>
          </cell>
          <cell r="BK59">
            <v>928.06900000000041</v>
          </cell>
          <cell r="BL59" t="e">
            <v>#REF!</v>
          </cell>
          <cell r="BM59">
            <v>4592.9880000000003</v>
          </cell>
          <cell r="BN59">
            <v>4526.6450000000004</v>
          </cell>
          <cell r="BO59">
            <v>2127.9143666666669</v>
          </cell>
        </row>
        <row r="60">
          <cell r="A60">
            <v>42644</v>
          </cell>
          <cell r="B60" t="e">
            <v>#REF!</v>
          </cell>
          <cell r="C60" t="e">
            <v>#REF!</v>
          </cell>
          <cell r="D60" t="e">
            <v>#REF!</v>
          </cell>
          <cell r="E60" t="e">
            <v>#REF!</v>
          </cell>
          <cell r="F60" t="e">
            <v>#REF!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 t="e">
            <v>#REF!</v>
          </cell>
          <cell r="N60" t="e">
            <v>#REF!</v>
          </cell>
          <cell r="O60" t="e">
            <v>#REF!</v>
          </cell>
          <cell r="P60" t="e">
            <v>#REF!</v>
          </cell>
          <cell r="Q60" t="e">
            <v>#REF!</v>
          </cell>
          <cell r="R60" t="e">
            <v>#REF!</v>
          </cell>
          <cell r="S60" t="e">
            <v>#REF!</v>
          </cell>
          <cell r="T60" t="e">
            <v>#REF!</v>
          </cell>
          <cell r="U60" t="e">
            <v>#REF!</v>
          </cell>
          <cell r="V60" t="e">
            <v>#REF!</v>
          </cell>
          <cell r="W60" t="e">
            <v>#REF!</v>
          </cell>
          <cell r="X60" t="e">
            <v>#REF!</v>
          </cell>
          <cell r="Y60" t="e">
            <v>#REF!</v>
          </cell>
          <cell r="Z60" t="e">
            <v>#REF!</v>
          </cell>
          <cell r="AA60" t="e">
            <v>#REF!</v>
          </cell>
          <cell r="AB60" t="e">
            <v>#REF!</v>
          </cell>
          <cell r="AC60" t="e">
            <v>#REF!</v>
          </cell>
          <cell r="AD60" t="e">
            <v>#REF!</v>
          </cell>
          <cell r="AE60" t="e">
            <v>#REF!</v>
          </cell>
          <cell r="AF60" t="e">
            <v>#REF!</v>
          </cell>
          <cell r="AG60" t="e">
            <v>#REF!</v>
          </cell>
          <cell r="AH60" t="e">
            <v>#REF!</v>
          </cell>
          <cell r="AI60" t="e">
            <v>#REF!</v>
          </cell>
          <cell r="AJ60" t="e">
            <v>#REF!</v>
          </cell>
          <cell r="AK60" t="e">
            <v>#REF!</v>
          </cell>
          <cell r="AL60" t="e">
            <v>#REF!</v>
          </cell>
          <cell r="AM60" t="e">
            <v>#REF!</v>
          </cell>
          <cell r="AN60" t="e">
            <v>#REF!</v>
          </cell>
          <cell r="AO60" t="e">
            <v>#REF!</v>
          </cell>
          <cell r="AP60" t="e">
            <v>#REF!</v>
          </cell>
          <cell r="AQ60" t="e">
            <v>#REF!</v>
          </cell>
          <cell r="AR60">
            <v>896.34699999999998</v>
          </cell>
          <cell r="AS60">
            <v>1021.9690000000001</v>
          </cell>
          <cell r="AT60">
            <v>669.94600000000003</v>
          </cell>
          <cell r="AU60">
            <v>1223.127</v>
          </cell>
          <cell r="AV60">
            <v>841.23199999999997</v>
          </cell>
          <cell r="AW60">
            <v>872.61300000000006</v>
          </cell>
          <cell r="AX60">
            <v>440.44799999999998</v>
          </cell>
          <cell r="AY60">
            <v>1156.7750000000001</v>
          </cell>
          <cell r="AZ60">
            <v>184.89599999999999</v>
          </cell>
          <cell r="BA60">
            <v>196.214</v>
          </cell>
          <cell r="BB60">
            <v>195.66800000000001</v>
          </cell>
          <cell r="BC60">
            <v>700.33199999999999</v>
          </cell>
          <cell r="BD60">
            <v>35.493000000000002</v>
          </cell>
          <cell r="BE60">
            <v>140.09700000000001</v>
          </cell>
          <cell r="BF60">
            <v>4.4189999999999996</v>
          </cell>
          <cell r="BG60">
            <v>156.434</v>
          </cell>
          <cell r="BH60">
            <v>2.4E-2</v>
          </cell>
          <cell r="BI60">
            <v>9653.6139999999996</v>
          </cell>
          <cell r="BJ60">
            <v>9471.9599731182789</v>
          </cell>
          <cell r="BK60">
            <v>917.58000000000175</v>
          </cell>
          <cell r="BL60" t="e">
            <v>#REF!</v>
          </cell>
          <cell r="BM60">
            <v>5251.1989999999996</v>
          </cell>
          <cell r="BN60">
            <v>4402.415</v>
          </cell>
          <cell r="BO60">
            <v>2179.8483225806449</v>
          </cell>
        </row>
        <row r="61">
          <cell r="A61">
            <v>42675</v>
          </cell>
          <cell r="B61" t="e">
            <v>#REF!</v>
          </cell>
          <cell r="C61" t="e">
            <v>#REF!</v>
          </cell>
          <cell r="D61" t="e">
            <v>#REF!</v>
          </cell>
          <cell r="E61" t="e">
            <v>#REF!</v>
          </cell>
          <cell r="F61" t="e">
            <v>#REF!</v>
          </cell>
          <cell r="G61" t="e">
            <v>#REF!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 t="e">
            <v>#REF!</v>
          </cell>
          <cell r="N61" t="e">
            <v>#REF!</v>
          </cell>
          <cell r="O61" t="e">
            <v>#REF!</v>
          </cell>
          <cell r="P61" t="e">
            <v>#REF!</v>
          </cell>
          <cell r="Q61" t="e">
            <v>#REF!</v>
          </cell>
          <cell r="R61" t="e">
            <v>#REF!</v>
          </cell>
          <cell r="S61" t="e">
            <v>#REF!</v>
          </cell>
          <cell r="T61" t="e">
            <v>#REF!</v>
          </cell>
          <cell r="U61" t="e">
            <v>#REF!</v>
          </cell>
          <cell r="V61" t="e">
            <v>#REF!</v>
          </cell>
          <cell r="W61" t="e">
            <v>#REF!</v>
          </cell>
          <cell r="X61" t="e">
            <v>#REF!</v>
          </cell>
          <cell r="Y61" t="e">
            <v>#REF!</v>
          </cell>
          <cell r="Z61" t="e">
            <v>#REF!</v>
          </cell>
          <cell r="AA61" t="e">
            <v>#REF!</v>
          </cell>
          <cell r="AB61" t="e">
            <v>#REF!</v>
          </cell>
          <cell r="AC61" t="e">
            <v>#REF!</v>
          </cell>
          <cell r="AD61" t="e">
            <v>#REF!</v>
          </cell>
          <cell r="AE61" t="e">
            <v>#REF!</v>
          </cell>
          <cell r="AF61" t="e">
            <v>#REF!</v>
          </cell>
          <cell r="AG61" t="e">
            <v>#REF!</v>
          </cell>
          <cell r="AH61" t="e">
            <v>#REF!</v>
          </cell>
          <cell r="AI61" t="e">
            <v>#REF!</v>
          </cell>
          <cell r="AJ61" t="e">
            <v>#REF!</v>
          </cell>
          <cell r="AK61" t="e">
            <v>#REF!</v>
          </cell>
          <cell r="AL61" t="e">
            <v>#REF!</v>
          </cell>
          <cell r="AM61" t="e">
            <v>#REF!</v>
          </cell>
          <cell r="AN61" t="e">
            <v>#REF!</v>
          </cell>
          <cell r="AO61" t="e">
            <v>#REF!</v>
          </cell>
          <cell r="AP61" t="e">
            <v>#REF!</v>
          </cell>
          <cell r="AQ61" t="e">
            <v>#REF!</v>
          </cell>
          <cell r="AR61">
            <v>1327.9680000000001</v>
          </cell>
          <cell r="AS61">
            <v>1585.133</v>
          </cell>
          <cell r="AT61">
            <v>555.48299999999995</v>
          </cell>
          <cell r="AU61">
            <v>526.70000000000005</v>
          </cell>
          <cell r="AV61">
            <v>432.85</v>
          </cell>
          <cell r="AW61">
            <v>1202.29</v>
          </cell>
          <cell r="AX61">
            <v>325.709</v>
          </cell>
          <cell r="AY61">
            <v>898.39800000000002</v>
          </cell>
          <cell r="AZ61">
            <v>414.178</v>
          </cell>
          <cell r="BA61">
            <v>127.02800000000001</v>
          </cell>
          <cell r="BB61">
            <v>260.20600000000002</v>
          </cell>
          <cell r="BC61">
            <v>747.90899999999999</v>
          </cell>
          <cell r="BD61">
            <v>84.659000000000006</v>
          </cell>
          <cell r="BE61">
            <v>82.007999999999996</v>
          </cell>
          <cell r="BF61">
            <v>6.5209999999999999</v>
          </cell>
          <cell r="BG61">
            <v>475.13</v>
          </cell>
          <cell r="BH61">
            <v>0</v>
          </cell>
          <cell r="BI61">
            <v>9973.1129999999994</v>
          </cell>
          <cell r="BJ61">
            <v>10111.628458333333</v>
          </cell>
          <cell r="BK61">
            <v>920.9429999999993</v>
          </cell>
          <cell r="BL61" t="e">
            <v>#REF!</v>
          </cell>
          <cell r="BM61">
            <v>5254.0129999999999</v>
          </cell>
          <cell r="BN61">
            <v>4719.1000000000004</v>
          </cell>
          <cell r="BO61">
            <v>2327.0596999999998</v>
          </cell>
        </row>
        <row r="62">
          <cell r="A62">
            <v>42705</v>
          </cell>
          <cell r="B62" t="e">
            <v>#REF!</v>
          </cell>
          <cell r="C62" t="e">
            <v>#REF!</v>
          </cell>
          <cell r="D62" t="e">
            <v>#REF!</v>
          </cell>
          <cell r="E62" t="e">
            <v>#REF!</v>
          </cell>
          <cell r="F62" t="e">
            <v>#REF!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K62" t="e">
            <v>#REF!</v>
          </cell>
          <cell r="L62" t="e">
            <v>#REF!</v>
          </cell>
          <cell r="M62" t="e">
            <v>#REF!</v>
          </cell>
          <cell r="N62" t="e">
            <v>#REF!</v>
          </cell>
          <cell r="O62" t="e">
            <v>#REF!</v>
          </cell>
          <cell r="P62" t="e">
            <v>#REF!</v>
          </cell>
          <cell r="Q62" t="e">
            <v>#REF!</v>
          </cell>
          <cell r="R62" t="e">
            <v>#REF!</v>
          </cell>
          <cell r="S62" t="e">
            <v>#REF!</v>
          </cell>
          <cell r="T62" t="e">
            <v>#REF!</v>
          </cell>
          <cell r="U62" t="e">
            <v>#REF!</v>
          </cell>
          <cell r="V62" t="e">
            <v>#REF!</v>
          </cell>
          <cell r="W62" t="e">
            <v>#REF!</v>
          </cell>
          <cell r="X62" t="e">
            <v>#REF!</v>
          </cell>
          <cell r="Y62" t="e">
            <v>#REF!</v>
          </cell>
          <cell r="Z62" t="e">
            <v>#REF!</v>
          </cell>
          <cell r="AA62" t="e">
            <v>#REF!</v>
          </cell>
          <cell r="AB62" t="e">
            <v>#REF!</v>
          </cell>
          <cell r="AC62" t="e">
            <v>#REF!</v>
          </cell>
          <cell r="AD62" t="e">
            <v>#REF!</v>
          </cell>
          <cell r="AE62" t="e">
            <v>#REF!</v>
          </cell>
          <cell r="AF62" t="e">
            <v>#REF!</v>
          </cell>
          <cell r="AG62" t="e">
            <v>#REF!</v>
          </cell>
          <cell r="AH62" t="e">
            <v>#REF!</v>
          </cell>
          <cell r="AI62" t="e">
            <v>#REF!</v>
          </cell>
          <cell r="AJ62" t="e">
            <v>#REF!</v>
          </cell>
          <cell r="AK62" t="e">
            <v>#REF!</v>
          </cell>
          <cell r="AL62" t="e">
            <v>#REF!</v>
          </cell>
          <cell r="AM62" t="e">
            <v>#REF!</v>
          </cell>
          <cell r="AN62" t="e">
            <v>#REF!</v>
          </cell>
          <cell r="AO62" t="e">
            <v>#REF!</v>
          </cell>
          <cell r="AP62" t="e">
            <v>#REF!</v>
          </cell>
          <cell r="AQ62" t="e">
            <v>#REF!</v>
          </cell>
          <cell r="AR62">
            <v>1493.81</v>
          </cell>
          <cell r="AS62">
            <v>2570.509</v>
          </cell>
          <cell r="AT62">
            <v>746.27099999999996</v>
          </cell>
          <cell r="AU62">
            <v>906.91600000000005</v>
          </cell>
          <cell r="AV62">
            <v>965.99300000000005</v>
          </cell>
          <cell r="AW62">
            <v>848.298</v>
          </cell>
          <cell r="AX62">
            <v>338.89299999999997</v>
          </cell>
          <cell r="AY62">
            <v>845.54499999999996</v>
          </cell>
          <cell r="AZ62">
            <v>315.899</v>
          </cell>
          <cell r="BA62">
            <v>184.56</v>
          </cell>
          <cell r="BB62">
            <v>219.06200000000001</v>
          </cell>
          <cell r="BC62">
            <v>499.97199999999998</v>
          </cell>
          <cell r="BD62">
            <v>129.80000000000001</v>
          </cell>
          <cell r="BE62">
            <v>80.980999999999995</v>
          </cell>
          <cell r="BF62">
            <v>0</v>
          </cell>
          <cell r="BG62">
            <v>156.37899999999999</v>
          </cell>
          <cell r="BH62">
            <v>0</v>
          </cell>
          <cell r="BI62">
            <v>11190.084000000001</v>
          </cell>
          <cell r="BJ62">
            <v>10979.517903225807</v>
          </cell>
          <cell r="BK62">
            <v>887.19600000000173</v>
          </cell>
          <cell r="BL62" t="e">
            <v>#REF!</v>
          </cell>
          <cell r="BM62">
            <v>4671.6480000000001</v>
          </cell>
          <cell r="BN62">
            <v>6518.4359999999997</v>
          </cell>
          <cell r="BO62">
            <v>2526.793161290323</v>
          </cell>
        </row>
        <row r="63">
          <cell r="A63">
            <v>42736</v>
          </cell>
          <cell r="B63" t="e">
            <v>#REF!</v>
          </cell>
          <cell r="C63" t="e">
            <v>#REF!</v>
          </cell>
          <cell r="D63" t="e">
            <v>#REF!</v>
          </cell>
          <cell r="E63" t="e">
            <v>#REF!</v>
          </cell>
          <cell r="F63" t="e">
            <v>#REF!</v>
          </cell>
          <cell r="G63" t="e">
            <v>#REF!</v>
          </cell>
          <cell r="H63" t="e">
            <v>#REF!</v>
          </cell>
          <cell r="I63" t="e">
            <v>#REF!</v>
          </cell>
          <cell r="J63" t="e">
            <v>#REF!</v>
          </cell>
          <cell r="K63" t="e">
            <v>#REF!</v>
          </cell>
          <cell r="L63" t="e">
            <v>#REF!</v>
          </cell>
          <cell r="M63" t="e">
            <v>#REF!</v>
          </cell>
          <cell r="N63" t="e">
            <v>#REF!</v>
          </cell>
          <cell r="O63" t="e">
            <v>#REF!</v>
          </cell>
          <cell r="P63" t="e">
            <v>#REF!</v>
          </cell>
          <cell r="Q63" t="e">
            <v>#REF!</v>
          </cell>
          <cell r="R63" t="e">
            <v>#REF!</v>
          </cell>
          <cell r="S63" t="e">
            <v>#REF!</v>
          </cell>
          <cell r="T63" t="e">
            <v>#REF!</v>
          </cell>
          <cell r="U63" t="e">
            <v>#REF!</v>
          </cell>
          <cell r="V63" t="e">
            <v>#REF!</v>
          </cell>
          <cell r="W63" t="e">
            <v>#REF!</v>
          </cell>
          <cell r="X63" t="e">
            <v>#REF!</v>
          </cell>
          <cell r="Y63" t="e">
            <v>#REF!</v>
          </cell>
          <cell r="Z63" t="e">
            <v>#REF!</v>
          </cell>
          <cell r="AA63" t="e">
            <v>#REF!</v>
          </cell>
          <cell r="AB63" t="e">
            <v>#REF!</v>
          </cell>
          <cell r="AC63" t="e">
            <v>#REF!</v>
          </cell>
          <cell r="AD63" t="e">
            <v>#REF!</v>
          </cell>
          <cell r="AE63" t="e">
            <v>#REF!</v>
          </cell>
          <cell r="AF63" t="e">
            <v>#REF!</v>
          </cell>
          <cell r="AG63" t="e">
            <v>#REF!</v>
          </cell>
          <cell r="AH63" t="e">
            <v>#REF!</v>
          </cell>
          <cell r="AI63" t="e">
            <v>#REF!</v>
          </cell>
          <cell r="AJ63" t="e">
            <v>#REF!</v>
          </cell>
          <cell r="AK63" t="e">
            <v>#REF!</v>
          </cell>
          <cell r="AL63" t="e">
            <v>#REF!</v>
          </cell>
          <cell r="AM63" t="e">
            <v>#REF!</v>
          </cell>
          <cell r="AN63" t="e">
            <v>#REF!</v>
          </cell>
          <cell r="AO63" t="e">
            <v>#REF!</v>
          </cell>
          <cell r="AP63" t="e">
            <v>#REF!</v>
          </cell>
          <cell r="AQ63" t="e">
            <v>#REF!</v>
          </cell>
          <cell r="AR63">
            <v>1882.59</v>
          </cell>
          <cell r="AS63">
            <v>3409.9850000000001</v>
          </cell>
          <cell r="AT63">
            <v>489.70800000000003</v>
          </cell>
          <cell r="AU63">
            <v>639.55799999999999</v>
          </cell>
          <cell r="AV63">
            <v>943.26400000000001</v>
          </cell>
          <cell r="AW63">
            <v>1049.3869999999999</v>
          </cell>
          <cell r="AX63">
            <v>362.45</v>
          </cell>
          <cell r="AY63">
            <v>421.346</v>
          </cell>
          <cell r="AZ63">
            <v>564.39099999999996</v>
          </cell>
          <cell r="BA63">
            <v>211.78100000000001</v>
          </cell>
          <cell r="BB63">
            <v>172.68100000000001</v>
          </cell>
          <cell r="BC63">
            <v>314.39</v>
          </cell>
          <cell r="BD63">
            <v>67.254999999999995</v>
          </cell>
          <cell r="BE63">
            <v>88.754999999999995</v>
          </cell>
          <cell r="BF63">
            <v>0</v>
          </cell>
          <cell r="BG63">
            <v>459.36900000000003</v>
          </cell>
          <cell r="BH63">
            <v>0.01</v>
          </cell>
          <cell r="BI63">
            <v>12359.227000000001</v>
          </cell>
          <cell r="BJ63">
            <v>12126.660900537636</v>
          </cell>
          <cell r="BK63">
            <v>1282.3070000000007</v>
          </cell>
          <cell r="BL63" t="e">
            <v>#REF!</v>
          </cell>
          <cell r="BM63">
            <v>4983.4870000000001</v>
          </cell>
          <cell r="BN63">
            <v>7375.74</v>
          </cell>
          <cell r="BO63">
            <v>2790.7931935483871</v>
          </cell>
        </row>
        <row r="64">
          <cell r="A64">
            <v>42767</v>
          </cell>
          <cell r="B64" t="e">
            <v>#REF!</v>
          </cell>
          <cell r="C64" t="e">
            <v>#REF!</v>
          </cell>
          <cell r="D64" t="e">
            <v>#REF!</v>
          </cell>
          <cell r="E64" t="e">
            <v>#REF!</v>
          </cell>
          <cell r="F64" t="e">
            <v>#REF!</v>
          </cell>
          <cell r="G64" t="e">
            <v>#REF!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 t="e">
            <v>#REF!</v>
          </cell>
          <cell r="N64" t="e">
            <v>#REF!</v>
          </cell>
          <cell r="O64" t="e">
            <v>#REF!</v>
          </cell>
          <cell r="P64" t="e">
            <v>#REF!</v>
          </cell>
          <cell r="Q64" t="e">
            <v>#REF!</v>
          </cell>
          <cell r="R64" t="e">
            <v>#REF!</v>
          </cell>
          <cell r="S64" t="e">
            <v>#REF!</v>
          </cell>
          <cell r="T64" t="e">
            <v>#REF!</v>
          </cell>
          <cell r="U64" t="e">
            <v>#REF!</v>
          </cell>
          <cell r="V64" t="e">
            <v>#REF!</v>
          </cell>
          <cell r="W64" t="e">
            <v>#REF!</v>
          </cell>
          <cell r="X64" t="e">
            <v>#REF!</v>
          </cell>
          <cell r="Y64" t="e">
            <v>#REF!</v>
          </cell>
          <cell r="Z64" t="e">
            <v>#REF!</v>
          </cell>
          <cell r="AA64" t="e">
            <v>#REF!</v>
          </cell>
          <cell r="AB64" t="e">
            <v>#REF!</v>
          </cell>
          <cell r="AC64" t="e">
            <v>#REF!</v>
          </cell>
          <cell r="AD64" t="e">
            <v>#REF!</v>
          </cell>
          <cell r="AE64" t="e">
            <v>#REF!</v>
          </cell>
          <cell r="AF64" t="e">
            <v>#REF!</v>
          </cell>
          <cell r="AG64" t="e">
            <v>#REF!</v>
          </cell>
          <cell r="AH64" t="e">
            <v>#REF!</v>
          </cell>
          <cell r="AI64" t="e">
            <v>#REF!</v>
          </cell>
          <cell r="AJ64" t="e">
            <v>#REF!</v>
          </cell>
          <cell r="AK64" t="e">
            <v>#REF!</v>
          </cell>
          <cell r="AL64" t="e">
            <v>#REF!</v>
          </cell>
          <cell r="AM64" t="e">
            <v>#REF!</v>
          </cell>
          <cell r="AN64" t="e">
            <v>#REF!</v>
          </cell>
          <cell r="AO64" t="e">
            <v>#REF!</v>
          </cell>
          <cell r="AP64" t="e">
            <v>#REF!</v>
          </cell>
          <cell r="AQ64" t="e">
            <v>#REF!</v>
          </cell>
          <cell r="AR64">
            <v>1539.9259999999999</v>
          </cell>
          <cell r="AS64">
            <v>3082.7950000000001</v>
          </cell>
          <cell r="AT64">
            <v>843.96299999999997</v>
          </cell>
          <cell r="AU64">
            <v>648.80100000000004</v>
          </cell>
          <cell r="AV64">
            <v>786.83900000000006</v>
          </cell>
          <cell r="AW64">
            <v>850.94799999999998</v>
          </cell>
          <cell r="AX64">
            <v>399.57400000000001</v>
          </cell>
          <cell r="AY64">
            <v>936.50099999999998</v>
          </cell>
          <cell r="AZ64">
            <v>298.84300000000002</v>
          </cell>
          <cell r="BA64">
            <v>31.754999999999999</v>
          </cell>
          <cell r="BB64">
            <v>374.00799999999998</v>
          </cell>
          <cell r="BC64">
            <v>468.971</v>
          </cell>
          <cell r="BD64">
            <v>94.379000000000005</v>
          </cell>
          <cell r="BE64">
            <v>106.27500000000001</v>
          </cell>
          <cell r="BF64">
            <v>0</v>
          </cell>
          <cell r="BG64">
            <v>0</v>
          </cell>
          <cell r="BH64">
            <v>193.76</v>
          </cell>
          <cell r="BI64">
            <v>11794.853999999999</v>
          </cell>
          <cell r="BJ64">
            <v>12812.862232142856</v>
          </cell>
          <cell r="BK64">
            <v>1137.5159999999996</v>
          </cell>
          <cell r="BL64" t="e">
            <v>#REF!</v>
          </cell>
          <cell r="BM64">
            <v>4481.1549999999997</v>
          </cell>
          <cell r="BN64">
            <v>7313.6989999999996</v>
          </cell>
          <cell r="BO64">
            <v>2948.7134999999998</v>
          </cell>
        </row>
        <row r="65">
          <cell r="A65">
            <v>42795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 t="e">
            <v>#REF!</v>
          </cell>
          <cell r="AE65" t="e">
            <v>#REF!</v>
          </cell>
          <cell r="AF65" t="e">
            <v>#REF!</v>
          </cell>
          <cell r="AG65" t="e">
            <v>#REF!</v>
          </cell>
          <cell r="AH65" t="e">
            <v>#REF!</v>
          </cell>
          <cell r="AI65" t="e">
            <v>#REF!</v>
          </cell>
          <cell r="AJ65" t="e">
            <v>#REF!</v>
          </cell>
          <cell r="AK65" t="e">
            <v>#REF!</v>
          </cell>
          <cell r="AL65" t="e">
            <v>#REF!</v>
          </cell>
          <cell r="AM65" t="e">
            <v>#REF!</v>
          </cell>
          <cell r="AN65" t="e">
            <v>#REF!</v>
          </cell>
          <cell r="AO65" t="e">
            <v>#REF!</v>
          </cell>
          <cell r="AP65" t="e">
            <v>#REF!</v>
          </cell>
          <cell r="AQ65" t="e">
            <v>#REF!</v>
          </cell>
          <cell r="AR65">
            <v>2482.7109999999998</v>
          </cell>
          <cell r="AS65">
            <v>3459.393</v>
          </cell>
          <cell r="AT65">
            <v>579.42600000000004</v>
          </cell>
          <cell r="AU65">
            <v>500.94499999999999</v>
          </cell>
          <cell r="AV65">
            <v>1185.75</v>
          </cell>
          <cell r="AW65">
            <v>897.09799999999996</v>
          </cell>
          <cell r="AX65">
            <v>326.28300000000002</v>
          </cell>
          <cell r="AY65">
            <v>858.86400000000003</v>
          </cell>
          <cell r="AZ65">
            <v>822.46100000000001</v>
          </cell>
          <cell r="BA65">
            <v>0</v>
          </cell>
          <cell r="BB65">
            <v>261.97899999999998</v>
          </cell>
          <cell r="BC65">
            <v>465.68700000000001</v>
          </cell>
          <cell r="BD65">
            <v>349.49</v>
          </cell>
          <cell r="BE65">
            <v>87.278000000000006</v>
          </cell>
          <cell r="BF65">
            <v>8.5250000000000004</v>
          </cell>
          <cell r="BG65">
            <v>0</v>
          </cell>
          <cell r="BH65">
            <v>0.01</v>
          </cell>
          <cell r="BI65">
            <v>13508.974</v>
          </cell>
          <cell r="BJ65">
            <v>13254.772876344085</v>
          </cell>
          <cell r="BK65">
            <v>1223.0740000000042</v>
          </cell>
          <cell r="BL65" t="e">
            <v>#REF!</v>
          </cell>
          <cell r="BM65">
            <v>5327.2879999999996</v>
          </cell>
          <cell r="BN65">
            <v>8181.6859999999997</v>
          </cell>
          <cell r="BO65">
            <v>3050.4134838709679</v>
          </cell>
        </row>
        <row r="66">
          <cell r="A66">
            <v>42826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 t="e">
            <v>#REF!</v>
          </cell>
          <cell r="AE66" t="e">
            <v>#REF!</v>
          </cell>
          <cell r="AF66" t="e">
            <v>#REF!</v>
          </cell>
          <cell r="AG66" t="e">
            <v>#REF!</v>
          </cell>
          <cell r="AH66" t="e">
            <v>#REF!</v>
          </cell>
          <cell r="AI66" t="e">
            <v>#REF!</v>
          </cell>
          <cell r="AJ66" t="e">
            <v>#REF!</v>
          </cell>
          <cell r="AK66" t="e">
            <v>#REF!</v>
          </cell>
          <cell r="AL66" t="e">
            <v>#REF!</v>
          </cell>
          <cell r="AM66" t="e">
            <v>#REF!</v>
          </cell>
          <cell r="AN66" t="e">
            <v>#REF!</v>
          </cell>
          <cell r="AO66" t="e">
            <v>#REF!</v>
          </cell>
          <cell r="AP66" t="e">
            <v>#REF!</v>
          </cell>
          <cell r="AQ66" t="e">
            <v>#REF!</v>
          </cell>
          <cell r="AR66">
            <v>1735.4559999999999</v>
          </cell>
          <cell r="AS66">
            <v>3900.4160000000002</v>
          </cell>
          <cell r="AT66">
            <v>1172.327</v>
          </cell>
          <cell r="AU66">
            <v>145.33099999999999</v>
          </cell>
          <cell r="AV66">
            <v>873.38900000000001</v>
          </cell>
          <cell r="AW66">
            <v>460.31599999999997</v>
          </cell>
          <cell r="AX66">
            <v>404.75200000000001</v>
          </cell>
          <cell r="AY66">
            <v>547.46900000000005</v>
          </cell>
          <cell r="AZ66">
            <v>450.80799999999999</v>
          </cell>
          <cell r="BA66">
            <v>0</v>
          </cell>
          <cell r="BB66">
            <v>218.88</v>
          </cell>
          <cell r="BC66">
            <v>608.28499999999997</v>
          </cell>
          <cell r="BD66">
            <v>361.36799999999999</v>
          </cell>
          <cell r="BE66">
            <v>92.741</v>
          </cell>
          <cell r="BF66">
            <v>4.2670000000000003</v>
          </cell>
          <cell r="BG66">
            <v>0</v>
          </cell>
          <cell r="BH66">
            <v>0.05</v>
          </cell>
          <cell r="BI66">
            <v>11943.754999999999</v>
          </cell>
          <cell r="BJ66">
            <v>12109.64048611111</v>
          </cell>
          <cell r="BK66">
            <v>967.89999999999782</v>
          </cell>
          <cell r="BL66" t="e">
            <v>#REF!</v>
          </cell>
          <cell r="BM66">
            <v>4347.3890000000001</v>
          </cell>
          <cell r="BN66">
            <v>7596.366</v>
          </cell>
          <cell r="BO66">
            <v>2786.8761666666664</v>
          </cell>
        </row>
        <row r="67">
          <cell r="A67">
            <v>42856</v>
          </cell>
          <cell r="B67"/>
          <cell r="C67"/>
          <cell r="D67"/>
          <cell r="E67"/>
          <cell r="F67"/>
          <cell r="G67"/>
          <cell r="H67"/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 t="e">
            <v>#REF!</v>
          </cell>
          <cell r="AE67" t="e">
            <v>#REF!</v>
          </cell>
          <cell r="AF67" t="e">
            <v>#REF!</v>
          </cell>
          <cell r="AG67" t="e">
            <v>#REF!</v>
          </cell>
          <cell r="AH67" t="e">
            <v>#REF!</v>
          </cell>
          <cell r="AI67" t="e">
            <v>#REF!</v>
          </cell>
          <cell r="AJ67" t="e">
            <v>#REF!</v>
          </cell>
          <cell r="AK67" t="e">
            <v>#REF!</v>
          </cell>
          <cell r="AL67" t="e">
            <v>#REF!</v>
          </cell>
          <cell r="AM67" t="e">
            <v>#REF!</v>
          </cell>
          <cell r="AN67" t="e">
            <v>#REF!</v>
          </cell>
          <cell r="AO67" t="e">
            <v>#REF!</v>
          </cell>
          <cell r="AP67" t="e">
            <v>#REF!</v>
          </cell>
          <cell r="AQ67" t="e">
            <v>#REF!</v>
          </cell>
          <cell r="AR67">
            <v>1237.21</v>
          </cell>
          <cell r="AS67">
            <v>2937.0450000000001</v>
          </cell>
          <cell r="AT67">
            <v>1557.223</v>
          </cell>
          <cell r="AU67">
            <v>505.327</v>
          </cell>
          <cell r="AV67">
            <v>1271.23</v>
          </cell>
          <cell r="AW67">
            <v>1130.423</v>
          </cell>
          <cell r="AX67">
            <v>394.584</v>
          </cell>
          <cell r="AY67">
            <v>655.17999999999995</v>
          </cell>
          <cell r="AZ67">
            <v>872.351</v>
          </cell>
          <cell r="BA67">
            <v>160.899</v>
          </cell>
          <cell r="BB67">
            <v>251.96799999999999</v>
          </cell>
          <cell r="BC67">
            <v>516.38400000000001</v>
          </cell>
          <cell r="BD67">
            <v>445.53399999999999</v>
          </cell>
          <cell r="BE67">
            <v>103.45699999999999</v>
          </cell>
          <cell r="BF67">
            <v>3.5779999999999998</v>
          </cell>
          <cell r="BG67">
            <v>471.762</v>
          </cell>
          <cell r="BH67">
            <v>0.25</v>
          </cell>
          <cell r="BI67">
            <v>13547.244000000001</v>
          </cell>
          <cell r="BJ67">
            <v>13292.322741935483</v>
          </cell>
          <cell r="BK67">
            <v>1032.8389999999981</v>
          </cell>
          <cell r="BL67" t="e">
            <v>#REF!</v>
          </cell>
          <cell r="BM67">
            <v>6876.7560000000003</v>
          </cell>
          <cell r="BN67">
            <v>6670.4880000000003</v>
          </cell>
          <cell r="BO67">
            <v>3059.0550967741938</v>
          </cell>
        </row>
        <row r="68">
          <cell r="A68">
            <v>42887</v>
          </cell>
          <cell r="B68"/>
          <cell r="C68"/>
          <cell r="D68"/>
          <cell r="E68"/>
          <cell r="F68"/>
          <cell r="G68"/>
          <cell r="H68"/>
          <cell r="I68"/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 t="e">
            <v>#REF!</v>
          </cell>
          <cell r="AE68" t="e">
            <v>#REF!</v>
          </cell>
          <cell r="AF68" t="e">
            <v>#REF!</v>
          </cell>
          <cell r="AG68" t="e">
            <v>#REF!</v>
          </cell>
          <cell r="AH68" t="e">
            <v>#REF!</v>
          </cell>
          <cell r="AI68" t="e">
            <v>#REF!</v>
          </cell>
          <cell r="AJ68" t="e">
            <v>#REF!</v>
          </cell>
          <cell r="AK68" t="e">
            <v>#REF!</v>
          </cell>
          <cell r="AL68" t="e">
            <v>#REF!</v>
          </cell>
          <cell r="AM68" t="e">
            <v>#REF!</v>
          </cell>
          <cell r="AN68" t="e">
            <v>#REF!</v>
          </cell>
          <cell r="AO68" t="e">
            <v>#REF!</v>
          </cell>
          <cell r="AP68" t="e">
            <v>#REF!</v>
          </cell>
          <cell r="AQ68" t="e">
            <v>#REF!</v>
          </cell>
          <cell r="AR68">
            <v>1502.9390000000001</v>
          </cell>
          <cell r="AS68">
            <v>2153.328</v>
          </cell>
          <cell r="AT68">
            <v>1339.115</v>
          </cell>
          <cell r="AU68">
            <v>294.61799999999999</v>
          </cell>
          <cell r="AV68">
            <v>1346.4169999999999</v>
          </cell>
          <cell r="AW68">
            <v>481.44799999999998</v>
          </cell>
          <cell r="AX68">
            <v>378.85700000000003</v>
          </cell>
          <cell r="AY68">
            <v>685.76900000000001</v>
          </cell>
          <cell r="AZ68">
            <v>921.83500000000004</v>
          </cell>
          <cell r="BA68">
            <v>101.761</v>
          </cell>
          <cell r="BB68">
            <v>240.14</v>
          </cell>
          <cell r="BC68">
            <v>494.51499999999999</v>
          </cell>
          <cell r="BD68">
            <v>314.274</v>
          </cell>
          <cell r="BE68">
            <v>142.297</v>
          </cell>
          <cell r="BF68">
            <v>65.763999999999996</v>
          </cell>
          <cell r="BG68">
            <v>156.41499999999999</v>
          </cell>
          <cell r="BH68">
            <v>0.11</v>
          </cell>
          <cell r="BI68">
            <v>11718.324000000001</v>
          </cell>
          <cell r="BJ68">
            <v>11881.078500000001</v>
          </cell>
          <cell r="BK68">
            <v>1098.7219999999998</v>
          </cell>
          <cell r="BL68" t="e">
            <v>#REF!</v>
          </cell>
          <cell r="BM68">
            <v>5792.81</v>
          </cell>
          <cell r="BN68">
            <v>5925.5140000000001</v>
          </cell>
          <cell r="BO68">
            <v>2734.2756000000004</v>
          </cell>
        </row>
        <row r="69">
          <cell r="A69">
            <v>42917</v>
          </cell>
          <cell r="B69"/>
          <cell r="C69"/>
          <cell r="D69"/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 t="e">
            <v>#REF!</v>
          </cell>
          <cell r="AE69" t="e">
            <v>#REF!</v>
          </cell>
          <cell r="AF69" t="e">
            <v>#REF!</v>
          </cell>
          <cell r="AG69" t="e">
            <v>#REF!</v>
          </cell>
          <cell r="AH69" t="e">
            <v>#REF!</v>
          </cell>
          <cell r="AI69" t="e">
            <v>#REF!</v>
          </cell>
          <cell r="AJ69" t="e">
            <v>#REF!</v>
          </cell>
          <cell r="AK69" t="e">
            <v>#REF!</v>
          </cell>
          <cell r="AL69" t="e">
            <v>#REF!</v>
          </cell>
          <cell r="AM69" t="e">
            <v>#REF!</v>
          </cell>
          <cell r="AN69" t="e">
            <v>#REF!</v>
          </cell>
          <cell r="AO69" t="e">
            <v>#REF!</v>
          </cell>
          <cell r="AP69" t="e">
            <v>#REF!</v>
          </cell>
          <cell r="AQ69" t="e">
            <v>#REF!</v>
          </cell>
          <cell r="AR69">
            <v>1300.701</v>
          </cell>
          <cell r="AS69">
            <v>656.68399999999997</v>
          </cell>
          <cell r="AT69">
            <v>1264.6099999999999</v>
          </cell>
          <cell r="AU69">
            <v>541.255</v>
          </cell>
          <cell r="AV69">
            <v>911.15300000000002</v>
          </cell>
          <cell r="AW69">
            <v>1305.8779999999999</v>
          </cell>
          <cell r="AX69">
            <v>523.60199999999998</v>
          </cell>
          <cell r="AY69">
            <v>881.41300000000001</v>
          </cell>
          <cell r="AZ69">
            <v>762.43200000000002</v>
          </cell>
          <cell r="BA69">
            <v>34.896000000000001</v>
          </cell>
          <cell r="BB69">
            <v>84.8</v>
          </cell>
          <cell r="BC69">
            <v>486.99</v>
          </cell>
          <cell r="BD69">
            <v>287.94799999999998</v>
          </cell>
          <cell r="BE69">
            <v>130.18799999999999</v>
          </cell>
          <cell r="BF69">
            <v>6.56</v>
          </cell>
          <cell r="BG69">
            <v>314.05500000000001</v>
          </cell>
          <cell r="BH69">
            <v>0.05</v>
          </cell>
          <cell r="BI69">
            <v>10515.924000000001</v>
          </cell>
          <cell r="BJ69">
            <v>10318.04370967742</v>
          </cell>
          <cell r="BK69">
            <v>1022.7090000000026</v>
          </cell>
          <cell r="BL69" t="e">
            <v>#REF!</v>
          </cell>
          <cell r="BM69">
            <v>6517.9049999999997</v>
          </cell>
          <cell r="BN69">
            <v>3998.0189999999998</v>
          </cell>
          <cell r="BO69">
            <v>2374.563483870968</v>
          </cell>
        </row>
        <row r="70">
          <cell r="A70">
            <v>42948</v>
          </cell>
          <cell r="B70"/>
          <cell r="C70"/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 t="e">
            <v>#REF!</v>
          </cell>
          <cell r="AE70" t="e">
            <v>#REF!</v>
          </cell>
          <cell r="AF70" t="e">
            <v>#REF!</v>
          </cell>
          <cell r="AG70" t="e">
            <v>#REF!</v>
          </cell>
          <cell r="AH70" t="e">
            <v>#REF!</v>
          </cell>
          <cell r="AI70" t="e">
            <v>#REF!</v>
          </cell>
          <cell r="AJ70" t="e">
            <v>#REF!</v>
          </cell>
          <cell r="AK70" t="e">
            <v>#REF!</v>
          </cell>
          <cell r="AL70" t="e">
            <v>#REF!</v>
          </cell>
          <cell r="AM70" t="e">
            <v>#REF!</v>
          </cell>
          <cell r="AN70" t="e">
            <v>#REF!</v>
          </cell>
          <cell r="AO70" t="e">
            <v>#REF!</v>
          </cell>
          <cell r="AP70" t="e">
            <v>#REF!</v>
          </cell>
          <cell r="AQ70" t="e">
            <v>#REF!</v>
          </cell>
          <cell r="AR70">
            <v>1478.615</v>
          </cell>
          <cell r="AS70">
            <v>336.80399999999997</v>
          </cell>
          <cell r="AT70">
            <v>1190.675</v>
          </cell>
          <cell r="AU70">
            <v>656.46600000000001</v>
          </cell>
          <cell r="AV70">
            <v>720.76800000000003</v>
          </cell>
          <cell r="AW70">
            <v>661.43200000000002</v>
          </cell>
          <cell r="AX70">
            <v>267.62099999999998</v>
          </cell>
          <cell r="AY70">
            <v>728.46199999999999</v>
          </cell>
          <cell r="AZ70">
            <v>146.589</v>
          </cell>
          <cell r="BA70">
            <v>34.415999999999997</v>
          </cell>
          <cell r="BB70">
            <v>201.43899999999999</v>
          </cell>
          <cell r="BC70">
            <v>602.54</v>
          </cell>
          <cell r="BD70">
            <v>259.89800000000002</v>
          </cell>
          <cell r="BE70">
            <v>132.01400000000001</v>
          </cell>
          <cell r="BF70">
            <v>7.9210000000000003</v>
          </cell>
          <cell r="BG70">
            <v>314.26499999999999</v>
          </cell>
          <cell r="BH70">
            <v>0.15</v>
          </cell>
          <cell r="BI70">
            <v>8436.7579999999998</v>
          </cell>
          <cell r="BJ70">
            <v>8278.0018010752701</v>
          </cell>
          <cell r="BK70">
            <v>696.68299999999999</v>
          </cell>
          <cell r="BL70" t="e">
            <v>#REF!</v>
          </cell>
          <cell r="BM70">
            <v>4665.8590000000004</v>
          </cell>
          <cell r="BN70">
            <v>3770.8989999999999</v>
          </cell>
          <cell r="BO70">
            <v>1905.0743870967744</v>
          </cell>
        </row>
        <row r="71">
          <cell r="A71">
            <v>42979</v>
          </cell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 t="e">
            <v>#REF!</v>
          </cell>
          <cell r="AE71" t="e">
            <v>#REF!</v>
          </cell>
          <cell r="AF71" t="e">
            <v>#REF!</v>
          </cell>
          <cell r="AG71" t="e">
            <v>#REF!</v>
          </cell>
          <cell r="AH71" t="e">
            <v>#REF!</v>
          </cell>
          <cell r="AI71" t="e">
            <v>#REF!</v>
          </cell>
          <cell r="AJ71" t="e">
            <v>#REF!</v>
          </cell>
          <cell r="AK71" t="e">
            <v>#REF!</v>
          </cell>
          <cell r="AL71" t="e">
            <v>#REF!</v>
          </cell>
          <cell r="AM71" t="e">
            <v>#REF!</v>
          </cell>
          <cell r="AN71" t="e">
            <v>#REF!</v>
          </cell>
          <cell r="AO71" t="e">
            <v>#REF!</v>
          </cell>
          <cell r="AP71" t="e">
            <v>#REF!</v>
          </cell>
          <cell r="AQ71" t="e">
            <v>#REF!</v>
          </cell>
          <cell r="AR71">
            <v>1947.6969999999999</v>
          </cell>
          <cell r="AS71">
            <v>490.66300000000001</v>
          </cell>
          <cell r="AT71">
            <v>442.036</v>
          </cell>
          <cell r="AU71">
            <v>732.60199999999998</v>
          </cell>
          <cell r="AV71">
            <v>1126.31</v>
          </cell>
          <cell r="AW71">
            <v>959.06100000000004</v>
          </cell>
          <cell r="AX71">
            <v>512.68600000000004</v>
          </cell>
          <cell r="AY71">
            <v>815.601</v>
          </cell>
          <cell r="AZ71">
            <v>445.52</v>
          </cell>
          <cell r="BA71">
            <v>31.266999999999999</v>
          </cell>
          <cell r="BB71">
            <v>333.59100000000001</v>
          </cell>
          <cell r="BC71">
            <v>633.90700000000004</v>
          </cell>
          <cell r="BD71">
            <v>361.59699999999998</v>
          </cell>
          <cell r="BE71">
            <v>103.694</v>
          </cell>
          <cell r="BF71">
            <v>2.7149999999999999</v>
          </cell>
          <cell r="BG71">
            <v>314.25700000000001</v>
          </cell>
          <cell r="BH71">
            <v>0</v>
          </cell>
          <cell r="BI71">
            <v>9714.3389999999999</v>
          </cell>
          <cell r="BJ71">
            <v>9849.2603749999998</v>
          </cell>
          <cell r="BK71">
            <v>461.13500000000386</v>
          </cell>
          <cell r="BL71" t="e">
            <v>#REF!</v>
          </cell>
          <cell r="BM71">
            <v>4979.4260000000004</v>
          </cell>
          <cell r="BN71">
            <v>4734.9129999999996</v>
          </cell>
          <cell r="BO71">
            <v>2266.6791000000003</v>
          </cell>
        </row>
        <row r="72">
          <cell r="A72">
            <v>43009</v>
          </cell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 t="e">
            <v>#REF!</v>
          </cell>
          <cell r="AE72" t="e">
            <v>#REF!</v>
          </cell>
          <cell r="AF72" t="e">
            <v>#REF!</v>
          </cell>
          <cell r="AG72" t="e">
            <v>#REF!</v>
          </cell>
          <cell r="AH72" t="e">
            <v>#REF!</v>
          </cell>
          <cell r="AI72" t="e">
            <v>#REF!</v>
          </cell>
          <cell r="AJ72" t="e">
            <v>#REF!</v>
          </cell>
          <cell r="AK72" t="e">
            <v>#REF!</v>
          </cell>
          <cell r="AL72" t="e">
            <v>#REF!</v>
          </cell>
          <cell r="AM72" t="e">
            <v>#REF!</v>
          </cell>
          <cell r="AN72" t="e">
            <v>#REF!</v>
          </cell>
          <cell r="AO72" t="e">
            <v>#REF!</v>
          </cell>
          <cell r="AP72" t="e">
            <v>#REF!</v>
          </cell>
          <cell r="AQ72" t="e">
            <v>#REF!</v>
          </cell>
          <cell r="AR72">
            <v>1304.4280000000001</v>
          </cell>
          <cell r="AS72">
            <v>244.38399999999999</v>
          </cell>
          <cell r="AT72">
            <v>476.21199999999999</v>
          </cell>
          <cell r="AU72">
            <v>488.98</v>
          </cell>
          <cell r="AV72">
            <v>1099.6690000000001</v>
          </cell>
          <cell r="AW72">
            <v>440.601</v>
          </cell>
          <cell r="AX72">
            <v>238.44300000000001</v>
          </cell>
          <cell r="AY72">
            <v>296.05900000000003</v>
          </cell>
          <cell r="AZ72">
            <v>608.53499999999997</v>
          </cell>
          <cell r="BA72">
            <v>0</v>
          </cell>
          <cell r="BB72">
            <v>126.411</v>
          </cell>
          <cell r="BC72">
            <v>713.22299999999996</v>
          </cell>
          <cell r="BD72">
            <v>330.07</v>
          </cell>
          <cell r="BE72">
            <v>86.683000000000007</v>
          </cell>
          <cell r="BF72">
            <v>0</v>
          </cell>
          <cell r="BG72">
            <v>155.035</v>
          </cell>
          <cell r="BH72">
            <v>0.11</v>
          </cell>
          <cell r="BI72">
            <v>7258.7860000000001</v>
          </cell>
          <cell r="BJ72">
            <v>7122.1959408602152</v>
          </cell>
          <cell r="BK72">
            <v>649.94300000000112</v>
          </cell>
          <cell r="BL72" t="e">
            <v>#REF!</v>
          </cell>
          <cell r="BM72">
            <v>4197.7870000000003</v>
          </cell>
          <cell r="BN72">
            <v>3060.9989999999998</v>
          </cell>
          <cell r="BO72">
            <v>1639.0807096774195</v>
          </cell>
        </row>
        <row r="73">
          <cell r="A73">
            <v>43040</v>
          </cell>
          <cell r="B73"/>
          <cell r="C73"/>
          <cell r="D73"/>
          <cell r="E73"/>
          <cell r="F73"/>
          <cell r="G73"/>
          <cell r="H73"/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 t="e">
            <v>#REF!</v>
          </cell>
          <cell r="AE73" t="e">
            <v>#REF!</v>
          </cell>
          <cell r="AF73" t="e">
            <v>#REF!</v>
          </cell>
          <cell r="AG73" t="e">
            <v>#REF!</v>
          </cell>
          <cell r="AH73" t="e">
            <v>#REF!</v>
          </cell>
          <cell r="AI73" t="e">
            <v>#REF!</v>
          </cell>
          <cell r="AJ73" t="e">
            <v>#REF!</v>
          </cell>
          <cell r="AK73" t="e">
            <v>#REF!</v>
          </cell>
          <cell r="AL73" t="e">
            <v>#REF!</v>
          </cell>
          <cell r="AM73" t="e">
            <v>#REF!</v>
          </cell>
          <cell r="AN73" t="e">
            <v>#REF!</v>
          </cell>
          <cell r="AO73" t="e">
            <v>#REF!</v>
          </cell>
          <cell r="AP73" t="e">
            <v>#REF!</v>
          </cell>
          <cell r="AQ73" t="e">
            <v>#REF!</v>
          </cell>
          <cell r="AR73">
            <v>1783.4280000000001</v>
          </cell>
          <cell r="AS73">
            <v>329.32499999999999</v>
          </cell>
          <cell r="AT73">
            <v>229.55199999999999</v>
          </cell>
          <cell r="AU73">
            <v>1126.8979999999999</v>
          </cell>
          <cell r="AV73">
            <v>425.80599999999998</v>
          </cell>
          <cell r="AW73">
            <v>665.22299999999996</v>
          </cell>
          <cell r="AX73">
            <v>257.46800000000002</v>
          </cell>
          <cell r="AY73">
            <v>604.048</v>
          </cell>
          <cell r="AZ73">
            <v>765.21400000000006</v>
          </cell>
          <cell r="BA73">
            <v>0</v>
          </cell>
          <cell r="BB73">
            <v>217.28899999999999</v>
          </cell>
          <cell r="BC73">
            <v>535.72199999999998</v>
          </cell>
          <cell r="BD73">
            <v>279.233</v>
          </cell>
          <cell r="BE73">
            <v>78.105000000000004</v>
          </cell>
          <cell r="BF73">
            <v>7.15</v>
          </cell>
          <cell r="BG73">
            <v>314.31599999999997</v>
          </cell>
          <cell r="BH73">
            <v>73.507000000000005</v>
          </cell>
          <cell r="BI73">
            <v>8148.3180000000002</v>
          </cell>
          <cell r="BJ73">
            <v>8261.4890833333338</v>
          </cell>
          <cell r="BK73">
            <v>456.03400000000238</v>
          </cell>
          <cell r="BL73" t="e">
            <v>#REF!</v>
          </cell>
          <cell r="BM73">
            <v>3721.6179999999999</v>
          </cell>
          <cell r="BN73">
            <v>4426.7</v>
          </cell>
          <cell r="BO73">
            <v>1901.2742000000003</v>
          </cell>
        </row>
        <row r="74">
          <cell r="A74">
            <v>43070</v>
          </cell>
          <cell r="B74"/>
          <cell r="C74"/>
          <cell r="D74"/>
          <cell r="E74"/>
          <cell r="F74"/>
          <cell r="G74"/>
          <cell r="H74"/>
          <cell r="I74"/>
          <cell r="J74"/>
          <cell r="K74"/>
          <cell r="L74"/>
          <cell r="M74"/>
          <cell r="N74"/>
          <cell r="O74"/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 t="e">
            <v>#REF!</v>
          </cell>
          <cell r="AE74" t="e">
            <v>#REF!</v>
          </cell>
          <cell r="AF74" t="e">
            <v>#REF!</v>
          </cell>
          <cell r="AG74" t="e">
            <v>#REF!</v>
          </cell>
          <cell r="AH74" t="e">
            <v>#REF!</v>
          </cell>
          <cell r="AI74" t="e">
            <v>#REF!</v>
          </cell>
          <cell r="AJ74" t="e">
            <v>#REF!</v>
          </cell>
          <cell r="AK74" t="e">
            <v>#REF!</v>
          </cell>
          <cell r="AL74" t="e">
            <v>#REF!</v>
          </cell>
          <cell r="AM74" t="e">
            <v>#REF!</v>
          </cell>
          <cell r="AN74" t="e">
            <v>#REF!</v>
          </cell>
          <cell r="AO74" t="e">
            <v>#REF!</v>
          </cell>
          <cell r="AP74" t="e">
            <v>#REF!</v>
          </cell>
          <cell r="AQ74" t="e">
            <v>#REF!</v>
          </cell>
          <cell r="AR74">
            <v>1239.3969999999999</v>
          </cell>
          <cell r="AS74">
            <v>1284.912</v>
          </cell>
          <cell r="AT74">
            <v>574.49</v>
          </cell>
          <cell r="AU74">
            <v>417.34899999999999</v>
          </cell>
          <cell r="AV74">
            <v>793.19100000000003</v>
          </cell>
          <cell r="AW74">
            <v>491.42599999999999</v>
          </cell>
          <cell r="AX74">
            <v>421.32799999999997</v>
          </cell>
          <cell r="AY74">
            <v>674.471</v>
          </cell>
          <cell r="AZ74">
            <v>325.56799999999998</v>
          </cell>
          <cell r="BA74">
            <v>0</v>
          </cell>
          <cell r="BB74">
            <v>91.878</v>
          </cell>
          <cell r="BC74">
            <v>740.38699999999994</v>
          </cell>
          <cell r="BD74">
            <v>361.572</v>
          </cell>
          <cell r="BE74">
            <v>68.891999999999996</v>
          </cell>
          <cell r="BF74">
            <v>0.996</v>
          </cell>
          <cell r="BG74">
            <v>317.32100000000003</v>
          </cell>
          <cell r="BH74">
            <v>6.0000000000000001E-3</v>
          </cell>
          <cell r="BI74">
            <v>8461.4519999999993</v>
          </cell>
          <cell r="BJ74">
            <v>8302.2311290322577</v>
          </cell>
          <cell r="BK74">
            <v>658.26799999999912</v>
          </cell>
          <cell r="BL74" t="e">
            <v>#REF!</v>
          </cell>
          <cell r="BM74">
            <v>4180.9219999999996</v>
          </cell>
          <cell r="BN74">
            <v>4280.53</v>
          </cell>
          <cell r="BO74">
            <v>1910.6504516129032</v>
          </cell>
        </row>
        <row r="75">
          <cell r="A75">
            <v>43101</v>
          </cell>
          <cell r="B75"/>
          <cell r="C75"/>
          <cell r="D75"/>
          <cell r="E75"/>
          <cell r="F75"/>
          <cell r="G75"/>
          <cell r="H75"/>
          <cell r="I75"/>
          <cell r="J75"/>
          <cell r="K75"/>
          <cell r="L75"/>
          <cell r="M75"/>
          <cell r="N75"/>
          <cell r="O75"/>
          <cell r="P75"/>
          <cell r="Q75"/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 t="e">
            <v>#REF!</v>
          </cell>
          <cell r="AE75" t="e">
            <v>#REF!</v>
          </cell>
          <cell r="AF75" t="e">
            <v>#REF!</v>
          </cell>
          <cell r="AG75" t="e">
            <v>#REF!</v>
          </cell>
          <cell r="AH75" t="e">
            <v>#REF!</v>
          </cell>
          <cell r="AI75" t="e">
            <v>#REF!</v>
          </cell>
          <cell r="AJ75" t="e">
            <v>#REF!</v>
          </cell>
          <cell r="AK75" t="e">
            <v>#REF!</v>
          </cell>
          <cell r="AL75" t="e">
            <v>#REF!</v>
          </cell>
          <cell r="AM75" t="e">
            <v>#REF!</v>
          </cell>
          <cell r="AN75" t="e">
            <v>#REF!</v>
          </cell>
          <cell r="AO75" t="e">
            <v>#REF!</v>
          </cell>
          <cell r="AP75" t="e">
            <v>#REF!</v>
          </cell>
          <cell r="AQ75" t="e">
            <v>#REF!</v>
          </cell>
          <cell r="AR75">
            <v>2037.152</v>
          </cell>
          <cell r="AS75">
            <v>1719.492</v>
          </cell>
          <cell r="AT75">
            <v>855.94799999999998</v>
          </cell>
          <cell r="AU75">
            <v>987.09199999999998</v>
          </cell>
          <cell r="AV75">
            <v>1264.79</v>
          </cell>
          <cell r="AW75">
            <v>1053.1110000000001</v>
          </cell>
          <cell r="AX75">
            <v>352.93599999999998</v>
          </cell>
          <cell r="AY75">
            <v>594.91499999999996</v>
          </cell>
          <cell r="AZ75">
            <v>4.7E-2</v>
          </cell>
          <cell r="BA75">
            <v>10.504</v>
          </cell>
          <cell r="BB75">
            <v>184.37299999999999</v>
          </cell>
          <cell r="BC75">
            <v>443.44299999999998</v>
          </cell>
          <cell r="BD75">
            <v>459.77100000000002</v>
          </cell>
          <cell r="BE75">
            <v>115.086</v>
          </cell>
          <cell r="BF75">
            <v>10.263999999999999</v>
          </cell>
          <cell r="BG75">
            <v>315.495</v>
          </cell>
          <cell r="BH75">
            <v>3.5000000000000003E-2</v>
          </cell>
          <cell r="BI75">
            <v>11582.986000000001</v>
          </cell>
          <cell r="BJ75">
            <v>11365.026586021506</v>
          </cell>
          <cell r="BK75">
            <v>1178.5319999999992</v>
          </cell>
          <cell r="BL75" t="e">
            <v>#REF!</v>
          </cell>
          <cell r="BM75">
            <v>5201.7749999999996</v>
          </cell>
          <cell r="BN75">
            <v>6381.21</v>
          </cell>
          <cell r="BO75">
            <v>2615.5129677419354</v>
          </cell>
        </row>
        <row r="76">
          <cell r="A76">
            <v>43132</v>
          </cell>
          <cell r="B76"/>
          <cell r="C76"/>
          <cell r="D76"/>
          <cell r="E76"/>
          <cell r="F76"/>
          <cell r="G76"/>
          <cell r="H76"/>
          <cell r="I76"/>
          <cell r="J76"/>
          <cell r="K76"/>
          <cell r="L76"/>
          <cell r="M76"/>
          <cell r="N76"/>
          <cell r="O76"/>
          <cell r="P76"/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 t="e">
            <v>#REF!</v>
          </cell>
          <cell r="AE76" t="e">
            <v>#REF!</v>
          </cell>
          <cell r="AF76" t="e">
            <v>#REF!</v>
          </cell>
          <cell r="AG76" t="e">
            <v>#REF!</v>
          </cell>
          <cell r="AH76" t="e">
            <v>#REF!</v>
          </cell>
          <cell r="AI76" t="e">
            <v>#REF!</v>
          </cell>
          <cell r="AJ76" t="e">
            <v>#REF!</v>
          </cell>
          <cell r="AK76" t="e">
            <v>#REF!</v>
          </cell>
          <cell r="AL76" t="e">
            <v>#REF!</v>
          </cell>
          <cell r="AM76" t="e">
            <v>#REF!</v>
          </cell>
          <cell r="AN76" t="e">
            <v>#REF!</v>
          </cell>
          <cell r="AO76" t="e">
            <v>#REF!</v>
          </cell>
          <cell r="AP76" t="e">
            <v>#REF!</v>
          </cell>
          <cell r="AQ76" t="e">
            <v>#REF!</v>
          </cell>
          <cell r="AR76">
            <v>1377.921</v>
          </cell>
          <cell r="AS76">
            <v>1406.8050000000001</v>
          </cell>
          <cell r="AT76">
            <v>334.34100000000001</v>
          </cell>
          <cell r="AU76">
            <v>801.36900000000003</v>
          </cell>
          <cell r="AV76">
            <v>1832.604</v>
          </cell>
          <cell r="AW76">
            <v>1271.451</v>
          </cell>
          <cell r="AX76">
            <v>422.99400000000003</v>
          </cell>
          <cell r="AY76">
            <v>690.13699999999994</v>
          </cell>
          <cell r="AZ76">
            <v>0</v>
          </cell>
          <cell r="BA76">
            <v>0</v>
          </cell>
          <cell r="BB76">
            <v>283.42200000000003</v>
          </cell>
          <cell r="BC76">
            <v>323</v>
          </cell>
          <cell r="BD76">
            <v>157.524</v>
          </cell>
          <cell r="BE76">
            <v>178.54900000000001</v>
          </cell>
          <cell r="BF76">
            <v>6.6719999999999997</v>
          </cell>
          <cell r="BG76">
            <v>237.44399999999999</v>
          </cell>
          <cell r="BH76">
            <v>2.4E-2</v>
          </cell>
          <cell r="BI76">
            <v>10011.852999999999</v>
          </cell>
          <cell r="BJ76">
            <v>10875.971264880953</v>
          </cell>
          <cell r="BK76">
            <v>687.59599999999955</v>
          </cell>
          <cell r="BL76" t="e">
            <v>#REF!</v>
          </cell>
          <cell r="BM76">
            <v>4840.4780000000001</v>
          </cell>
          <cell r="BN76">
            <v>5171.375</v>
          </cell>
          <cell r="BO76">
            <v>2502.9632499999998</v>
          </cell>
        </row>
        <row r="77">
          <cell r="A77">
            <v>43160</v>
          </cell>
          <cell r="B77"/>
          <cell r="C77"/>
          <cell r="D77"/>
          <cell r="E77"/>
          <cell r="F77"/>
          <cell r="G77"/>
          <cell r="H77"/>
          <cell r="I77"/>
          <cell r="J77"/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  <cell r="V77"/>
          <cell r="W77"/>
          <cell r="X77"/>
          <cell r="Y77"/>
          <cell r="Z77"/>
          <cell r="AA77"/>
          <cell r="AB77"/>
          <cell r="AC77"/>
          <cell r="AD77" t="e">
            <v>#REF!</v>
          </cell>
          <cell r="AE77" t="e">
            <v>#REF!</v>
          </cell>
          <cell r="AF77" t="e">
            <v>#REF!</v>
          </cell>
          <cell r="AG77" t="e">
            <v>#REF!</v>
          </cell>
          <cell r="AH77" t="e">
            <v>#REF!</v>
          </cell>
          <cell r="AI77" t="e">
            <v>#REF!</v>
          </cell>
          <cell r="AJ77" t="e">
            <v>#REF!</v>
          </cell>
          <cell r="AK77" t="e">
            <v>#REF!</v>
          </cell>
          <cell r="AL77" t="e">
            <v>#REF!</v>
          </cell>
          <cell r="AM77" t="e">
            <v>#REF!</v>
          </cell>
          <cell r="AN77" t="e">
            <v>#REF!</v>
          </cell>
          <cell r="AO77" t="e">
            <v>#REF!</v>
          </cell>
          <cell r="AP77" t="e">
            <v>#REF!</v>
          </cell>
          <cell r="AQ77" t="e">
            <v>#REF!</v>
          </cell>
          <cell r="AR77">
            <v>1733.0840000000001</v>
          </cell>
          <cell r="AS77">
            <v>1795.521</v>
          </cell>
          <cell r="AT77">
            <v>650.02</v>
          </cell>
          <cell r="AU77">
            <v>371.601</v>
          </cell>
          <cell r="AV77">
            <v>1386.289</v>
          </cell>
          <cell r="AW77">
            <v>538.40099999999995</v>
          </cell>
          <cell r="AX77">
            <v>352.85199999999998</v>
          </cell>
          <cell r="AY77">
            <v>618.31700000000001</v>
          </cell>
          <cell r="AZ77">
            <v>0</v>
          </cell>
          <cell r="BA77">
            <v>3.7330000000000001</v>
          </cell>
          <cell r="BB77">
            <v>115.527</v>
          </cell>
          <cell r="BC77">
            <v>623.75800000000004</v>
          </cell>
          <cell r="BD77">
            <v>269.303</v>
          </cell>
          <cell r="BE77">
            <v>295.375</v>
          </cell>
          <cell r="BF77">
            <v>87.257000000000005</v>
          </cell>
          <cell r="BG77">
            <v>293.80399999999997</v>
          </cell>
          <cell r="BH77">
            <v>8.4000000000000005E-2</v>
          </cell>
          <cell r="BI77">
            <v>9279.5020000000004</v>
          </cell>
          <cell r="BJ77">
            <v>9104.8877150537628</v>
          </cell>
          <cell r="BK77">
            <v>144.57600000000093</v>
          </cell>
          <cell r="BL77" t="e">
            <v>#REF!</v>
          </cell>
          <cell r="BM77">
            <v>4110.5889999999999</v>
          </cell>
          <cell r="BN77">
            <v>5168.9129999999996</v>
          </cell>
          <cell r="BO77">
            <v>2095.3714193548385</v>
          </cell>
        </row>
        <row r="78">
          <cell r="A78">
            <v>43191</v>
          </cell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  <cell r="V78"/>
          <cell r="W78"/>
          <cell r="X78"/>
          <cell r="Y78"/>
          <cell r="Z78"/>
          <cell r="AA78"/>
          <cell r="AB78"/>
          <cell r="AC78"/>
          <cell r="AD78" t="e">
            <v>#REF!</v>
          </cell>
          <cell r="AE78" t="e">
            <v>#REF!</v>
          </cell>
          <cell r="AF78" t="e">
            <v>#REF!</v>
          </cell>
          <cell r="AG78" t="e">
            <v>#REF!</v>
          </cell>
          <cell r="AH78" t="e">
            <v>#REF!</v>
          </cell>
          <cell r="AI78" t="e">
            <v>#REF!</v>
          </cell>
          <cell r="AJ78" t="e">
            <v>#REF!</v>
          </cell>
          <cell r="AK78" t="e">
            <v>#REF!</v>
          </cell>
          <cell r="AL78" t="e">
            <v>#REF!</v>
          </cell>
          <cell r="AM78" t="e">
            <v>#REF!</v>
          </cell>
          <cell r="AN78" t="e">
            <v>#REF!</v>
          </cell>
          <cell r="AO78" t="e">
            <v>#REF!</v>
          </cell>
          <cell r="AP78" t="e">
            <v>#REF!</v>
          </cell>
          <cell r="AQ78" t="e">
            <v>#REF!</v>
          </cell>
          <cell r="AR78">
            <v>1626.3869999999999</v>
          </cell>
          <cell r="AS78">
            <v>2623.8960000000002</v>
          </cell>
          <cell r="AT78">
            <v>557.97699999999998</v>
          </cell>
          <cell r="AU78">
            <v>339.93200000000002</v>
          </cell>
          <cell r="AV78">
            <v>1314.627</v>
          </cell>
          <cell r="AW78">
            <v>478.01299999999998</v>
          </cell>
          <cell r="AX78">
            <v>273.46800000000002</v>
          </cell>
          <cell r="AY78">
            <v>513.66600000000005</v>
          </cell>
          <cell r="AZ78">
            <v>152.00299999999999</v>
          </cell>
          <cell r="BA78">
            <v>19.27</v>
          </cell>
          <cell r="BB78">
            <v>258.38200000000001</v>
          </cell>
          <cell r="BC78">
            <v>589.95500000000004</v>
          </cell>
          <cell r="BD78">
            <v>433.75</v>
          </cell>
          <cell r="BE78">
            <v>292.72899999999998</v>
          </cell>
          <cell r="BF78">
            <v>8.0440000000000005</v>
          </cell>
          <cell r="BG78">
            <v>0</v>
          </cell>
          <cell r="BH78">
            <v>161.381</v>
          </cell>
          <cell r="BI78">
            <v>10037.918</v>
          </cell>
          <cell r="BJ78">
            <v>10177.333527777777</v>
          </cell>
          <cell r="BK78">
            <v>394.43800000000192</v>
          </cell>
          <cell r="BL78" t="e">
            <v>#REF!</v>
          </cell>
          <cell r="BM78">
            <v>3804.1419999999998</v>
          </cell>
          <cell r="BN78">
            <v>6233.7749999999996</v>
          </cell>
          <cell r="BO78">
            <v>2342.1808666666666</v>
          </cell>
        </row>
        <row r="79">
          <cell r="A79">
            <v>43221</v>
          </cell>
          <cell r="B79"/>
          <cell r="C79"/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 t="e">
            <v>#REF!</v>
          </cell>
          <cell r="AE79" t="e">
            <v>#REF!</v>
          </cell>
          <cell r="AF79" t="e">
            <v>#REF!</v>
          </cell>
          <cell r="AG79" t="e">
            <v>#REF!</v>
          </cell>
          <cell r="AH79" t="e">
            <v>#REF!</v>
          </cell>
          <cell r="AI79" t="e">
            <v>#REF!</v>
          </cell>
          <cell r="AJ79" t="e">
            <v>#REF!</v>
          </cell>
          <cell r="AK79" t="e">
            <v>#REF!</v>
          </cell>
          <cell r="AL79" t="e">
            <v>#REF!</v>
          </cell>
          <cell r="AM79" t="e">
            <v>#REF!</v>
          </cell>
          <cell r="AN79" t="e">
            <v>#REF!</v>
          </cell>
          <cell r="AO79" t="e">
            <v>#REF!</v>
          </cell>
          <cell r="AP79" t="e">
            <v>#REF!</v>
          </cell>
          <cell r="AQ79" t="e">
            <v>#REF!</v>
          </cell>
          <cell r="AR79">
            <v>1201.69</v>
          </cell>
          <cell r="AS79">
            <v>1610.3019999999999</v>
          </cell>
          <cell r="AT79">
            <v>156.881</v>
          </cell>
          <cell r="AU79">
            <v>397.88200000000001</v>
          </cell>
          <cell r="AV79">
            <v>1164.1600000000001</v>
          </cell>
          <cell r="AW79">
            <v>1338.615</v>
          </cell>
          <cell r="AX79">
            <v>207.703</v>
          </cell>
          <cell r="AY79">
            <v>1274.9469999999999</v>
          </cell>
          <cell r="AZ79">
            <v>420.97699999999998</v>
          </cell>
          <cell r="BA79">
            <v>0</v>
          </cell>
          <cell r="BB79">
            <v>154.69300000000001</v>
          </cell>
          <cell r="BC79">
            <v>819.83600000000001</v>
          </cell>
          <cell r="BD79">
            <v>231.803</v>
          </cell>
          <cell r="BE79">
            <v>359.476</v>
          </cell>
          <cell r="BF79">
            <v>1.157</v>
          </cell>
          <cell r="BG79">
            <v>315.20699999999999</v>
          </cell>
          <cell r="BH79">
            <v>4.8000000000000001E-2</v>
          </cell>
          <cell r="BI79">
            <v>10083.811</v>
          </cell>
          <cell r="BJ79">
            <v>9894.0618682795703</v>
          </cell>
          <cell r="BK79">
            <v>428.43399999999929</v>
          </cell>
          <cell r="BL79" t="e">
            <v>#REF!</v>
          </cell>
          <cell r="BM79">
            <v>5631.7349999999997</v>
          </cell>
          <cell r="BN79">
            <v>4452.076</v>
          </cell>
          <cell r="BO79">
            <v>2276.9895806451614</v>
          </cell>
        </row>
        <row r="80">
          <cell r="A80">
            <v>43252</v>
          </cell>
          <cell r="B80"/>
          <cell r="C80"/>
          <cell r="D80"/>
          <cell r="E80"/>
          <cell r="F80"/>
          <cell r="G80"/>
          <cell r="H80"/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 t="e">
            <v>#REF!</v>
          </cell>
          <cell r="AE80" t="e">
            <v>#REF!</v>
          </cell>
          <cell r="AF80" t="e">
            <v>#REF!</v>
          </cell>
          <cell r="AG80" t="e">
            <v>#REF!</v>
          </cell>
          <cell r="AH80" t="e">
            <v>#REF!</v>
          </cell>
          <cell r="AI80" t="e">
            <v>#REF!</v>
          </cell>
          <cell r="AJ80" t="e">
            <v>#REF!</v>
          </cell>
          <cell r="AK80" t="e">
            <v>#REF!</v>
          </cell>
          <cell r="AL80" t="e">
            <v>#REF!</v>
          </cell>
          <cell r="AM80" t="e">
            <v>#REF!</v>
          </cell>
          <cell r="AN80" t="e">
            <v>#REF!</v>
          </cell>
          <cell r="AO80" t="e">
            <v>#REF!</v>
          </cell>
          <cell r="AP80" t="e">
            <v>#REF!</v>
          </cell>
          <cell r="AQ80" t="e">
            <v>#REF!</v>
          </cell>
          <cell r="AR80">
            <v>1144.3499999999999</v>
          </cell>
          <cell r="AS80">
            <v>1116.8399999999999</v>
          </cell>
          <cell r="AT80">
            <v>1228.527</v>
          </cell>
          <cell r="AU80">
            <v>502.81599999999997</v>
          </cell>
          <cell r="AV80">
            <v>1363.0740000000001</v>
          </cell>
          <cell r="AW80">
            <v>522.95000000000005</v>
          </cell>
          <cell r="AX80">
            <v>163.239</v>
          </cell>
          <cell r="AY80">
            <v>558.52599999999995</v>
          </cell>
          <cell r="AZ80">
            <v>349.50900000000001</v>
          </cell>
          <cell r="BA80">
            <v>0</v>
          </cell>
          <cell r="BB80">
            <v>173.13300000000001</v>
          </cell>
          <cell r="BC80">
            <v>537.07899999999995</v>
          </cell>
          <cell r="BD80">
            <v>35.409999999999997</v>
          </cell>
          <cell r="BE80">
            <v>291.916</v>
          </cell>
          <cell r="BF80">
            <v>65.53</v>
          </cell>
          <cell r="BG80">
            <v>0</v>
          </cell>
          <cell r="BH80">
            <v>4.8000000000000001E-2</v>
          </cell>
          <cell r="BI80">
            <v>8298.0669999999991</v>
          </cell>
          <cell r="BJ80">
            <v>8413.317930555555</v>
          </cell>
          <cell r="BK80">
            <v>245.1200000000008</v>
          </cell>
          <cell r="BL80" t="e">
            <v>#REF!</v>
          </cell>
          <cell r="BM80">
            <v>4631.7110000000002</v>
          </cell>
          <cell r="BN80">
            <v>3666.3560000000002</v>
          </cell>
          <cell r="BO80">
            <v>1936.215633333333</v>
          </cell>
        </row>
        <row r="81">
          <cell r="A81">
            <v>43282</v>
          </cell>
          <cell r="B81"/>
          <cell r="C81"/>
          <cell r="D81"/>
          <cell r="E81"/>
          <cell r="F81"/>
          <cell r="G81"/>
          <cell r="H81"/>
          <cell r="I81"/>
          <cell r="J81"/>
          <cell r="K81"/>
          <cell r="L81"/>
          <cell r="M81"/>
          <cell r="N81"/>
          <cell r="O81"/>
          <cell r="P81"/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 t="e">
            <v>#REF!</v>
          </cell>
          <cell r="AE81" t="e">
            <v>#REF!</v>
          </cell>
          <cell r="AF81" t="e">
            <v>#REF!</v>
          </cell>
          <cell r="AG81" t="e">
            <v>#REF!</v>
          </cell>
          <cell r="AH81" t="e">
            <v>#REF!</v>
          </cell>
          <cell r="AI81" t="e">
            <v>#REF!</v>
          </cell>
          <cell r="AJ81" t="e">
            <v>#REF!</v>
          </cell>
          <cell r="AK81" t="e">
            <v>#REF!</v>
          </cell>
          <cell r="AL81" t="e">
            <v>#REF!</v>
          </cell>
          <cell r="AM81" t="e">
            <v>#REF!</v>
          </cell>
          <cell r="AN81" t="e">
            <v>#REF!</v>
          </cell>
          <cell r="AO81" t="e">
            <v>#REF!</v>
          </cell>
          <cell r="AP81" t="e">
            <v>#REF!</v>
          </cell>
          <cell r="AQ81" t="e">
            <v>#REF!</v>
          </cell>
          <cell r="AR81">
            <v>1163.9949999999999</v>
          </cell>
          <cell r="AS81">
            <v>829.69600000000003</v>
          </cell>
          <cell r="AT81">
            <v>659.11599999999999</v>
          </cell>
          <cell r="AU81">
            <v>502.654</v>
          </cell>
          <cell r="AV81">
            <v>1188.0340000000001</v>
          </cell>
          <cell r="AW81">
            <v>616.86099999999999</v>
          </cell>
          <cell r="AX81">
            <v>330.24599999999998</v>
          </cell>
          <cell r="AY81">
            <v>934.64400000000001</v>
          </cell>
          <cell r="AZ81">
            <v>0</v>
          </cell>
          <cell r="BA81">
            <v>0</v>
          </cell>
          <cell r="BB81">
            <v>348.77100000000002</v>
          </cell>
          <cell r="BC81">
            <v>558.85500000000002</v>
          </cell>
          <cell r="BD81">
            <v>21.811</v>
          </cell>
          <cell r="BE81">
            <v>328.11</v>
          </cell>
          <cell r="BF81">
            <v>2.2200000000000002</v>
          </cell>
          <cell r="BG81">
            <v>313.50099999999998</v>
          </cell>
          <cell r="BH81">
            <v>7.4999999999999997E-2</v>
          </cell>
          <cell r="BI81">
            <v>8829.5889999999999</v>
          </cell>
          <cell r="BJ81">
            <v>8663.4408198924739</v>
          </cell>
          <cell r="BK81">
            <v>1031.0000000000009</v>
          </cell>
          <cell r="BL81" t="e">
            <v>#REF!</v>
          </cell>
          <cell r="BM81">
            <v>5143.1930000000002</v>
          </cell>
          <cell r="BN81">
            <v>3686.3960000000002</v>
          </cell>
          <cell r="BO81">
            <v>1993.7781612903227</v>
          </cell>
        </row>
        <row r="82">
          <cell r="A82">
            <v>43313</v>
          </cell>
          <cell r="B82"/>
          <cell r="C82"/>
          <cell r="D82"/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O82"/>
          <cell r="P82"/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/>
          <cell r="AB82"/>
          <cell r="AC82"/>
          <cell r="AD82" t="e">
            <v>#REF!</v>
          </cell>
          <cell r="AE82" t="e">
            <v>#REF!</v>
          </cell>
          <cell r="AF82" t="e">
            <v>#REF!</v>
          </cell>
          <cell r="AG82" t="e">
            <v>#REF!</v>
          </cell>
          <cell r="AH82" t="e">
            <v>#REF!</v>
          </cell>
          <cell r="AI82" t="e">
            <v>#REF!</v>
          </cell>
          <cell r="AJ82" t="e">
            <v>#REF!</v>
          </cell>
          <cell r="AK82" t="e">
            <v>#REF!</v>
          </cell>
          <cell r="AL82" t="e">
            <v>#REF!</v>
          </cell>
          <cell r="AM82" t="e">
            <v>#REF!</v>
          </cell>
          <cell r="AN82" t="e">
            <v>#REF!</v>
          </cell>
          <cell r="AO82" t="e">
            <v>#REF!</v>
          </cell>
          <cell r="AP82" t="e">
            <v>#REF!</v>
          </cell>
          <cell r="AQ82" t="e">
            <v>#REF!</v>
          </cell>
          <cell r="AR82">
            <v>1087.4159999999999</v>
          </cell>
          <cell r="AS82">
            <v>487.78699999999998</v>
          </cell>
          <cell r="AT82">
            <v>823.18899999999996</v>
          </cell>
          <cell r="AU82">
            <v>294.79599999999999</v>
          </cell>
          <cell r="AV82">
            <v>806.48400000000004</v>
          </cell>
          <cell r="AW82">
            <v>1294.6369999999999</v>
          </cell>
          <cell r="AX82">
            <v>404.13799999999998</v>
          </cell>
          <cell r="AY82">
            <v>889.86400000000003</v>
          </cell>
          <cell r="AZ82">
            <v>0</v>
          </cell>
          <cell r="BA82">
            <v>0</v>
          </cell>
          <cell r="BB82">
            <v>276.654</v>
          </cell>
          <cell r="BC82">
            <v>587.75</v>
          </cell>
          <cell r="BD82">
            <v>16.058</v>
          </cell>
          <cell r="BE82">
            <v>326.35700000000003</v>
          </cell>
          <cell r="BF82">
            <v>8.1329999999999991</v>
          </cell>
          <cell r="BG82">
            <v>236.477</v>
          </cell>
          <cell r="BH82">
            <v>9.0999999999999998E-2</v>
          </cell>
          <cell r="BI82">
            <v>8226.9529999999995</v>
          </cell>
          <cell r="BJ82">
            <v>8072.1447446236552</v>
          </cell>
          <cell r="BK82">
            <v>687.12199999999939</v>
          </cell>
          <cell r="BL82" t="e">
            <v>#REF!</v>
          </cell>
          <cell r="BM82">
            <v>5154.6450000000004</v>
          </cell>
          <cell r="BN82">
            <v>3072.3020000000001</v>
          </cell>
          <cell r="BO82">
            <v>1857.6990645161288</v>
          </cell>
        </row>
        <row r="83">
          <cell r="A83">
            <v>43344</v>
          </cell>
          <cell r="B83"/>
          <cell r="C83"/>
          <cell r="D83"/>
          <cell r="E83"/>
          <cell r="F83"/>
          <cell r="G83"/>
          <cell r="H83"/>
          <cell r="I83"/>
          <cell r="J83"/>
          <cell r="K83"/>
          <cell r="L83"/>
          <cell r="M83"/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  <cell r="Y83"/>
          <cell r="Z83"/>
          <cell r="AA83"/>
          <cell r="AB83"/>
          <cell r="AC83"/>
          <cell r="AD83" t="e">
            <v>#REF!</v>
          </cell>
          <cell r="AE83" t="e">
            <v>#REF!</v>
          </cell>
          <cell r="AF83" t="e">
            <v>#REF!</v>
          </cell>
          <cell r="AG83" t="e">
            <v>#REF!</v>
          </cell>
          <cell r="AH83" t="e">
            <v>#REF!</v>
          </cell>
          <cell r="AI83" t="e">
            <v>#REF!</v>
          </cell>
          <cell r="AJ83" t="e">
            <v>#REF!</v>
          </cell>
          <cell r="AK83" t="e">
            <v>#REF!</v>
          </cell>
          <cell r="AL83" t="e">
            <v>#REF!</v>
          </cell>
          <cell r="AM83" t="e">
            <v>#REF!</v>
          </cell>
          <cell r="AN83" t="e">
            <v>#REF!</v>
          </cell>
          <cell r="AO83" t="e">
            <v>#REF!</v>
          </cell>
          <cell r="AP83" t="e">
            <v>#REF!</v>
          </cell>
          <cell r="AQ83" t="e">
            <v>#REF!</v>
          </cell>
          <cell r="AR83">
            <v>756.56299999999999</v>
          </cell>
          <cell r="AS83">
            <v>464.65499999999997</v>
          </cell>
          <cell r="AT83">
            <v>877.22699999999998</v>
          </cell>
          <cell r="AU83">
            <v>686.529</v>
          </cell>
          <cell r="AV83">
            <v>988.58100000000002</v>
          </cell>
          <cell r="AW83">
            <v>610.59900000000005</v>
          </cell>
          <cell r="AX83">
            <v>250.40299999999999</v>
          </cell>
          <cell r="AY83">
            <v>354.41500000000002</v>
          </cell>
          <cell r="AZ83">
            <v>0</v>
          </cell>
          <cell r="BA83">
            <v>3.165</v>
          </cell>
          <cell r="BB83">
            <v>248.81100000000001</v>
          </cell>
          <cell r="BC83">
            <v>821.25300000000004</v>
          </cell>
          <cell r="BD83">
            <v>13.452999999999999</v>
          </cell>
          <cell r="BE83">
            <v>316.90199999999999</v>
          </cell>
          <cell r="BF83">
            <v>2.6520000000000001</v>
          </cell>
          <cell r="BG83">
            <v>80.051000000000002</v>
          </cell>
          <cell r="BH83">
            <v>0.15</v>
          </cell>
          <cell r="BI83">
            <v>7434.0240000000003</v>
          </cell>
          <cell r="BJ83">
            <v>7537.2743333333337</v>
          </cell>
          <cell r="BK83">
            <v>958.61500000000069</v>
          </cell>
          <cell r="BL83" t="e">
            <v>#REF!</v>
          </cell>
          <cell r="BM83">
            <v>4208.07</v>
          </cell>
          <cell r="BN83">
            <v>3225.7170000000001</v>
          </cell>
          <cell r="BO83">
            <v>1734.6056000000001</v>
          </cell>
        </row>
        <row r="84">
          <cell r="A84">
            <v>43374</v>
          </cell>
          <cell r="B84"/>
          <cell r="C84"/>
          <cell r="D84"/>
          <cell r="E84"/>
          <cell r="F84"/>
          <cell r="G84"/>
          <cell r="H84"/>
          <cell r="I84"/>
          <cell r="J84"/>
          <cell r="K84"/>
          <cell r="L84"/>
          <cell r="M84"/>
          <cell r="N84"/>
          <cell r="O84"/>
          <cell r="P84"/>
          <cell r="Q84"/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 t="e">
            <v>#REF!</v>
          </cell>
          <cell r="AE84" t="e">
            <v>#REF!</v>
          </cell>
          <cell r="AF84" t="e">
            <v>#REF!</v>
          </cell>
          <cell r="AG84" t="e">
            <v>#REF!</v>
          </cell>
          <cell r="AH84" t="e">
            <v>#REF!</v>
          </cell>
          <cell r="AI84" t="e">
            <v>#REF!</v>
          </cell>
          <cell r="AJ84" t="e">
            <v>#REF!</v>
          </cell>
          <cell r="AK84" t="e">
            <v>#REF!</v>
          </cell>
          <cell r="AL84" t="e">
            <v>#REF!</v>
          </cell>
          <cell r="AM84" t="e">
            <v>#REF!</v>
          </cell>
          <cell r="AN84" t="e">
            <v>#REF!</v>
          </cell>
          <cell r="AO84" t="e">
            <v>#REF!</v>
          </cell>
          <cell r="AP84" t="e">
            <v>#REF!</v>
          </cell>
          <cell r="AQ84" t="e">
            <v>#REF!</v>
          </cell>
          <cell r="AR84">
            <v>809.60299999999995</v>
          </cell>
          <cell r="AS84">
            <v>702.68499999999995</v>
          </cell>
          <cell r="AT84">
            <v>516.36300000000006</v>
          </cell>
          <cell r="AU84">
            <v>867.36500000000001</v>
          </cell>
          <cell r="AV84">
            <v>1286.08</v>
          </cell>
          <cell r="AW84">
            <v>850.08500000000004</v>
          </cell>
          <cell r="AX84">
            <v>331.20299999999997</v>
          </cell>
          <cell r="AY84">
            <v>825.56500000000005</v>
          </cell>
          <cell r="AZ84">
            <v>0</v>
          </cell>
          <cell r="BA84">
            <v>0</v>
          </cell>
          <cell r="BB84">
            <v>151.32499999999999</v>
          </cell>
          <cell r="BC84">
            <v>894.78899999999999</v>
          </cell>
          <cell r="BD84">
            <v>32.566000000000003</v>
          </cell>
          <cell r="BE84">
            <v>261.15699999999998</v>
          </cell>
          <cell r="BF84">
            <v>4.508</v>
          </cell>
          <cell r="BG84">
            <v>314.49299999999999</v>
          </cell>
          <cell r="BH84">
            <v>0.1</v>
          </cell>
          <cell r="BI84">
            <v>9151.7870000000003</v>
          </cell>
          <cell r="BJ84">
            <v>8979.5759543010736</v>
          </cell>
          <cell r="BK84">
            <v>1303.8999999999996</v>
          </cell>
          <cell r="BL84" t="e">
            <v>#REF!</v>
          </cell>
          <cell r="BM84">
            <v>5538.5969999999998</v>
          </cell>
          <cell r="BN84">
            <v>3611.7449999999999</v>
          </cell>
          <cell r="BO84">
            <v>2066.5325483870965</v>
          </cell>
        </row>
        <row r="85">
          <cell r="A85">
            <v>43405</v>
          </cell>
          <cell r="B85"/>
          <cell r="C85"/>
          <cell r="D85"/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O85"/>
          <cell r="P85"/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 t="e">
            <v>#REF!</v>
          </cell>
          <cell r="AE85" t="e">
            <v>#REF!</v>
          </cell>
          <cell r="AF85" t="e">
            <v>#REF!</v>
          </cell>
          <cell r="AG85" t="e">
            <v>#REF!</v>
          </cell>
          <cell r="AH85" t="e">
            <v>#REF!</v>
          </cell>
          <cell r="AI85" t="e">
            <v>#REF!</v>
          </cell>
          <cell r="AJ85" t="e">
            <v>#REF!</v>
          </cell>
          <cell r="AK85" t="e">
            <v>#REF!</v>
          </cell>
          <cell r="AL85" t="e">
            <v>#REF!</v>
          </cell>
          <cell r="AM85" t="e">
            <v>#REF!</v>
          </cell>
          <cell r="AN85" t="e">
            <v>#REF!</v>
          </cell>
          <cell r="AO85" t="e">
            <v>#REF!</v>
          </cell>
          <cell r="AP85" t="e">
            <v>#REF!</v>
          </cell>
          <cell r="AQ85" t="e">
            <v>#REF!</v>
          </cell>
          <cell r="AR85">
            <v>927.327</v>
          </cell>
          <cell r="AS85">
            <v>872.63699999999994</v>
          </cell>
          <cell r="AT85">
            <v>528.79999999999995</v>
          </cell>
          <cell r="AU85">
            <v>837.91099999999994</v>
          </cell>
          <cell r="AV85">
            <v>1283.826</v>
          </cell>
          <cell r="AW85">
            <v>1121.6579999999999</v>
          </cell>
          <cell r="AX85">
            <v>144.917</v>
          </cell>
          <cell r="AY85">
            <v>354.32900000000001</v>
          </cell>
          <cell r="AZ85">
            <v>0</v>
          </cell>
          <cell r="BA85">
            <v>123.429</v>
          </cell>
          <cell r="BB85">
            <v>297.14999999999998</v>
          </cell>
          <cell r="BC85">
            <v>703.78300000000002</v>
          </cell>
          <cell r="BD85">
            <v>7.0129999999999999</v>
          </cell>
          <cell r="BE85">
            <v>199.41499999999999</v>
          </cell>
          <cell r="BF85">
            <v>54.548000000000002</v>
          </cell>
          <cell r="BG85">
            <v>0</v>
          </cell>
          <cell r="BH85">
            <v>0.154</v>
          </cell>
          <cell r="BI85">
            <v>8404.7090000000007</v>
          </cell>
          <cell r="BJ85">
            <v>8521.441069444445</v>
          </cell>
          <cell r="BK85">
            <v>947.81200000000081</v>
          </cell>
          <cell r="BL85" t="e">
            <v>#REF!</v>
          </cell>
          <cell r="BM85">
            <v>4397.0190000000002</v>
          </cell>
          <cell r="BN85">
            <v>4005.9540000000002</v>
          </cell>
          <cell r="BO85">
            <v>1961.0987666666667</v>
          </cell>
        </row>
        <row r="86">
          <cell r="A86">
            <v>43435</v>
          </cell>
          <cell r="B86"/>
          <cell r="C86"/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  <cell r="O86"/>
          <cell r="P86"/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 t="e">
            <v>#REF!</v>
          </cell>
          <cell r="AE86" t="e">
            <v>#REF!</v>
          </cell>
          <cell r="AF86" t="e">
            <v>#REF!</v>
          </cell>
          <cell r="AG86" t="e">
            <v>#REF!</v>
          </cell>
          <cell r="AH86" t="e">
            <v>#REF!</v>
          </cell>
          <cell r="AI86" t="e">
            <v>#REF!</v>
          </cell>
          <cell r="AJ86" t="e">
            <v>#REF!</v>
          </cell>
          <cell r="AK86" t="e">
            <v>#REF!</v>
          </cell>
          <cell r="AL86" t="e">
            <v>#REF!</v>
          </cell>
          <cell r="AM86" t="e">
            <v>#REF!</v>
          </cell>
          <cell r="AN86" t="e">
            <v>#REF!</v>
          </cell>
          <cell r="AO86" t="e">
            <v>#REF!</v>
          </cell>
          <cell r="AP86" t="e">
            <v>#REF!</v>
          </cell>
          <cell r="AQ86" t="e">
            <v>#REF!</v>
          </cell>
          <cell r="AR86">
            <v>869.24</v>
          </cell>
          <cell r="AS86">
            <v>1149.3030000000001</v>
          </cell>
          <cell r="AT86">
            <v>1008.4930000000001</v>
          </cell>
          <cell r="AU86">
            <v>1225.3610000000001</v>
          </cell>
          <cell r="AV86">
            <v>316.43700000000001</v>
          </cell>
          <cell r="AW86">
            <v>431.22699999999998</v>
          </cell>
          <cell r="AX86">
            <v>283.47800000000001</v>
          </cell>
          <cell r="AY86">
            <v>530.89300000000003</v>
          </cell>
          <cell r="AZ86">
            <v>0</v>
          </cell>
          <cell r="BA86">
            <v>90.677000000000007</v>
          </cell>
          <cell r="BB86">
            <v>156.44900000000001</v>
          </cell>
          <cell r="BC86">
            <v>709.48800000000006</v>
          </cell>
          <cell r="BD86">
            <v>60.783000000000001</v>
          </cell>
          <cell r="BE86">
            <v>223.28800000000001</v>
          </cell>
          <cell r="BF86">
            <v>21.2</v>
          </cell>
          <cell r="BG86">
            <v>312.55700000000002</v>
          </cell>
          <cell r="BH86">
            <v>7.4999999999999997E-2</v>
          </cell>
          <cell r="BI86">
            <v>8347.3089999999993</v>
          </cell>
          <cell r="BJ86">
            <v>8190.2359811827946</v>
          </cell>
          <cell r="BK86">
            <v>958.35999999999967</v>
          </cell>
          <cell r="BM86">
            <v>3689.4989999999998</v>
          </cell>
          <cell r="BN86">
            <v>4654.8149999999996</v>
          </cell>
          <cell r="BO86">
            <v>1884.8762258064512</v>
          </cell>
        </row>
        <row r="87">
          <cell r="A87">
            <v>43466</v>
          </cell>
          <cell r="B87"/>
          <cell r="C87"/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 t="e">
            <v>#REF!</v>
          </cell>
          <cell r="AE87" t="e">
            <v>#REF!</v>
          </cell>
          <cell r="AF87" t="e">
            <v>#REF!</v>
          </cell>
          <cell r="AG87" t="e">
            <v>#REF!</v>
          </cell>
          <cell r="AH87" t="e">
            <v>#REF!</v>
          </cell>
          <cell r="AI87" t="e">
            <v>#REF!</v>
          </cell>
          <cell r="AJ87" t="e">
            <v>#REF!</v>
          </cell>
          <cell r="AK87" t="e">
            <v>#REF!</v>
          </cell>
          <cell r="AL87" t="e">
            <v>#REF!</v>
          </cell>
          <cell r="AM87" t="e">
            <v>#REF!</v>
          </cell>
          <cell r="AN87" t="e">
            <v>#REF!</v>
          </cell>
          <cell r="AO87" t="e">
            <v>#REF!</v>
          </cell>
          <cell r="AP87" t="e">
            <v>#REF!</v>
          </cell>
          <cell r="AQ87" t="e">
            <v>#REF!</v>
          </cell>
          <cell r="AR87">
            <v>799.37599999999998</v>
          </cell>
          <cell r="AS87">
            <v>1367.76</v>
          </cell>
          <cell r="AT87">
            <v>851.78300000000002</v>
          </cell>
          <cell r="AU87">
            <v>1009.998</v>
          </cell>
          <cell r="AV87">
            <v>1199.9079999999999</v>
          </cell>
          <cell r="AW87">
            <v>587.03499999999997</v>
          </cell>
          <cell r="AX87">
            <v>343.46899999999999</v>
          </cell>
          <cell r="AY87">
            <v>719.03200000000004</v>
          </cell>
          <cell r="AZ87">
            <v>0</v>
          </cell>
          <cell r="BA87">
            <v>185.17400000000001</v>
          </cell>
          <cell r="BB87">
            <v>330.16399999999999</v>
          </cell>
          <cell r="BC87">
            <v>548.55899999999997</v>
          </cell>
          <cell r="BD87">
            <v>94.459000000000003</v>
          </cell>
          <cell r="BE87">
            <v>287.96600000000001</v>
          </cell>
          <cell r="BF87">
            <v>71.98</v>
          </cell>
          <cell r="BG87">
            <v>234.959</v>
          </cell>
          <cell r="BH87">
            <v>8.1000000000000003E-2</v>
          </cell>
          <cell r="BI87">
            <v>9648.6509999999998</v>
          </cell>
          <cell r="BJ87">
            <v>9467.0903629032255</v>
          </cell>
          <cell r="BK87">
            <v>1016.9480000000003</v>
          </cell>
          <cell r="BM87">
            <v>4781.0029999999997</v>
          </cell>
          <cell r="BN87">
            <v>4863.9139999999998</v>
          </cell>
          <cell r="BO87">
            <v>2178.7276451612902</v>
          </cell>
        </row>
        <row r="88">
          <cell r="A88">
            <v>43497</v>
          </cell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/>
          <cell r="P88"/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 t="e">
            <v>#REF!</v>
          </cell>
          <cell r="AE88" t="e">
            <v>#REF!</v>
          </cell>
          <cell r="AF88" t="e">
            <v>#REF!</v>
          </cell>
          <cell r="AG88" t="e">
            <v>#REF!</v>
          </cell>
          <cell r="AH88" t="e">
            <v>#REF!</v>
          </cell>
          <cell r="AI88" t="e">
            <v>#REF!</v>
          </cell>
          <cell r="AJ88" t="e">
            <v>#REF!</v>
          </cell>
          <cell r="AK88" t="e">
            <v>#REF!</v>
          </cell>
          <cell r="AL88" t="e">
            <v>#REF!</v>
          </cell>
          <cell r="AM88" t="e">
            <v>#REF!</v>
          </cell>
          <cell r="AN88" t="e">
            <v>#REF!</v>
          </cell>
          <cell r="AO88" t="e">
            <v>#REF!</v>
          </cell>
          <cell r="AP88" t="e">
            <v>#REF!</v>
          </cell>
          <cell r="AQ88" t="e">
            <v>#REF!</v>
          </cell>
          <cell r="AR88">
            <v>1058.884</v>
          </cell>
          <cell r="AS88">
            <v>940.60900000000004</v>
          </cell>
          <cell r="AT88">
            <v>561.45799999999997</v>
          </cell>
          <cell r="AU88">
            <v>487.56099999999998</v>
          </cell>
          <cell r="AV88">
            <v>1523.5139999999999</v>
          </cell>
          <cell r="AW88">
            <v>813.96199999999999</v>
          </cell>
          <cell r="AX88">
            <v>453.57799999999997</v>
          </cell>
          <cell r="AY88">
            <v>586.928</v>
          </cell>
          <cell r="AZ88">
            <v>0</v>
          </cell>
          <cell r="BA88">
            <v>99.021000000000001</v>
          </cell>
          <cell r="BB88">
            <v>146.12200000000001</v>
          </cell>
          <cell r="BC88">
            <v>615.55200000000002</v>
          </cell>
          <cell r="BD88">
            <v>149.59200000000001</v>
          </cell>
          <cell r="BE88">
            <v>329.81299999999999</v>
          </cell>
          <cell r="BF88">
            <v>0</v>
          </cell>
          <cell r="BG88">
            <v>78.569999999999993</v>
          </cell>
          <cell r="BH88">
            <v>241.64500000000001</v>
          </cell>
          <cell r="BI88">
            <v>9130.2360000000008</v>
          </cell>
          <cell r="BJ88">
            <v>9918.2623214285722</v>
          </cell>
          <cell r="BK88">
            <v>1043.4270000000024</v>
          </cell>
          <cell r="BM88">
            <v>4781.9520000000002</v>
          </cell>
          <cell r="BN88">
            <v>4348.2839999999997</v>
          </cell>
          <cell r="BO88">
            <v>2282.5590000000002</v>
          </cell>
        </row>
        <row r="89">
          <cell r="A89">
            <v>43525</v>
          </cell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/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 t="e">
            <v>#REF!</v>
          </cell>
          <cell r="AE89" t="e">
            <v>#REF!</v>
          </cell>
          <cell r="AF89" t="e">
            <v>#REF!</v>
          </cell>
          <cell r="AG89" t="e">
            <v>#REF!</v>
          </cell>
          <cell r="AH89" t="e">
            <v>#REF!</v>
          </cell>
          <cell r="AI89" t="e">
            <v>#REF!</v>
          </cell>
          <cell r="AJ89" t="e">
            <v>#REF!</v>
          </cell>
          <cell r="AK89" t="e">
            <v>#REF!</v>
          </cell>
          <cell r="AL89" t="e">
            <v>#REF!</v>
          </cell>
          <cell r="AM89" t="e">
            <v>#REF!</v>
          </cell>
          <cell r="AN89" t="e">
            <v>#REF!</v>
          </cell>
          <cell r="AO89" t="e">
            <v>#REF!</v>
          </cell>
          <cell r="AP89" t="e">
            <v>#REF!</v>
          </cell>
          <cell r="AQ89" t="e">
            <v>#REF!</v>
          </cell>
          <cell r="AR89">
            <v>948.67100000000005</v>
          </cell>
          <cell r="AS89">
            <v>1283.8579999999999</v>
          </cell>
          <cell r="AT89">
            <v>692.572</v>
          </cell>
          <cell r="AU89">
            <v>1171.501</v>
          </cell>
          <cell r="AV89">
            <v>1284.972</v>
          </cell>
          <cell r="AW89">
            <v>288.99599999999998</v>
          </cell>
          <cell r="AX89">
            <v>239.32599999999999</v>
          </cell>
          <cell r="AY89">
            <v>540.72900000000004</v>
          </cell>
          <cell r="AZ89">
            <v>0</v>
          </cell>
          <cell r="BA89">
            <v>131.54300000000001</v>
          </cell>
          <cell r="BB89">
            <v>219.07</v>
          </cell>
          <cell r="BC89">
            <v>778.48900000000003</v>
          </cell>
          <cell r="BD89">
            <v>229.91300000000001</v>
          </cell>
          <cell r="BE89">
            <v>330.54700000000003</v>
          </cell>
          <cell r="BF89">
            <v>73.427999999999997</v>
          </cell>
          <cell r="BG89">
            <v>470.59699999999998</v>
          </cell>
          <cell r="BH89">
            <v>0.1</v>
          </cell>
          <cell r="BI89">
            <v>10078.764999999999</v>
          </cell>
          <cell r="BJ89">
            <v>9889.1108198924721</v>
          </cell>
          <cell r="BK89">
            <v>1394.4529999999995</v>
          </cell>
          <cell r="BM89">
            <v>5018.6589999999997</v>
          </cell>
          <cell r="BN89">
            <v>5059.1360000000004</v>
          </cell>
          <cell r="BO89">
            <v>2275.8501612903228</v>
          </cell>
        </row>
        <row r="90">
          <cell r="A90">
            <v>43556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 t="e">
            <v>#REF!</v>
          </cell>
          <cell r="AE90" t="e">
            <v>#REF!</v>
          </cell>
          <cell r="AF90" t="e">
            <v>#REF!</v>
          </cell>
          <cell r="AG90" t="e">
            <v>#REF!</v>
          </cell>
          <cell r="AH90" t="e">
            <v>#REF!</v>
          </cell>
          <cell r="AI90" t="e">
            <v>#REF!</v>
          </cell>
          <cell r="AJ90" t="e">
            <v>#REF!</v>
          </cell>
          <cell r="AK90" t="e">
            <v>#REF!</v>
          </cell>
          <cell r="AL90" t="e">
            <v>#REF!</v>
          </cell>
          <cell r="AM90" t="e">
            <v>#REF!</v>
          </cell>
          <cell r="AN90" t="e">
            <v>#REF!</v>
          </cell>
          <cell r="AO90" t="e">
            <v>#REF!</v>
          </cell>
          <cell r="AP90" t="e">
            <v>#REF!</v>
          </cell>
          <cell r="AQ90" t="e">
            <v>#REF!</v>
          </cell>
          <cell r="AR90">
            <v>1194.192</v>
          </cell>
          <cell r="AS90">
            <v>1212.248</v>
          </cell>
          <cell r="AT90">
            <v>1159.7</v>
          </cell>
          <cell r="AU90">
            <v>665.80499999999995</v>
          </cell>
          <cell r="AV90">
            <v>1826.6869999999999</v>
          </cell>
          <cell r="AW90">
            <v>501.26499999999999</v>
          </cell>
          <cell r="AX90">
            <v>491.988</v>
          </cell>
          <cell r="AY90">
            <v>647.64800000000002</v>
          </cell>
          <cell r="AZ90">
            <v>0</v>
          </cell>
          <cell r="BA90">
            <v>0</v>
          </cell>
          <cell r="BB90">
            <v>208.93299999999999</v>
          </cell>
          <cell r="BC90">
            <v>831.96299999999997</v>
          </cell>
          <cell r="BD90">
            <v>285.334</v>
          </cell>
          <cell r="BE90">
            <v>268.44900000000001</v>
          </cell>
          <cell r="BF90">
            <v>0</v>
          </cell>
          <cell r="BG90">
            <v>78.230999999999995</v>
          </cell>
          <cell r="BH90">
            <v>2.5000000000000001E-2</v>
          </cell>
          <cell r="BI90">
            <v>10722.135</v>
          </cell>
          <cell r="BJ90">
            <v>10871.053541666666</v>
          </cell>
          <cell r="BK90">
            <v>1349.6669999999976</v>
          </cell>
          <cell r="BM90">
            <v>5579.8429999999998</v>
          </cell>
          <cell r="BN90">
            <v>5138.3140000000003</v>
          </cell>
          <cell r="BO90">
            <v>2501.8314999999998</v>
          </cell>
        </row>
        <row r="91">
          <cell r="A91">
            <v>43586</v>
          </cell>
          <cell r="B91"/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>
            <v>1393.56</v>
          </cell>
          <cell r="AS91">
            <v>2152.8589999999999</v>
          </cell>
          <cell r="AT91">
            <v>1169.8320000000001</v>
          </cell>
          <cell r="AU91">
            <v>525.81200000000001</v>
          </cell>
          <cell r="AV91">
            <v>1208.6079999999999</v>
          </cell>
          <cell r="AW91">
            <v>784.96600000000001</v>
          </cell>
          <cell r="AX91">
            <v>635.52300000000002</v>
          </cell>
          <cell r="AY91">
            <v>631.19500000000005</v>
          </cell>
          <cell r="AZ91">
            <v>0</v>
          </cell>
          <cell r="BA91">
            <v>39.719000000000001</v>
          </cell>
          <cell r="BB91">
            <v>214.22800000000001</v>
          </cell>
          <cell r="BC91">
            <v>660.73</v>
          </cell>
          <cell r="BD91">
            <v>297.279</v>
          </cell>
          <cell r="BE91">
            <v>446.154</v>
          </cell>
          <cell r="BF91">
            <v>0.75800000000000001</v>
          </cell>
          <cell r="BG91">
            <v>0</v>
          </cell>
          <cell r="BH91">
            <v>0.1</v>
          </cell>
          <cell r="BI91">
            <v>11224.619000000001</v>
          </cell>
          <cell r="BJ91">
            <v>11013.403051075269</v>
          </cell>
          <cell r="BK91">
            <v>1063.2960000000003</v>
          </cell>
          <cell r="BM91">
            <v>5076.1530000000002</v>
          </cell>
          <cell r="BN91">
            <v>6145.5529999999999</v>
          </cell>
          <cell r="BO91">
            <v>2534.5913870967743</v>
          </cell>
        </row>
        <row r="92">
          <cell r="A92">
            <v>43617</v>
          </cell>
          <cell r="B92"/>
          <cell r="C92"/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>
            <v>1161.67</v>
          </cell>
          <cell r="AS92">
            <v>2146.1529999999998</v>
          </cell>
          <cell r="AT92">
            <v>904.59900000000005</v>
          </cell>
          <cell r="AU92">
            <v>759.29</v>
          </cell>
          <cell r="AV92">
            <v>788.73400000000004</v>
          </cell>
          <cell r="AW92">
            <v>501.351</v>
          </cell>
          <cell r="AX92">
            <v>347.19200000000001</v>
          </cell>
          <cell r="AY92">
            <v>296.61099999999999</v>
          </cell>
          <cell r="AZ92">
            <v>0</v>
          </cell>
          <cell r="BA92">
            <v>18.442</v>
          </cell>
          <cell r="BB92">
            <v>286.79500000000002</v>
          </cell>
          <cell r="BC92">
            <v>585.23099999999999</v>
          </cell>
          <cell r="BD92">
            <v>200.381</v>
          </cell>
          <cell r="BE92">
            <v>271.61</v>
          </cell>
          <cell r="BF92">
            <v>95.867000000000004</v>
          </cell>
          <cell r="BG92">
            <v>156.47800000000001</v>
          </cell>
          <cell r="BH92">
            <v>3.5000000000000003E-2</v>
          </cell>
          <cell r="BI92">
            <v>9156.0939999999991</v>
          </cell>
          <cell r="BJ92">
            <v>9283.2619722222207</v>
          </cell>
          <cell r="BK92">
            <v>635.65500000000065</v>
          </cell>
          <cell r="BM92">
            <v>3276.9069999999997</v>
          </cell>
          <cell r="BN92">
            <v>5696.3249999999998</v>
          </cell>
          <cell r="BO92">
            <v>2136.4219333333331</v>
          </cell>
        </row>
        <row r="93">
          <cell r="A93">
            <v>43647</v>
          </cell>
          <cell r="B93"/>
          <cell r="C93"/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>
            <v>1429.9469999999999</v>
          </cell>
          <cell r="AS93">
            <v>2419.4140000000002</v>
          </cell>
          <cell r="AT93">
            <v>998.66600000000005</v>
          </cell>
          <cell r="AU93">
            <v>597.05399999999997</v>
          </cell>
          <cell r="AV93">
            <v>845.17499999999995</v>
          </cell>
          <cell r="AW93">
            <v>500.11599999999999</v>
          </cell>
          <cell r="AX93">
            <v>320.04700000000003</v>
          </cell>
          <cell r="AY93">
            <v>454.40699999999998</v>
          </cell>
          <cell r="AZ93">
            <v>0</v>
          </cell>
          <cell r="BA93">
            <v>160.67500000000001</v>
          </cell>
          <cell r="BB93">
            <v>326.173</v>
          </cell>
          <cell r="BC93">
            <v>757.83699999999999</v>
          </cell>
          <cell r="BD93">
            <v>185.584</v>
          </cell>
          <cell r="BE93">
            <v>334.58499999999998</v>
          </cell>
          <cell r="BF93">
            <v>5.2409999999999997</v>
          </cell>
          <cell r="BG93">
            <v>314.779</v>
          </cell>
          <cell r="BH93">
            <v>181.28299999999999</v>
          </cell>
          <cell r="BI93">
            <v>11106.951999999999</v>
          </cell>
          <cell r="BJ93">
            <v>10897.950215053763</v>
          </cell>
          <cell r="BK93">
            <v>1275.9689999999991</v>
          </cell>
          <cell r="BM93">
            <v>3741.7849999999999</v>
          </cell>
          <cell r="BN93">
            <v>6630.9070000000002</v>
          </cell>
          <cell r="BO93">
            <v>2508.0214193548386</v>
          </cell>
        </row>
        <row r="94">
          <cell r="A94">
            <v>43678</v>
          </cell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/>
          <cell r="P94"/>
          <cell r="Q94"/>
          <cell r="R94"/>
          <cell r="S94"/>
          <cell r="T94"/>
          <cell r="U94"/>
          <cell r="V94"/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>
            <v>851.04399999999998</v>
          </cell>
          <cell r="AS94">
            <v>2732.3490000000002</v>
          </cell>
          <cell r="AT94">
            <v>1671.0550000000001</v>
          </cell>
          <cell r="AU94">
            <v>1066.7460000000001</v>
          </cell>
          <cell r="AV94">
            <v>1328.7729999999999</v>
          </cell>
          <cell r="AW94">
            <v>793.11900000000003</v>
          </cell>
          <cell r="AX94">
            <v>706.423</v>
          </cell>
          <cell r="AY94">
            <v>396.322</v>
          </cell>
          <cell r="AZ94">
            <v>108.53100000000001</v>
          </cell>
          <cell r="BA94">
            <v>218.833</v>
          </cell>
          <cell r="BB94">
            <v>288.05700000000002</v>
          </cell>
          <cell r="BC94">
            <v>722.62599999999998</v>
          </cell>
          <cell r="BD94">
            <v>257.73200000000003</v>
          </cell>
          <cell r="BE94">
            <v>367.28199999999998</v>
          </cell>
          <cell r="BF94">
            <v>136.13800000000001</v>
          </cell>
          <cell r="BG94">
            <v>157.08500000000001</v>
          </cell>
          <cell r="BH94">
            <v>0.05</v>
          </cell>
          <cell r="BI94">
            <v>12650.931</v>
          </cell>
          <cell r="BJ94">
            <v>12412.875846774194</v>
          </cell>
          <cell r="BK94">
            <v>848.7659999999978</v>
          </cell>
          <cell r="BM94">
            <v>5278.1580000000004</v>
          </cell>
          <cell r="BN94">
            <v>7181.8620000000001</v>
          </cell>
          <cell r="BO94">
            <v>2856.6618387096773</v>
          </cell>
        </row>
        <row r="95">
          <cell r="A95">
            <v>43709</v>
          </cell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>
            <v>1464.9010000000001</v>
          </cell>
          <cell r="AS95">
            <v>2663.54</v>
          </cell>
          <cell r="AT95">
            <v>1669.703</v>
          </cell>
          <cell r="AU95">
            <v>1060.981</v>
          </cell>
          <cell r="AV95">
            <v>1216.624</v>
          </cell>
          <cell r="AW95">
            <v>401.738</v>
          </cell>
          <cell r="AX95">
            <v>1276.0640000000001</v>
          </cell>
          <cell r="AY95">
            <v>247.33199999999999</v>
          </cell>
          <cell r="AZ95">
            <v>62.232999999999997</v>
          </cell>
          <cell r="BA95">
            <v>19.576000000000001</v>
          </cell>
          <cell r="BB95">
            <v>337.83100000000002</v>
          </cell>
          <cell r="BC95">
            <v>633.78399999999999</v>
          </cell>
          <cell r="BD95">
            <v>114.35899999999999</v>
          </cell>
          <cell r="BE95">
            <v>400.69099999999997</v>
          </cell>
          <cell r="BF95">
            <v>204.18</v>
          </cell>
          <cell r="BG95">
            <v>156.48699999999999</v>
          </cell>
          <cell r="BH95">
            <v>7.2999999999999995E-2</v>
          </cell>
          <cell r="BI95">
            <v>13209.115</v>
          </cell>
          <cell r="BJ95">
            <v>13392.574930555556</v>
          </cell>
          <cell r="BK95">
            <v>1279.018</v>
          </cell>
          <cell r="BM95">
            <v>4345.7730000000001</v>
          </cell>
          <cell r="BN95">
            <v>8288.2129999999997</v>
          </cell>
          <cell r="BO95">
            <v>3082.1268333333333</v>
          </cell>
        </row>
        <row r="96">
          <cell r="A96">
            <v>43739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>
            <v>961.47400000000005</v>
          </cell>
          <cell r="AS96">
            <v>1734.9059999999999</v>
          </cell>
          <cell r="AT96">
            <v>989.23400000000004</v>
          </cell>
          <cell r="AU96">
            <v>799.36699999999996</v>
          </cell>
          <cell r="AV96">
            <v>1436.3309999999999</v>
          </cell>
          <cell r="AW96">
            <v>619.04100000000005</v>
          </cell>
          <cell r="AX96">
            <v>1355.94</v>
          </cell>
          <cell r="AY96">
            <v>584.95500000000004</v>
          </cell>
          <cell r="AZ96">
            <v>0</v>
          </cell>
          <cell r="BA96">
            <v>76.962999999999994</v>
          </cell>
          <cell r="BB96">
            <v>290.04700000000003</v>
          </cell>
          <cell r="BC96">
            <v>620.02099999999996</v>
          </cell>
          <cell r="BD96">
            <v>74.192999999999998</v>
          </cell>
          <cell r="BE96">
            <v>423.01900000000001</v>
          </cell>
          <cell r="BF96">
            <v>111.664</v>
          </cell>
          <cell r="BG96">
            <v>0</v>
          </cell>
          <cell r="BH96">
            <v>79.290000000000006</v>
          </cell>
          <cell r="BI96">
            <v>10760.915999999999</v>
          </cell>
          <cell r="BJ96">
            <v>10558.425645161289</v>
          </cell>
          <cell r="BK96">
            <v>604.47099999999773</v>
          </cell>
          <cell r="BM96">
            <v>4323.7750000000005</v>
          </cell>
          <cell r="BN96">
            <v>6259.335</v>
          </cell>
          <cell r="BO96">
            <v>2429.884258064516</v>
          </cell>
        </row>
        <row r="97">
          <cell r="A97">
            <v>43770</v>
          </cell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>
            <v>1310.896775622884</v>
          </cell>
          <cell r="AS97">
            <v>800.07741833926184</v>
          </cell>
          <cell r="AT97">
            <v>465.20511613101019</v>
          </cell>
          <cell r="AU97">
            <v>1049.7369717775211</v>
          </cell>
          <cell r="AV97">
            <v>761.60580896444708</v>
          </cell>
          <cell r="AW97">
            <v>868.4111290092377</v>
          </cell>
          <cell r="AX97">
            <v>194.36072654283282</v>
          </cell>
          <cell r="AY97">
            <v>580.3177150245607</v>
          </cell>
          <cell r="AZ97">
            <v>0</v>
          </cell>
          <cell r="BA97">
            <v>22.567182974591653</v>
          </cell>
          <cell r="BB97">
            <v>293.35602468223493</v>
          </cell>
          <cell r="BC97">
            <v>688.64411601640961</v>
          </cell>
          <cell r="BD97">
            <v>104.79311473896132</v>
          </cell>
          <cell r="BE97">
            <v>190.18543860103193</v>
          </cell>
          <cell r="BF97">
            <v>25.687542214960821</v>
          </cell>
          <cell r="BG97">
            <v>226.57695814519565</v>
          </cell>
          <cell r="BH97">
            <v>20.084423870560126</v>
          </cell>
          <cell r="BI97">
            <v>9713.6487360148913</v>
          </cell>
          <cell r="BJ97"/>
          <cell r="BK97"/>
          <cell r="BM97">
            <v>3468.9769998846264</v>
          </cell>
          <cell r="BN97">
            <v>7323.9660401319188</v>
          </cell>
          <cell r="BO97">
            <v>2266.5180384034747</v>
          </cell>
        </row>
        <row r="98">
          <cell r="A98">
            <v>43800</v>
          </cell>
          <cell r="B98"/>
          <cell r="C98"/>
          <cell r="D98"/>
          <cell r="E98"/>
          <cell r="F98"/>
          <cell r="G98"/>
          <cell r="H98"/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>
            <v>1123.9189091982073</v>
          </cell>
          <cell r="AS98">
            <v>1491.9724336091258</v>
          </cell>
          <cell r="AT98">
            <v>533.09893924743722</v>
          </cell>
          <cell r="AU98">
            <v>834.47655801500662</v>
          </cell>
          <cell r="AV98">
            <v>1080.6446000925134</v>
          </cell>
          <cell r="AW98">
            <v>601.6597916792208</v>
          </cell>
          <cell r="AX98">
            <v>238.16585731067116</v>
          </cell>
          <cell r="AY98">
            <v>689.28850498097165</v>
          </cell>
          <cell r="AZ98">
            <v>0</v>
          </cell>
          <cell r="BA98">
            <v>22.698000439649672</v>
          </cell>
          <cell r="BB98">
            <v>185.67047130721369</v>
          </cell>
          <cell r="BC98">
            <v>756.11496665886864</v>
          </cell>
          <cell r="BD98">
            <v>157.13129858664482</v>
          </cell>
          <cell r="BE98">
            <v>197.42356012808386</v>
          </cell>
          <cell r="BF98">
            <v>8.357798956350436</v>
          </cell>
          <cell r="BG98">
            <v>261.2757196553186</v>
          </cell>
          <cell r="BH98">
            <v>2.2085477165872988E-2</v>
          </cell>
          <cell r="BI98">
            <v>9792.1940757824686</v>
          </cell>
          <cell r="BJ98"/>
          <cell r="BK98"/>
          <cell r="BM98">
            <v>3817.9381012456561</v>
          </cell>
          <cell r="BN98">
            <v>7062.2775385126424</v>
          </cell>
          <cell r="BO98">
            <v>2211.1405977573318</v>
          </cell>
        </row>
        <row r="99">
          <cell r="A99">
            <v>43831</v>
          </cell>
          <cell r="B99"/>
          <cell r="C99"/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>
            <v>1353.8963289911621</v>
          </cell>
          <cell r="AS99">
            <v>1964.5114876746568</v>
          </cell>
          <cell r="AT99">
            <v>619.80117699898926</v>
          </cell>
          <cell r="AU99">
            <v>899.08393212345379</v>
          </cell>
          <cell r="AV99">
            <v>1206.0759727764209</v>
          </cell>
          <cell r="AW99">
            <v>975.65395293762083</v>
          </cell>
          <cell r="AX99">
            <v>246.63373017860098</v>
          </cell>
          <cell r="AY99">
            <v>593.49524694014087</v>
          </cell>
          <cell r="AZ99">
            <v>0</v>
          </cell>
          <cell r="BA99">
            <v>22.071037885868417</v>
          </cell>
          <cell r="BB99">
            <v>203.33878302904068</v>
          </cell>
          <cell r="BC99">
            <v>467.73803995452715</v>
          </cell>
          <cell r="BD99">
            <v>168.04822317233663</v>
          </cell>
          <cell r="BE99">
            <v>260.1592365603172</v>
          </cell>
          <cell r="BF99">
            <v>30.968589717340301</v>
          </cell>
          <cell r="BG99">
            <v>315.66299981464607</v>
          </cell>
          <cell r="BH99">
            <v>24.230767713293837</v>
          </cell>
          <cell r="BI99">
            <v>9748.2614847060613</v>
          </cell>
          <cell r="BJ99"/>
          <cell r="BK99"/>
          <cell r="BM99">
            <v>4030.812612780036</v>
          </cell>
          <cell r="BN99">
            <v>6800.589036893366</v>
          </cell>
          <cell r="BO99">
            <v>2201.2203352562074</v>
          </cell>
        </row>
        <row r="100">
          <cell r="A100">
            <v>43862</v>
          </cell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>
            <v>1148.2824675575378</v>
          </cell>
          <cell r="AS100">
            <v>1659.9522894893007</v>
          </cell>
          <cell r="AT100">
            <v>503.08617149293752</v>
          </cell>
          <cell r="AU100">
            <v>617.44881970961933</v>
          </cell>
          <cell r="AV100">
            <v>1437.2412473794939</v>
          </cell>
          <cell r="AW100">
            <v>1025.8119351785062</v>
          </cell>
          <cell r="AX100">
            <v>294.36071461873757</v>
          </cell>
          <cell r="AY100">
            <v>692.35254103306386</v>
          </cell>
          <cell r="AZ100">
            <v>0</v>
          </cell>
          <cell r="BA100">
            <v>9.8329177481804049</v>
          </cell>
          <cell r="BB100">
            <v>249.25916042569267</v>
          </cell>
          <cell r="BC100">
            <v>490.48131592298586</v>
          </cell>
          <cell r="BD100">
            <v>108.26001772938579</v>
          </cell>
          <cell r="BE100">
            <v>336.16559593847978</v>
          </cell>
          <cell r="BF100">
            <v>2.5123100845544295</v>
          </cell>
          <cell r="BG100">
            <v>112.94057611157656</v>
          </cell>
          <cell r="BH100">
            <v>139.40407719141413</v>
          </cell>
          <cell r="BI100">
            <v>9795.0269380951995</v>
          </cell>
          <cell r="BJ100"/>
          <cell r="BK100"/>
          <cell r="BM100">
            <v>4257.2332287363733</v>
          </cell>
          <cell r="BN100">
            <v>6626.1300358138478</v>
          </cell>
          <cell r="BO100">
            <v>2364.3168471264275</v>
          </cell>
        </row>
        <row r="101">
          <cell r="A101">
            <v>43891</v>
          </cell>
          <cell r="B101"/>
          <cell r="C101"/>
          <cell r="D101"/>
          <cell r="E101"/>
          <cell r="F101"/>
          <cell r="G101"/>
          <cell r="H101"/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>
            <v>1454.7225725565011</v>
          </cell>
          <cell r="AS101">
            <v>1984.6547396183964</v>
          </cell>
          <cell r="AT101">
            <v>523.0124421266122</v>
          </cell>
          <cell r="AU101">
            <v>647.18685214312779</v>
          </cell>
          <cell r="AV101">
            <v>1513.4070230416969</v>
          </cell>
          <cell r="AW101">
            <v>474.64361897323636</v>
          </cell>
          <cell r="AX101">
            <v>205.75996865887785</v>
          </cell>
          <cell r="AY101">
            <v>693.69927867997239</v>
          </cell>
          <cell r="AZ101">
            <v>0</v>
          </cell>
          <cell r="BA101">
            <v>8.2691684014884768</v>
          </cell>
          <cell r="BB101">
            <v>181.32971720195249</v>
          </cell>
          <cell r="BC101">
            <v>642.0513612292707</v>
          </cell>
          <cell r="BD101">
            <v>228.42661989096956</v>
          </cell>
          <cell r="BE101">
            <v>439.00585071259098</v>
          </cell>
          <cell r="BF101">
            <v>63.715226230134142</v>
          </cell>
          <cell r="BG101">
            <v>255.87303338498805</v>
          </cell>
          <cell r="BH101">
            <v>6.053056704720744E-2</v>
          </cell>
          <cell r="BI101">
            <v>9474.2202408084795</v>
          </cell>
          <cell r="BJ101"/>
          <cell r="BK101"/>
          <cell r="BM101">
            <v>4075.2403439417581</v>
          </cell>
          <cell r="BN101">
            <v>6451.6710347343305</v>
          </cell>
          <cell r="BO101">
            <v>2139.3400543761081</v>
          </cell>
        </row>
        <row r="102">
          <cell r="A102">
            <v>43922</v>
          </cell>
          <cell r="B102"/>
          <cell r="C102"/>
          <cell r="D102"/>
          <cell r="E102"/>
          <cell r="F102"/>
          <cell r="G102"/>
          <cell r="H102"/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>
            <v>1448.5802890781804</v>
          </cell>
          <cell r="AS102">
            <v>2448.4452253344671</v>
          </cell>
          <cell r="AT102">
            <v>755.59235443469572</v>
          </cell>
          <cell r="AU102">
            <v>519.26393852369233</v>
          </cell>
          <cell r="AV102">
            <v>1541.0251603485958</v>
          </cell>
          <cell r="AW102">
            <v>609.38238497954171</v>
          </cell>
          <cell r="AX102">
            <v>288.60759365871507</v>
          </cell>
          <cell r="AY102">
            <v>671.30004266636513</v>
          </cell>
          <cell r="AZ102">
            <v>0</v>
          </cell>
          <cell r="BA102">
            <v>15.311912619378717</v>
          </cell>
          <cell r="BB102">
            <v>271.52809889835203</v>
          </cell>
          <cell r="BC102">
            <v>722.29953477523088</v>
          </cell>
          <cell r="BD102">
            <v>303.8158887908304</v>
          </cell>
          <cell r="BE102">
            <v>447.30564803477506</v>
          </cell>
          <cell r="BF102">
            <v>4.6356488985236179</v>
          </cell>
          <cell r="BG102">
            <v>90.386595664196648</v>
          </cell>
          <cell r="BH102">
            <v>44.022627176459125</v>
          </cell>
          <cell r="BI102">
            <v>9792.5646596850638</v>
          </cell>
          <cell r="BJ102"/>
          <cell r="BK102"/>
          <cell r="BM102">
            <v>4603.4153659952599</v>
          </cell>
          <cell r="BN102">
            <v>6277.2120336548114</v>
          </cell>
          <cell r="BO102">
            <v>2284.9317539265148</v>
          </cell>
        </row>
        <row r="103">
          <cell r="A103">
            <v>43952</v>
          </cell>
          <cell r="B103"/>
          <cell r="C103"/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>
            <v>1168.5882880730069</v>
          </cell>
          <cell r="AS103">
            <v>2250.5548987357565</v>
          </cell>
          <cell r="AT103">
            <v>718.18187023545966</v>
          </cell>
          <cell r="AU103">
            <v>415.51136873965214</v>
          </cell>
          <cell r="AV103">
            <v>1428.7956993028886</v>
          </cell>
          <cell r="AW103">
            <v>1083.9220060630066</v>
          </cell>
          <cell r="AX103">
            <v>305.53188681616496</v>
          </cell>
          <cell r="AY103">
            <v>824.55590066872276</v>
          </cell>
          <cell r="AZ103">
            <v>0</v>
          </cell>
          <cell r="BA103">
            <v>20.430010106942532</v>
          </cell>
          <cell r="BB103">
            <v>246.18996537752187</v>
          </cell>
          <cell r="BC103">
            <v>739.41110107226325</v>
          </cell>
          <cell r="BD103">
            <v>306.08277205435525</v>
          </cell>
          <cell r="BE103">
            <v>593.03665275662388</v>
          </cell>
          <cell r="BF103">
            <v>2.101122642657931</v>
          </cell>
          <cell r="BG103">
            <v>257.8772595557773</v>
          </cell>
          <cell r="BH103">
            <v>0.11097270625321366</v>
          </cell>
          <cell r="BI103">
            <v>10083.332143774793</v>
          </cell>
          <cell r="BJ103"/>
          <cell r="BK103"/>
          <cell r="BM103">
            <v>5100.9493493966966</v>
          </cell>
          <cell r="BN103">
            <v>6102.7530325752941</v>
          </cell>
          <cell r="BO103">
            <v>2276.8814518201143</v>
          </cell>
        </row>
        <row r="104">
          <cell r="A104">
            <v>43983</v>
          </cell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>
            <v>1204.3936487916433</v>
          </cell>
          <cell r="AS104">
            <v>2075.6542676096219</v>
          </cell>
          <cell r="AT104">
            <v>706.19512538849108</v>
          </cell>
          <cell r="AU104">
            <v>505.21043734043491</v>
          </cell>
          <cell r="AV104">
            <v>1378.0749673178323</v>
          </cell>
          <cell r="AW104">
            <v>448.57114801156234</v>
          </cell>
          <cell r="AX104">
            <v>259.44998346046202</v>
          </cell>
          <cell r="AY104">
            <v>461.48927511433584</v>
          </cell>
          <cell r="AZ104">
            <v>0</v>
          </cell>
          <cell r="BA104">
            <v>17.13136204633421</v>
          </cell>
          <cell r="BB104">
            <v>247.27487861501771</v>
          </cell>
          <cell r="BC104">
            <v>643.01838448991418</v>
          </cell>
          <cell r="BD104">
            <v>185.61999824531202</v>
          </cell>
          <cell r="BE104">
            <v>466.24018884741099</v>
          </cell>
          <cell r="BF104">
            <v>85.54581517829476</v>
          </cell>
          <cell r="BG104">
            <v>115.34717309305714</v>
          </cell>
          <cell r="BH104">
            <v>5.5350023020644644E-2</v>
          </cell>
          <cell r="BI104">
            <v>8854.6431875426842</v>
          </cell>
          <cell r="BJ104"/>
          <cell r="BK104"/>
          <cell r="BM104">
            <v>3822.9688985674479</v>
          </cell>
          <cell r="BN104">
            <v>6015.523532035535</v>
          </cell>
          <cell r="BO104">
            <v>2066.0834104266264</v>
          </cell>
        </row>
        <row r="105">
          <cell r="A105">
            <v>44013</v>
          </cell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>
            <v>1236.6088132908576</v>
          </cell>
          <cell r="AS105">
            <v>1314.5890276853843</v>
          </cell>
          <cell r="AT105">
            <v>548.96509425391093</v>
          </cell>
          <cell r="AU105">
            <v>581.27579174366679</v>
          </cell>
          <cell r="AV105">
            <v>1244.4559831923837</v>
          </cell>
          <cell r="AW105">
            <v>1127.8558645980199</v>
          </cell>
          <cell r="AX105">
            <v>299.55805830935969</v>
          </cell>
          <cell r="AY105">
            <v>783.91749291659301</v>
          </cell>
          <cell r="AZ105">
            <v>0</v>
          </cell>
          <cell r="BA105">
            <v>20.44856696141083</v>
          </cell>
          <cell r="BB105">
            <v>224.93106158346487</v>
          </cell>
          <cell r="BC105">
            <v>672.99379073261798</v>
          </cell>
          <cell r="BD105">
            <v>158.70119661986308</v>
          </cell>
          <cell r="BE105">
            <v>430.95097411444584</v>
          </cell>
          <cell r="BF105">
            <v>5.2795413212736291</v>
          </cell>
          <cell r="BG105">
            <v>280.05961909446779</v>
          </cell>
          <cell r="BH105">
            <v>49.469560230072013</v>
          </cell>
          <cell r="BI105">
            <v>9418.6651084282475</v>
          </cell>
          <cell r="BJ105"/>
          <cell r="BK105"/>
          <cell r="BM105">
            <v>4536.8894223133893</v>
          </cell>
          <cell r="BN105">
            <v>5928.2940314957759</v>
          </cell>
          <cell r="BO105">
            <v>2126.7953470644434</v>
          </cell>
        </row>
        <row r="106">
          <cell r="A106">
            <v>44044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  <cell r="AI106"/>
          <cell r="AJ106"/>
          <cell r="AK106"/>
          <cell r="AL106"/>
          <cell r="AM106"/>
          <cell r="AN106"/>
          <cell r="AO106"/>
          <cell r="AP106"/>
          <cell r="AQ106"/>
          <cell r="AR106">
            <v>1172.9013298166258</v>
          </cell>
          <cell r="AS106">
            <v>1237.4804572965584</v>
          </cell>
          <cell r="AT106">
            <v>814.21508122803141</v>
          </cell>
          <cell r="AU106">
            <v>671.96779523045984</v>
          </cell>
          <cell r="AV106">
            <v>1112.2666106147094</v>
          </cell>
          <cell r="AW106">
            <v>938.81820037444402</v>
          </cell>
          <cell r="AX106">
            <v>323.72545287794469</v>
          </cell>
          <cell r="AY106">
            <v>671.51748723013202</v>
          </cell>
          <cell r="AZ106">
            <v>0</v>
          </cell>
          <cell r="BA106">
            <v>21.738017578653629</v>
          </cell>
          <cell r="BB106">
            <v>274.87533565417846</v>
          </cell>
          <cell r="BC106">
            <v>721.46069562723403</v>
          </cell>
          <cell r="BD106">
            <v>190.97207008714048</v>
          </cell>
          <cell r="BE106">
            <v>466.15978290776957</v>
          </cell>
          <cell r="BF106">
            <v>59.09275641628669</v>
          </cell>
          <cell r="BG106">
            <v>206.08393624594186</v>
          </cell>
          <cell r="BH106">
            <v>8.5887966756172732E-2</v>
          </cell>
          <cell r="BI106">
            <v>9182.7766580201551</v>
          </cell>
          <cell r="BJ106"/>
          <cell r="BK106"/>
          <cell r="BM106">
            <v>4449.2501451616909</v>
          </cell>
          <cell r="BN106">
            <v>5753.8350304162586</v>
          </cell>
          <cell r="BO106">
            <v>2073.5302131013254</v>
          </cell>
        </row>
        <row r="107">
          <cell r="A107">
            <v>44075</v>
          </cell>
          <cell r="B107"/>
          <cell r="C107"/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  <cell r="AH107"/>
          <cell r="AI107"/>
          <cell r="AJ107"/>
          <cell r="AK107"/>
          <cell r="AL107"/>
          <cell r="AM107"/>
          <cell r="AN107"/>
          <cell r="AO107"/>
          <cell r="AP107"/>
          <cell r="AQ107"/>
          <cell r="AR107">
            <v>1340.8244362150454</v>
          </cell>
          <cell r="AS107">
            <v>1214.8779191815045</v>
          </cell>
          <cell r="AT107">
            <v>573.1228206183963</v>
          </cell>
          <cell r="AU107">
            <v>662.95955999342584</v>
          </cell>
          <cell r="AV107">
            <v>1253.0342530299877</v>
          </cell>
          <cell r="AW107">
            <v>577.15153897788502</v>
          </cell>
          <cell r="AX107">
            <v>447.06972235129723</v>
          </cell>
          <cell r="AY107">
            <v>511.54775315258615</v>
          </cell>
          <cell r="AZ107">
            <v>0</v>
          </cell>
          <cell r="BA107">
            <v>14.500426388846298</v>
          </cell>
          <cell r="BB107">
            <v>348.51922419229027</v>
          </cell>
          <cell r="BC107">
            <v>781.32094010528601</v>
          </cell>
          <cell r="BD107">
            <v>150.62036438581976</v>
          </cell>
          <cell r="BE107">
            <v>535.41839119340318</v>
          </cell>
          <cell r="BF107">
            <v>96.697203540716728</v>
          </cell>
          <cell r="BG107">
            <v>221.67580516022915</v>
          </cell>
          <cell r="BH107">
            <v>6.3529829378375383E-2</v>
          </cell>
          <cell r="BI107">
            <v>9513.4032001464602</v>
          </cell>
          <cell r="BJ107"/>
          <cell r="BK107"/>
          <cell r="BM107">
            <v>3846.7976702699611</v>
          </cell>
          <cell r="BN107">
            <v>5666.6055298764995</v>
          </cell>
          <cell r="BO107">
            <v>2219.7940800341739</v>
          </cell>
        </row>
        <row r="108">
          <cell r="A108">
            <v>44105</v>
          </cell>
          <cell r="B108"/>
          <cell r="C108"/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/>
          <cell r="AG108"/>
          <cell r="AH108"/>
          <cell r="AI108"/>
          <cell r="AJ108"/>
          <cell r="AK108"/>
          <cell r="AL108"/>
          <cell r="AM108"/>
          <cell r="AN108"/>
          <cell r="AO108"/>
          <cell r="AP108"/>
          <cell r="AQ108"/>
          <cell r="AR108">
            <v>945.04129064244205</v>
          </cell>
          <cell r="AS108">
            <v>1000.0063957096907</v>
          </cell>
          <cell r="AT108">
            <v>407.12542692411472</v>
          </cell>
          <cell r="AU108">
            <v>800.89928797139794</v>
          </cell>
          <cell r="AV108">
            <v>1400.2782369412562</v>
          </cell>
          <cell r="AW108">
            <v>695.57088612265625</v>
          </cell>
          <cell r="AX108">
            <v>387.1027129315745</v>
          </cell>
          <cell r="AY108">
            <v>700.36081151933809</v>
          </cell>
          <cell r="AZ108">
            <v>0</v>
          </cell>
          <cell r="BA108">
            <v>11.417355479921445</v>
          </cell>
          <cell r="BB108">
            <v>210.16952450632672</v>
          </cell>
          <cell r="BC108">
            <v>847.33604747296999</v>
          </cell>
          <cell r="BD108">
            <v>127.05575374326986</v>
          </cell>
          <cell r="BE108">
            <v>481.88337599920357</v>
          </cell>
          <cell r="BF108">
            <v>45.407971433828415</v>
          </cell>
          <cell r="BG108">
            <v>149.21139656512898</v>
          </cell>
          <cell r="BH108">
            <v>21.683030693072638</v>
          </cell>
          <cell r="BI108">
            <v>9757.1031920603455</v>
          </cell>
          <cell r="BJ108"/>
          <cell r="BK108"/>
          <cell r="BM108">
            <v>4177.727162723605</v>
          </cell>
          <cell r="BN108">
            <v>5579.3760293367404</v>
          </cell>
          <cell r="BO108">
            <v>2203.2168498200781</v>
          </cell>
        </row>
        <row r="109">
          <cell r="A109">
            <v>44136</v>
          </cell>
          <cell r="B109"/>
          <cell r="C109"/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F109"/>
          <cell r="AG109"/>
          <cell r="AH109"/>
          <cell r="AI109"/>
          <cell r="AJ109"/>
          <cell r="AK109"/>
          <cell r="AL109"/>
          <cell r="AM109"/>
          <cell r="AN109"/>
          <cell r="AO109"/>
          <cell r="AP109"/>
          <cell r="AQ109"/>
          <cell r="AR109">
            <v>1272.8600101919662</v>
          </cell>
          <cell r="AS109">
            <v>968.47991245349817</v>
          </cell>
          <cell r="AT109">
            <v>273.13702313937904</v>
          </cell>
          <cell r="AU109">
            <v>839.39524118438237</v>
          </cell>
          <cell r="AV109">
            <v>872.02635317116506</v>
          </cell>
          <cell r="AW109">
            <v>964.37596403238922</v>
          </cell>
          <cell r="AX109">
            <v>150.9212155029405</v>
          </cell>
          <cell r="AY109">
            <v>596.09962011070525</v>
          </cell>
          <cell r="AZ109">
            <v>0</v>
          </cell>
          <cell r="BA109">
            <v>11.410968535550317</v>
          </cell>
          <cell r="BB109">
            <v>294.0087412679203</v>
          </cell>
          <cell r="BC109">
            <v>774.32987582944997</v>
          </cell>
          <cell r="BD109">
            <v>127.96393672624015</v>
          </cell>
          <cell r="BE109">
            <v>290.79095765898262</v>
          </cell>
          <cell r="BF109">
            <v>35.360064899922406</v>
          </cell>
          <cell r="BG109">
            <v>242.1907472451654</v>
          </cell>
          <cell r="BH109">
            <v>25.560647139485681</v>
          </cell>
          <cell r="BI109">
            <v>9100.0793018063105</v>
          </cell>
          <cell r="BJ109"/>
          <cell r="BK109"/>
          <cell r="BM109">
            <v>3607.9327730093291</v>
          </cell>
          <cell r="BN109">
            <v>5492.1465287969813</v>
          </cell>
          <cell r="BO109">
            <v>2123.3518370881388</v>
          </cell>
        </row>
        <row r="110">
          <cell r="A110">
            <v>44166</v>
          </cell>
          <cell r="B110"/>
          <cell r="C110"/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>
            <v>1124.5663078274599</v>
          </cell>
          <cell r="AS110">
            <v>1754.0054559662519</v>
          </cell>
          <cell r="AT110">
            <v>439.45864621679135</v>
          </cell>
          <cell r="AU110">
            <v>802.14692950341976</v>
          </cell>
          <cell r="AV110">
            <v>947.74915978512274</v>
          </cell>
          <cell r="AW110">
            <v>593.14066246127095</v>
          </cell>
          <cell r="AX110">
            <v>209.72368270135019</v>
          </cell>
          <cell r="AY110">
            <v>670.23740281911989</v>
          </cell>
          <cell r="AZ110">
            <v>0</v>
          </cell>
          <cell r="BA110">
            <v>12.452109108490218</v>
          </cell>
          <cell r="BB110">
            <v>179.77997089399346</v>
          </cell>
          <cell r="BC110">
            <v>782.98269424778346</v>
          </cell>
          <cell r="BD110">
            <v>190.79971986632026</v>
          </cell>
          <cell r="BE110">
            <v>301.83149803891916</v>
          </cell>
          <cell r="BF110">
            <v>11.504888674983182</v>
          </cell>
          <cell r="BG110">
            <v>249.70177110980833</v>
          </cell>
          <cell r="BH110">
            <v>2.8107308050370483E-2</v>
          </cell>
          <cell r="BI110">
            <v>9029.2853136536323</v>
          </cell>
          <cell r="BJ110"/>
          <cell r="BK110"/>
          <cell r="BM110">
            <v>3624.3682853964087</v>
          </cell>
          <cell r="BN110">
            <v>5404.9170282572231</v>
          </cell>
          <cell r="BO110">
            <v>2038.8708772766267</v>
          </cell>
        </row>
        <row r="111">
          <cell r="A111">
            <v>44197</v>
          </cell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>
            <v>1444.9806537504046</v>
          </cell>
          <cell r="AS111">
            <v>2284.5384829148225</v>
          </cell>
          <cell r="AT111">
            <v>432.53245862022771</v>
          </cell>
          <cell r="AU111">
            <v>838.08822701981637</v>
          </cell>
          <cell r="AV111">
            <v>1385.4824548945846</v>
          </cell>
          <cell r="AW111">
            <v>916.27814597066458</v>
          </cell>
          <cell r="AX111">
            <v>213.58874350653144</v>
          </cell>
          <cell r="AY111">
            <v>569.60893640244751</v>
          </cell>
          <cell r="AZ111">
            <v>0</v>
          </cell>
          <cell r="BA111">
            <v>17.952086492812665</v>
          </cell>
          <cell r="BB111">
            <v>245.16032546305843</v>
          </cell>
          <cell r="BC111">
            <v>513.35278756511957</v>
          </cell>
          <cell r="BD111">
            <v>212.38633554125053</v>
          </cell>
          <cell r="BE111">
            <v>397.77994624449633</v>
          </cell>
          <cell r="BF111">
            <v>42.629665894094288</v>
          </cell>
          <cell r="BG111">
            <v>315.95786510981441</v>
          </cell>
          <cell r="BH111">
            <v>6.6411214464990556</v>
          </cell>
          <cell r="BI111">
            <v>9434.5581472515187</v>
          </cell>
          <cell r="BJ111"/>
          <cell r="BK111"/>
          <cell r="BM111">
            <v>4029.6411189942946</v>
          </cell>
          <cell r="BN111">
            <v>5404.9170282572231</v>
          </cell>
          <cell r="BO111">
            <v>2130.3840977664718</v>
          </cell>
        </row>
        <row r="112">
          <cell r="A112">
            <v>44228</v>
          </cell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  <cell r="S112"/>
          <cell r="T112"/>
          <cell r="U112"/>
          <cell r="V112"/>
          <cell r="W112"/>
          <cell r="X112"/>
          <cell r="Y112"/>
          <cell r="Z112"/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>
            <v>1219.4183826437825</v>
          </cell>
          <cell r="AS112">
            <v>1914.2315964017187</v>
          </cell>
          <cell r="AT112">
            <v>344.34573305038822</v>
          </cell>
          <cell r="AU112">
            <v>605.66416400554124</v>
          </cell>
          <cell r="AV112">
            <v>1675.5966925702692</v>
          </cell>
          <cell r="AW112">
            <v>990.52313502063691</v>
          </cell>
          <cell r="AX112">
            <v>256.94787560371805</v>
          </cell>
          <cell r="AY112">
            <v>710.77186670143033</v>
          </cell>
          <cell r="AZ112">
            <v>0</v>
          </cell>
          <cell r="BA112">
            <v>5.8767099630569595</v>
          </cell>
          <cell r="BB112">
            <v>289.82714146896376</v>
          </cell>
          <cell r="BC112">
            <v>549.19638608603134</v>
          </cell>
          <cell r="BD112">
            <v>137.12532552373381</v>
          </cell>
          <cell r="BE112">
            <v>502.96168513039186</v>
          </cell>
          <cell r="BF112">
            <v>3.4583085799012343</v>
          </cell>
          <cell r="BG112">
            <v>102.25047425340716</v>
          </cell>
          <cell r="BH112">
            <v>156.73410864814173</v>
          </cell>
          <cell r="BI112">
            <v>10158.777284352554</v>
          </cell>
          <cell r="BJ112"/>
          <cell r="BK112"/>
          <cell r="BM112">
            <v>4407.5591389524898</v>
          </cell>
          <cell r="BN112">
            <v>5751.2181454000647</v>
          </cell>
          <cell r="BO112">
            <v>2539.6943210881386</v>
          </cell>
        </row>
        <row r="113">
          <cell r="A113">
            <v>44256</v>
          </cell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  <cell r="AH113"/>
          <cell r="AI113"/>
          <cell r="AJ113"/>
          <cell r="AK113"/>
          <cell r="AL113"/>
          <cell r="AM113"/>
          <cell r="AN113"/>
          <cell r="AO113"/>
          <cell r="AP113"/>
          <cell r="AQ113"/>
          <cell r="AR113">
            <v>1574.9344415689454</v>
          </cell>
          <cell r="AS113">
            <v>2301.1906370564438</v>
          </cell>
          <cell r="AT113">
            <v>375.38689003820264</v>
          </cell>
          <cell r="AU113">
            <v>637.9135779911245</v>
          </cell>
          <cell r="AV113">
            <v>1612.6048355637311</v>
          </cell>
          <cell r="AW113">
            <v>549.77349925090687</v>
          </cell>
          <cell r="AX113">
            <v>183.93183990695576</v>
          </cell>
          <cell r="AY113">
            <v>663.24487818819205</v>
          </cell>
          <cell r="AZ113">
            <v>0</v>
          </cell>
          <cell r="BA113">
            <v>5.9994297289485612</v>
          </cell>
          <cell r="BB113">
            <v>214.14874654049495</v>
          </cell>
          <cell r="BC113">
            <v>726.27595098255358</v>
          </cell>
          <cell r="BD113">
            <v>289.75126481872564</v>
          </cell>
          <cell r="BE113">
            <v>609.50127688649911</v>
          </cell>
          <cell r="BF113">
            <v>87.706893705798549</v>
          </cell>
          <cell r="BG113">
            <v>243.20408171823703</v>
          </cell>
          <cell r="BH113">
            <v>6.9400358352318559E-2</v>
          </cell>
          <cell r="BI113">
            <v>9935.9805490426661</v>
          </cell>
          <cell r="BJ113"/>
          <cell r="BK113"/>
          <cell r="BM113">
            <v>4217.0373188423118</v>
          </cell>
          <cell r="BN113">
            <v>5718.9432302003543</v>
          </cell>
          <cell r="BO113">
            <v>2243.6085110741506</v>
          </cell>
        </row>
        <row r="114">
          <cell r="A114">
            <v>44287</v>
          </cell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/>
          <cell r="AN114"/>
          <cell r="AO114"/>
          <cell r="AP114"/>
          <cell r="AQ114"/>
          <cell r="AR114">
            <v>1428.7061508338638</v>
          </cell>
          <cell r="AS114">
            <v>2749.790592317564</v>
          </cell>
          <cell r="AT114">
            <v>559.71044541906087</v>
          </cell>
          <cell r="AU114">
            <v>395.92524539923625</v>
          </cell>
          <cell r="AV114">
            <v>1668.2489255056967</v>
          </cell>
          <cell r="AW114">
            <v>512.23370247511673</v>
          </cell>
          <cell r="AX114">
            <v>238.67428531127362</v>
          </cell>
          <cell r="AY114">
            <v>582.15536438918514</v>
          </cell>
          <cell r="AZ114">
            <v>0</v>
          </cell>
          <cell r="BA114">
            <v>1.4453412606150156</v>
          </cell>
          <cell r="BB114">
            <v>263.6504612662664</v>
          </cell>
          <cell r="BC114">
            <v>796.44942432919913</v>
          </cell>
          <cell r="BD114">
            <v>372.37139068881783</v>
          </cell>
          <cell r="BE114">
            <v>582.53291171970125</v>
          </cell>
          <cell r="BF114">
            <v>6.3811805945989359</v>
          </cell>
          <cell r="BG114">
            <v>40.193601104394546</v>
          </cell>
          <cell r="BH114">
            <v>56.025846031859459</v>
          </cell>
          <cell r="BI114">
            <v>10178.709862813117</v>
          </cell>
          <cell r="BJ114"/>
          <cell r="BK114"/>
          <cell r="BM114">
            <v>4491.1692528070762</v>
          </cell>
          <cell r="BN114">
            <v>5687.5406100060409</v>
          </cell>
          <cell r="BO114">
            <v>2375.0323013230609</v>
          </cell>
        </row>
        <row r="115">
          <cell r="A115">
            <v>44317</v>
          </cell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  <cell r="S115"/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/>
          <cell r="AN115"/>
          <cell r="AO115"/>
          <cell r="AP115"/>
          <cell r="AQ115"/>
          <cell r="AR115">
            <v>1189.922768704798</v>
          </cell>
          <cell r="AS115">
            <v>2416.5641125254524</v>
          </cell>
          <cell r="AT115">
            <v>553.03516944461103</v>
          </cell>
          <cell r="AU115">
            <v>437.2166477194632</v>
          </cell>
          <cell r="AV115">
            <v>1523.2355496751154</v>
          </cell>
          <cell r="AW115">
            <v>1084.4594966724987</v>
          </cell>
          <cell r="AX115">
            <v>252.50348531232959</v>
          </cell>
          <cell r="AY115">
            <v>828.16731505002133</v>
          </cell>
          <cell r="AZ115">
            <v>0</v>
          </cell>
          <cell r="BA115">
            <v>9.2386390857218252</v>
          </cell>
          <cell r="BB115">
            <v>238.697144758251</v>
          </cell>
          <cell r="BC115">
            <v>791.77882533132174</v>
          </cell>
          <cell r="BD115">
            <v>344.51104924489283</v>
          </cell>
          <cell r="BE115">
            <v>794.60305103497569</v>
          </cell>
          <cell r="BF115">
            <v>2.859531009965925</v>
          </cell>
          <cell r="BG115">
            <v>249.06139603389468</v>
          </cell>
          <cell r="BH115">
            <v>0.1387766059507152</v>
          </cell>
          <cell r="BI115">
            <v>10782.197690235585</v>
          </cell>
          <cell r="BJ115"/>
          <cell r="BK115"/>
          <cell r="BM115">
            <v>5125.1874054184609</v>
          </cell>
          <cell r="BN115">
            <v>5657.0102848171255</v>
          </cell>
          <cell r="BO115">
            <v>2434.6898010209388</v>
          </cell>
        </row>
        <row r="116">
          <cell r="A116">
            <v>44348</v>
          </cell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  <cell r="S116"/>
          <cell r="T116"/>
          <cell r="U116"/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/>
          <cell r="AN116"/>
          <cell r="AO116"/>
          <cell r="AP116"/>
          <cell r="AQ116"/>
          <cell r="AR116">
            <v>1192.8504026987309</v>
          </cell>
          <cell r="AS116">
            <v>2022.7150259583955</v>
          </cell>
          <cell r="AT116">
            <v>641.51763319912016</v>
          </cell>
          <cell r="AU116">
            <v>488.74830162362258</v>
          </cell>
          <cell r="AV116">
            <v>1464.2333005024157</v>
          </cell>
          <cell r="AW116">
            <v>488.57012339245489</v>
          </cell>
          <cell r="AX116">
            <v>187.94302611251192</v>
          </cell>
          <cell r="AY116">
            <v>489.77499109839869</v>
          </cell>
          <cell r="AZ116">
            <v>0</v>
          </cell>
          <cell r="BA116">
            <v>5.7398508333103795</v>
          </cell>
          <cell r="BB116">
            <v>260.7929026787221</v>
          </cell>
          <cell r="BC116">
            <v>653.89620533014943</v>
          </cell>
          <cell r="BD116">
            <v>197.90103355269136</v>
          </cell>
          <cell r="BE116">
            <v>620.00553959377021</v>
          </cell>
          <cell r="BF116">
            <v>117.7482741728609</v>
          </cell>
          <cell r="BG116">
            <v>102.08018105333491</v>
          </cell>
          <cell r="BH116">
            <v>6.7715169908228123E-2</v>
          </cell>
          <cell r="BI116">
            <v>9564.1178367142347</v>
          </cell>
          <cell r="BJ116"/>
          <cell r="BK116"/>
          <cell r="BM116">
            <v>3935.8932870752301</v>
          </cell>
          <cell r="BN116">
            <v>5628.2245496390051</v>
          </cell>
          <cell r="BO116">
            <v>2231.6274952333215</v>
          </cell>
        </row>
        <row r="117">
          <cell r="A117">
            <v>44378</v>
          </cell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  <cell r="S117"/>
          <cell r="T117"/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1220.9027013704847</v>
          </cell>
          <cell r="AS117">
            <v>1409.420989015953</v>
          </cell>
          <cell r="AT117">
            <v>532.95939444035275</v>
          </cell>
          <cell r="AU117">
            <v>526.7458633009511</v>
          </cell>
          <cell r="AV117">
            <v>1257.7993195335116</v>
          </cell>
          <cell r="AW117">
            <v>887.65970458455377</v>
          </cell>
          <cell r="AX117">
            <v>241.06909547744394</v>
          </cell>
          <cell r="AY117">
            <v>747.08509708150382</v>
          </cell>
          <cell r="AZ117">
            <v>0</v>
          </cell>
          <cell r="BA117">
            <v>9.0284767261413688</v>
          </cell>
          <cell r="BB117">
            <v>271.07003525600828</v>
          </cell>
          <cell r="BC117">
            <v>716.63767166708021</v>
          </cell>
          <cell r="BD117">
            <v>175.9394616023562</v>
          </cell>
          <cell r="BE117">
            <v>647.39158324747973</v>
          </cell>
          <cell r="BF117">
            <v>7.2675276676851333</v>
          </cell>
          <cell r="BG117">
            <v>291.3838352308677</v>
          </cell>
          <cell r="BH117">
            <v>62.951124500910126</v>
          </cell>
          <cell r="BI117">
            <v>9917.5194633702449</v>
          </cell>
          <cell r="BJ117"/>
          <cell r="BK117"/>
          <cell r="BM117">
            <v>4318.0806489093584</v>
          </cell>
          <cell r="BN117">
            <v>5599.4388144608856</v>
          </cell>
          <cell r="BO117">
            <v>2239.4398788255389</v>
          </cell>
        </row>
        <row r="118">
          <cell r="A118">
            <v>44409</v>
          </cell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>
            <v>1092.1144984123687</v>
          </cell>
          <cell r="AS118">
            <v>1294.4178208466269</v>
          </cell>
          <cell r="AT118">
            <v>690.75456956196808</v>
          </cell>
          <cell r="AU118">
            <v>637.61537589105899</v>
          </cell>
          <cell r="AV118">
            <v>1191.5806577343189</v>
          </cell>
          <cell r="AW118">
            <v>921.9828420754842</v>
          </cell>
          <cell r="AX118">
            <v>278.44612214681536</v>
          </cell>
          <cell r="AY118">
            <v>657.02146521587372</v>
          </cell>
          <cell r="AZ118">
            <v>0</v>
          </cell>
          <cell r="BA118">
            <v>11.49300465287669</v>
          </cell>
          <cell r="BB118">
            <v>286.58263568123931</v>
          </cell>
          <cell r="BC118">
            <v>762.26916276751149</v>
          </cell>
          <cell r="BD118">
            <v>194.93530136765261</v>
          </cell>
          <cell r="BE118">
            <v>683.35145164697542</v>
          </cell>
          <cell r="BF118">
            <v>79.558277016975893</v>
          </cell>
          <cell r="BG118">
            <v>217.85016843418856</v>
          </cell>
          <cell r="BH118">
            <v>0.1027623528874784</v>
          </cell>
          <cell r="BI118">
            <v>9989.1970780055744</v>
          </cell>
          <cell r="BJ118"/>
          <cell r="BK118"/>
          <cell r="BM118">
            <v>4418.5439987228092</v>
          </cell>
          <cell r="BN118">
            <v>5570.6530792827652</v>
          </cell>
          <cell r="BO118">
            <v>2255.62514664642</v>
          </cell>
        </row>
        <row r="119">
          <cell r="A119">
            <v>44440</v>
          </cell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  <cell r="S119"/>
          <cell r="T119"/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>
            <v>1311.016560552036</v>
          </cell>
          <cell r="AS119">
            <v>1305.0323747748791</v>
          </cell>
          <cell r="AT119">
            <v>546.88948708907151</v>
          </cell>
          <cell r="AU119">
            <v>745.01441898885537</v>
          </cell>
          <cell r="AV119">
            <v>1376.6277154955926</v>
          </cell>
          <cell r="AW119">
            <v>637.1244568076994</v>
          </cell>
          <cell r="AX119">
            <v>406.76658102728527</v>
          </cell>
          <cell r="AY119">
            <v>471.79740786998389</v>
          </cell>
          <cell r="AZ119">
            <v>0</v>
          </cell>
          <cell r="BA119">
            <v>2.8632903115983015</v>
          </cell>
          <cell r="BB119">
            <v>349.27330198642488</v>
          </cell>
          <cell r="BC119">
            <v>830.52452462348595</v>
          </cell>
          <cell r="BD119">
            <v>172.16943803139858</v>
          </cell>
          <cell r="BE119">
            <v>717.67876181132488</v>
          </cell>
          <cell r="BF119">
            <v>115.31480828712257</v>
          </cell>
          <cell r="BG119">
            <v>184.13489579838301</v>
          </cell>
          <cell r="BH119">
            <v>7.8125284000957931E-2</v>
          </cell>
          <cell r="BI119">
            <v>9577.8726690272742</v>
          </cell>
          <cell r="BJ119"/>
          <cell r="BK119"/>
          <cell r="BM119">
            <v>4035.1330299172319</v>
          </cell>
          <cell r="BN119">
            <v>5542.7396391100419</v>
          </cell>
          <cell r="BO119">
            <v>2234.8369561063637</v>
          </cell>
        </row>
        <row r="120">
          <cell r="A120">
            <v>44470</v>
          </cell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>
            <v>956.62735056503016</v>
          </cell>
          <cell r="AS120">
            <v>994.07683933498561</v>
          </cell>
          <cell r="AT120">
            <v>366.77443747827209</v>
          </cell>
          <cell r="AU120">
            <v>700.81701890634338</v>
          </cell>
          <cell r="AV120">
            <v>1568.146112612613</v>
          </cell>
          <cell r="AW120">
            <v>651.31125572856627</v>
          </cell>
          <cell r="AX120">
            <v>378.37498317523915</v>
          </cell>
          <cell r="AY120">
            <v>588.72438394759661</v>
          </cell>
          <cell r="AZ120">
            <v>0</v>
          </cell>
          <cell r="BA120">
            <v>3.6938319695877992</v>
          </cell>
          <cell r="BB120">
            <v>214.16163206805831</v>
          </cell>
          <cell r="BC120">
            <v>889.87235307294657</v>
          </cell>
          <cell r="BD120">
            <v>151.68635467157841</v>
          </cell>
          <cell r="BE120">
            <v>662.6837359913759</v>
          </cell>
          <cell r="BF120">
            <v>60.842175014272151</v>
          </cell>
          <cell r="BG120">
            <v>147.48973495411551</v>
          </cell>
          <cell r="BH120">
            <v>27.588586591921992</v>
          </cell>
          <cell r="BI120">
            <v>9733.957981465086</v>
          </cell>
          <cell r="BJ120"/>
          <cell r="BK120"/>
          <cell r="BM120">
            <v>4216.5148975115735</v>
          </cell>
          <cell r="BN120">
            <v>5517.4430839535116</v>
          </cell>
          <cell r="BO120">
            <v>2197.990511943729</v>
          </cell>
        </row>
        <row r="121">
          <cell r="A121">
            <v>44501</v>
          </cell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  <cell r="T121"/>
          <cell r="U121"/>
          <cell r="V121"/>
          <cell r="W121"/>
          <cell r="X121"/>
          <cell r="Y121"/>
          <cell r="Z121"/>
          <cell r="AA121"/>
          <cell r="AB121"/>
          <cell r="AC121"/>
          <cell r="AD121"/>
          <cell r="AE121"/>
          <cell r="AF121"/>
          <cell r="AG121"/>
          <cell r="AH121"/>
          <cell r="AI121"/>
          <cell r="AJ121"/>
          <cell r="AK121"/>
          <cell r="AL121"/>
          <cell r="AM121"/>
          <cell r="AN121"/>
          <cell r="AO121"/>
          <cell r="AP121"/>
          <cell r="AQ121"/>
          <cell r="AR121">
            <v>1259.7479088818232</v>
          </cell>
          <cell r="AS121">
            <v>801.99331560413168</v>
          </cell>
          <cell r="AT121">
            <v>229.78828753986608</v>
          </cell>
          <cell r="AU121">
            <v>913.51460467480513</v>
          </cell>
          <cell r="AV121">
            <v>1003.9002422707598</v>
          </cell>
          <cell r="AW121">
            <v>904.89866189857082</v>
          </cell>
          <cell r="AX121">
            <v>122.32448968830252</v>
          </cell>
          <cell r="AY121">
            <v>522.1590809177701</v>
          </cell>
          <cell r="AZ121">
            <v>0</v>
          </cell>
          <cell r="BA121">
            <v>6.5787873937891712</v>
          </cell>
          <cell r="BB121">
            <v>303.31425800611197</v>
          </cell>
          <cell r="BC121">
            <v>781.97487926860447</v>
          </cell>
          <cell r="BD121">
            <v>139.61306883644687</v>
          </cell>
          <cell r="BE121">
            <v>401.23431220937726</v>
          </cell>
          <cell r="BF121">
            <v>46.219278565569098</v>
          </cell>
          <cell r="BG121">
            <v>186.66470697692799</v>
          </cell>
          <cell r="BH121">
            <v>32.530018605461585</v>
          </cell>
          <cell r="BI121">
            <v>9075.3530445343986</v>
          </cell>
          <cell r="BJ121"/>
          <cell r="BK121"/>
          <cell r="BM121">
            <v>3582.3342207320184</v>
          </cell>
          <cell r="BN121">
            <v>5493.0188238023802</v>
          </cell>
          <cell r="BO121">
            <v>2117.5823770580264</v>
          </cell>
        </row>
        <row r="122">
          <cell r="A122">
            <v>44531</v>
          </cell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  <cell r="AH122"/>
          <cell r="AI122"/>
          <cell r="AJ122"/>
          <cell r="AK122"/>
          <cell r="AL122"/>
          <cell r="AM122"/>
          <cell r="AN122"/>
          <cell r="AO122"/>
          <cell r="AP122"/>
          <cell r="AQ122"/>
          <cell r="AR122">
            <v>1036.7104321774311</v>
          </cell>
          <cell r="AS122">
            <v>1533.5623914508662</v>
          </cell>
          <cell r="AT122">
            <v>392.35357409678727</v>
          </cell>
          <cell r="AU122">
            <v>777.31311115275662</v>
          </cell>
          <cell r="AV122">
            <v>942.27098195547592</v>
          </cell>
          <cell r="AW122">
            <v>529.35262240415648</v>
          </cell>
          <cell r="AX122">
            <v>188.59051506562449</v>
          </cell>
          <cell r="AY122">
            <v>627.35811823638721</v>
          </cell>
          <cell r="AZ122">
            <v>0</v>
          </cell>
          <cell r="BA122">
            <v>5.2589084685831207</v>
          </cell>
          <cell r="BB122">
            <v>168.96606747536796</v>
          </cell>
          <cell r="BC122">
            <v>864.8731563508677</v>
          </cell>
          <cell r="BD122">
            <v>207.20879119000122</v>
          </cell>
          <cell r="BE122">
            <v>418.65841787489347</v>
          </cell>
          <cell r="BF122">
            <v>15.837000161769199</v>
          </cell>
          <cell r="BG122">
            <v>271.94724449097578</v>
          </cell>
          <cell r="BH122">
            <v>3.5771052620007709E-2</v>
          </cell>
          <cell r="BI122">
            <v>9032.8841028903189</v>
          </cell>
          <cell r="BJ122"/>
          <cell r="BK122"/>
          <cell r="BM122">
            <v>3563.4172442336758</v>
          </cell>
          <cell r="BN122">
            <v>5469.466858656644</v>
          </cell>
          <cell r="BO122">
            <v>2039.6835071042656</v>
          </cell>
        </row>
        <row r="123">
          <cell r="A123">
            <v>44562</v>
          </cell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  <cell r="AE123"/>
          <cell r="AF123"/>
          <cell r="AG123"/>
          <cell r="AH123"/>
          <cell r="AI123"/>
          <cell r="AJ123"/>
          <cell r="AK123"/>
          <cell r="AL123"/>
          <cell r="AM123"/>
          <cell r="AN123"/>
          <cell r="AO123"/>
          <cell r="AP123"/>
          <cell r="AQ123"/>
          <cell r="AR123">
            <v>1340.8582188316529</v>
          </cell>
          <cell r="AS123">
            <v>1980.6856938028993</v>
          </cell>
          <cell r="AT123">
            <v>423.75426580307186</v>
          </cell>
          <cell r="AU123">
            <v>885.14661525937754</v>
          </cell>
          <cell r="AV123">
            <v>1518.2698125413976</v>
          </cell>
          <cell r="AW123">
            <v>883.00160767988916</v>
          </cell>
          <cell r="AX123">
            <v>189.23381190410112</v>
          </cell>
          <cell r="AY123">
            <v>605.87324408394909</v>
          </cell>
          <cell r="AZ123">
            <v>0</v>
          </cell>
          <cell r="BA123">
            <v>9.8510618538477992</v>
          </cell>
          <cell r="BB123">
            <v>265.11307340511411</v>
          </cell>
          <cell r="BC123">
            <v>570.92359653518747</v>
          </cell>
          <cell r="BD123">
            <v>251.42701378397692</v>
          </cell>
          <cell r="BE123">
            <v>561.24995397732891</v>
          </cell>
          <cell r="BF123">
            <v>58.68166522366851</v>
          </cell>
          <cell r="BG123">
            <v>281.77276166910286</v>
          </cell>
          <cell r="BH123">
            <v>8.4491644253976421</v>
          </cell>
          <cell r="BI123">
            <v>9698.2921389329822</v>
          </cell>
          <cell r="BJ123"/>
          <cell r="BK123"/>
          <cell r="BM123">
            <v>4253.2495404274714</v>
          </cell>
          <cell r="BN123">
            <v>5445.0425985055108</v>
          </cell>
          <cell r="BO123">
            <v>2189.9369345977702</v>
          </cell>
        </row>
        <row r="124">
          <cell r="A124">
            <v>44593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  <cell r="AE124"/>
          <cell r="AF124"/>
          <cell r="AG124"/>
          <cell r="AH124"/>
          <cell r="AI124"/>
          <cell r="AJ124"/>
          <cell r="AK124"/>
          <cell r="AL124"/>
          <cell r="AM124"/>
          <cell r="AN124"/>
          <cell r="AO124"/>
          <cell r="AP124"/>
          <cell r="AQ124"/>
          <cell r="AR124">
            <v>1143.1585088199206</v>
          </cell>
          <cell r="AS124">
            <v>1598.7379287354245</v>
          </cell>
          <cell r="AT124">
            <v>267.6392148744934</v>
          </cell>
          <cell r="AU124">
            <v>595.43927278305296</v>
          </cell>
          <cell r="AV124">
            <v>1942.4688329761168</v>
          </cell>
          <cell r="AW124">
            <v>1025.4162107579637</v>
          </cell>
          <cell r="AX124">
            <v>233.61306313326457</v>
          </cell>
          <cell r="AY124">
            <v>655.55974868160354</v>
          </cell>
          <cell r="AZ124">
            <v>0</v>
          </cell>
          <cell r="BA124">
            <v>4.7951341475077438</v>
          </cell>
          <cell r="BB124">
            <v>266.65309230274062</v>
          </cell>
          <cell r="BC124">
            <v>572.40997508642261</v>
          </cell>
          <cell r="BD124">
            <v>148.62418987723242</v>
          </cell>
          <cell r="BE124">
            <v>712.80356447974168</v>
          </cell>
          <cell r="BF124">
            <v>4.7605183402110338</v>
          </cell>
          <cell r="BG124">
            <v>126.62405613664869</v>
          </cell>
          <cell r="BH124">
            <v>146.63862126545581</v>
          </cell>
          <cell r="BI124">
            <v>10050.182410716163</v>
          </cell>
          <cell r="BJ124"/>
          <cell r="BK124"/>
          <cell r="BM124">
            <v>4612.1181722538322</v>
          </cell>
          <cell r="BN124">
            <v>5438.0642384623306</v>
          </cell>
          <cell r="BO124">
            <v>2512.5456026790407</v>
          </cell>
        </row>
        <row r="125">
          <cell r="A125">
            <v>44621</v>
          </cell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  <cell r="S125"/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  <cell r="AE125"/>
          <cell r="AF125"/>
          <cell r="AG125"/>
          <cell r="AH125"/>
          <cell r="AI125"/>
          <cell r="AJ125"/>
          <cell r="AK125"/>
          <cell r="AL125"/>
          <cell r="AM125"/>
          <cell r="AN125"/>
          <cell r="AO125"/>
          <cell r="AP125"/>
          <cell r="AQ125"/>
          <cell r="AR125">
            <v>1358.9429266800125</v>
          </cell>
          <cell r="AS125">
            <v>1988.4942867688496</v>
          </cell>
          <cell r="AT125">
            <v>344.06065147075833</v>
          </cell>
          <cell r="AU125">
            <v>670.37977025052078</v>
          </cell>
          <cell r="AV125">
            <v>1740.7788750817883</v>
          </cell>
          <cell r="AW125">
            <v>462.94413592429834</v>
          </cell>
          <cell r="AX125">
            <v>160.64201386854117</v>
          </cell>
          <cell r="AY125">
            <v>615.39750517709444</v>
          </cell>
          <cell r="AZ125">
            <v>0</v>
          </cell>
          <cell r="BA125">
            <v>6.2501741982567909</v>
          </cell>
          <cell r="BB125">
            <v>200.98161253110698</v>
          </cell>
          <cell r="BC125">
            <v>801.6785772742503</v>
          </cell>
          <cell r="BD125">
            <v>273.68140140747994</v>
          </cell>
          <cell r="BE125">
            <v>885.75031162740106</v>
          </cell>
          <cell r="BF125">
            <v>117.52246176203275</v>
          </cell>
          <cell r="BG125">
            <v>301.17696295306899</v>
          </cell>
          <cell r="BH125">
            <v>8.5596472649044533E-2</v>
          </cell>
          <cell r="BI125">
            <v>9667.8824347440241</v>
          </cell>
          <cell r="BJ125"/>
          <cell r="BK125"/>
          <cell r="BM125">
            <v>4238.5411463356695</v>
          </cell>
          <cell r="BN125">
            <v>5429.3412884083546</v>
          </cell>
          <cell r="BO125">
            <v>2183.0702272002632</v>
          </cell>
        </row>
        <row r="126">
          <cell r="A126">
            <v>44652</v>
          </cell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  <cell r="AE126"/>
          <cell r="AF126"/>
          <cell r="AG126"/>
          <cell r="AH126"/>
          <cell r="AI126"/>
          <cell r="AJ126"/>
          <cell r="AK126"/>
          <cell r="AL126"/>
          <cell r="AM126"/>
          <cell r="AN126"/>
          <cell r="AO126"/>
          <cell r="AP126"/>
          <cell r="AQ126"/>
          <cell r="AR126">
            <v>1355.7197270294673</v>
          </cell>
          <cell r="AS126">
            <v>2439.1399003123647</v>
          </cell>
          <cell r="AT126">
            <v>465.655083470259</v>
          </cell>
          <cell r="AU126">
            <v>455.32456945995006</v>
          </cell>
          <cell r="AV126">
            <v>1906.9258690819308</v>
          </cell>
          <cell r="AW126">
            <v>525.21286473280975</v>
          </cell>
          <cell r="AX126">
            <v>211.50259888855868</v>
          </cell>
          <cell r="AY126">
            <v>590.63946042211182</v>
          </cell>
          <cell r="AZ126">
            <v>0</v>
          </cell>
          <cell r="BA126">
            <v>1.5057488899624332</v>
          </cell>
          <cell r="BB126">
            <v>275.97526869498171</v>
          </cell>
          <cell r="BC126">
            <v>850.895676618832</v>
          </cell>
          <cell r="BD126">
            <v>375.33132924281159</v>
          </cell>
          <cell r="BE126">
            <v>841.62619389424492</v>
          </cell>
          <cell r="BF126">
            <v>7.1772653110827758</v>
          </cell>
          <cell r="BG126">
            <v>49.774603391703387</v>
          </cell>
          <cell r="BH126">
            <v>71.288232073551484</v>
          </cell>
          <cell r="BI126">
            <v>10130.044851890749</v>
          </cell>
          <cell r="BJ126"/>
          <cell r="BK126"/>
          <cell r="BM126">
            <v>4714.6602835687554</v>
          </cell>
          <cell r="BN126">
            <v>5415.3845683219934</v>
          </cell>
          <cell r="BO126">
            <v>2363.6771321078413</v>
          </cell>
        </row>
        <row r="127">
          <cell r="A127">
            <v>44682</v>
          </cell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  <cell r="AE127"/>
          <cell r="AF127"/>
          <cell r="AG127"/>
          <cell r="AH127"/>
          <cell r="AI127"/>
          <cell r="AJ127"/>
          <cell r="AK127"/>
          <cell r="AL127"/>
          <cell r="AM127"/>
          <cell r="AN127"/>
          <cell r="AO127"/>
          <cell r="AP127"/>
          <cell r="AQ127"/>
          <cell r="AR127">
            <v>1178.6714969821544</v>
          </cell>
          <cell r="AS127">
            <v>2276.0424911620621</v>
          </cell>
          <cell r="AT127">
            <v>398.86165068934758</v>
          </cell>
          <cell r="AU127">
            <v>421.07218725687147</v>
          </cell>
          <cell r="AV127">
            <v>1598.906636404565</v>
          </cell>
          <cell r="AW127">
            <v>1072.968853998055</v>
          </cell>
          <cell r="AX127">
            <v>229.25793909857626</v>
          </cell>
          <cell r="AY127">
            <v>870.4790712460715</v>
          </cell>
          <cell r="AZ127">
            <v>0</v>
          </cell>
          <cell r="BA127">
            <v>2.9000371801020335</v>
          </cell>
          <cell r="BB127">
            <v>235.04382668551202</v>
          </cell>
          <cell r="BC127">
            <v>871.46560030327748</v>
          </cell>
          <cell r="BD127">
            <v>317.33563257245459</v>
          </cell>
          <cell r="BE127">
            <v>1160.2099435536613</v>
          </cell>
          <cell r="BF127">
            <v>2.5889949054841743</v>
          </cell>
          <cell r="BG127">
            <v>195.97595612910766</v>
          </cell>
          <cell r="BH127">
            <v>0.10845041175829083</v>
          </cell>
          <cell r="BI127">
            <v>10527.083818422416</v>
          </cell>
          <cell r="BJ127"/>
          <cell r="BK127"/>
          <cell r="BM127">
            <v>5130.0174452137717</v>
          </cell>
          <cell r="BN127">
            <v>5397.0663732086441</v>
          </cell>
          <cell r="BO127">
            <v>2377.083442869578</v>
          </cell>
        </row>
        <row r="128">
          <cell r="A128">
            <v>44713</v>
          </cell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  <cell r="AE128"/>
          <cell r="AF128"/>
          <cell r="AG128"/>
          <cell r="AH128"/>
          <cell r="AI128"/>
          <cell r="AJ128"/>
          <cell r="AK128"/>
          <cell r="AL128"/>
          <cell r="AM128"/>
          <cell r="AN128"/>
          <cell r="AO128"/>
          <cell r="AP128"/>
          <cell r="AQ128"/>
          <cell r="AR128">
            <v>1119.069574962175</v>
          </cell>
          <cell r="AS128">
            <v>1987.4515853112723</v>
          </cell>
          <cell r="AT128">
            <v>534.41511966376481</v>
          </cell>
          <cell r="AU128">
            <v>534.76375851400167</v>
          </cell>
          <cell r="AV128">
            <v>1499.61064637815</v>
          </cell>
          <cell r="AW128">
            <v>490.35061811242616</v>
          </cell>
          <cell r="AX128">
            <v>156.70792246294712</v>
          </cell>
          <cell r="AY128">
            <v>441.83592274455418</v>
          </cell>
          <cell r="AZ128">
            <v>0</v>
          </cell>
          <cell r="BA128">
            <v>1.7266740518585799</v>
          </cell>
          <cell r="BB128">
            <v>266.4784158755906</v>
          </cell>
          <cell r="BC128">
            <v>700.01389918522784</v>
          </cell>
          <cell r="BD128">
            <v>166.59642574847501</v>
          </cell>
          <cell r="BE128">
            <v>872.70688170370215</v>
          </cell>
          <cell r="BF128">
            <v>137.32270706295697</v>
          </cell>
          <cell r="BG128">
            <v>89.128317813800678</v>
          </cell>
          <cell r="BH128">
            <v>5.6185779174220137E-2</v>
          </cell>
          <cell r="BI128">
            <v>9212.4431049332889</v>
          </cell>
          <cell r="BJ128"/>
          <cell r="BK128"/>
          <cell r="BM128">
            <v>3832.8226318325978</v>
          </cell>
          <cell r="BN128">
            <v>5379.6204731006919</v>
          </cell>
          <cell r="BO128">
            <v>2149.5700578177675</v>
          </cell>
        </row>
        <row r="129">
          <cell r="A129">
            <v>44743</v>
          </cell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  <cell r="AE129"/>
          <cell r="AF129"/>
          <cell r="AG129"/>
          <cell r="AH129"/>
          <cell r="AI129"/>
          <cell r="AJ129"/>
          <cell r="AK129"/>
          <cell r="AL129"/>
          <cell r="AM129"/>
          <cell r="AN129"/>
          <cell r="AO129"/>
          <cell r="AP129"/>
          <cell r="AQ129"/>
          <cell r="AR129">
            <v>1201.9159196052258</v>
          </cell>
          <cell r="AS129">
            <v>1612.6480905334724</v>
          </cell>
          <cell r="AT129">
            <v>420.6286681297554</v>
          </cell>
          <cell r="AU129">
            <v>523.30670646295209</v>
          </cell>
          <cell r="AV129">
            <v>1361.8887086111804</v>
          </cell>
          <cell r="AW129">
            <v>783.10725221179246</v>
          </cell>
          <cell r="AX129">
            <v>194.84437772904346</v>
          </cell>
          <cell r="AY129">
            <v>714.22922278245142</v>
          </cell>
          <cell r="AZ129">
            <v>0</v>
          </cell>
          <cell r="BA129">
            <v>7.9473509044111923</v>
          </cell>
          <cell r="BB129">
            <v>322.34809336259531</v>
          </cell>
          <cell r="BC129">
            <v>783.08729472354821</v>
          </cell>
          <cell r="BD129">
            <v>145.80889543818301</v>
          </cell>
          <cell r="BE129">
            <v>920.98526809524481</v>
          </cell>
          <cell r="BF129">
            <v>7.5339438689181417</v>
          </cell>
          <cell r="BG129">
            <v>285.97967945629932</v>
          </cell>
          <cell r="BH129">
            <v>80.101758437608694</v>
          </cell>
          <cell r="BI129">
            <v>9570.9246148896527</v>
          </cell>
          <cell r="BJ129"/>
          <cell r="BK129"/>
          <cell r="BM129">
            <v>4208.7500418969103</v>
          </cell>
          <cell r="BN129">
            <v>5362.1745729927416</v>
          </cell>
          <cell r="BO129">
            <v>2161.1765259428248</v>
          </cell>
        </row>
        <row r="130">
          <cell r="A130">
            <v>44774</v>
          </cell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  <cell r="AE130"/>
          <cell r="AF130"/>
          <cell r="AG130"/>
          <cell r="AH130"/>
          <cell r="AI130"/>
          <cell r="AJ130"/>
          <cell r="AK130"/>
          <cell r="AL130"/>
          <cell r="AM130"/>
          <cell r="AN130"/>
          <cell r="AO130"/>
          <cell r="AP130"/>
          <cell r="AQ130"/>
          <cell r="AR130">
            <v>1000.1526295274439</v>
          </cell>
          <cell r="AS130">
            <v>1552.9584320077622</v>
          </cell>
          <cell r="AT130">
            <v>614.00150652629134</v>
          </cell>
          <cell r="AU130">
            <v>633.1471394859899</v>
          </cell>
          <cell r="AV130">
            <v>1332.9541532889464</v>
          </cell>
          <cell r="AW130">
            <v>987.1192309073482</v>
          </cell>
          <cell r="AX130">
            <v>280.21720157798495</v>
          </cell>
          <cell r="AY130">
            <v>639.54749905004655</v>
          </cell>
          <cell r="AZ130">
            <v>0</v>
          </cell>
          <cell r="BA130">
            <v>10.534944543340778</v>
          </cell>
          <cell r="BB130">
            <v>310.02172663254595</v>
          </cell>
          <cell r="BC130">
            <v>808.48753972721079</v>
          </cell>
          <cell r="BD130">
            <v>177.46017922655014</v>
          </cell>
          <cell r="BE130">
            <v>975.0014901937792</v>
          </cell>
          <cell r="BF130">
            <v>106.5329552963176</v>
          </cell>
          <cell r="BG130">
            <v>194.86763647933122</v>
          </cell>
          <cell r="BH130">
            <v>8.9882526014970224E-2</v>
          </cell>
          <cell r="BI130">
            <v>9906.9156666273757</v>
          </cell>
          <cell r="BJ130"/>
          <cell r="BK130"/>
          <cell r="BM130">
            <v>4559.5701087263933</v>
          </cell>
          <cell r="BN130">
            <v>5347.3455579009824</v>
          </cell>
          <cell r="BO130">
            <v>2237.0454731094078</v>
          </cell>
        </row>
        <row r="131">
          <cell r="A131">
            <v>44805</v>
          </cell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  <cell r="AE131"/>
          <cell r="AF131"/>
          <cell r="AG131"/>
          <cell r="AH131"/>
          <cell r="AI131"/>
          <cell r="AJ131"/>
          <cell r="AK131"/>
          <cell r="AL131"/>
          <cell r="AM131"/>
          <cell r="AN131"/>
          <cell r="AO131"/>
          <cell r="AP131"/>
          <cell r="AQ131"/>
          <cell r="AR131">
            <v>1159.5282109804255</v>
          </cell>
          <cell r="AS131">
            <v>1524.8992472883353</v>
          </cell>
          <cell r="AT131">
            <v>562.98770155293425</v>
          </cell>
          <cell r="AU131">
            <v>747.95658271141735</v>
          </cell>
          <cell r="AV131">
            <v>1451.7919870110588</v>
          </cell>
          <cell r="AW131">
            <v>556.6419540856981</v>
          </cell>
          <cell r="AX131">
            <v>389.43728887151991</v>
          </cell>
          <cell r="AY131">
            <v>387.70491955472789</v>
          </cell>
          <cell r="AZ131">
            <v>0</v>
          </cell>
          <cell r="BA131">
            <v>1.6761652957259148</v>
          </cell>
          <cell r="BB131">
            <v>353.59046438669878</v>
          </cell>
          <cell r="BC131">
            <v>887.41672084164304</v>
          </cell>
          <cell r="BD131">
            <v>121.21296836521616</v>
          </cell>
          <cell r="BE131">
            <v>1042.4683782513155</v>
          </cell>
          <cell r="BF131">
            <v>157.71373422816478</v>
          </cell>
          <cell r="BG131">
            <v>153.11751632180696</v>
          </cell>
          <cell r="BH131">
            <v>9.9426940493309759E-2</v>
          </cell>
          <cell r="BI131">
            <v>9300.272794220502</v>
          </cell>
          <cell r="BJ131"/>
          <cell r="BK131"/>
          <cell r="BM131">
            <v>3967.7562514112783</v>
          </cell>
          <cell r="BN131">
            <v>5332.5165428092232</v>
          </cell>
          <cell r="BO131">
            <v>2170.0636519847835</v>
          </cell>
        </row>
        <row r="132">
          <cell r="A132">
            <v>44835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F132"/>
          <cell r="AG132"/>
          <cell r="AH132"/>
          <cell r="AI132"/>
          <cell r="AJ132"/>
          <cell r="AK132"/>
          <cell r="AL132"/>
          <cell r="AM132"/>
          <cell r="AN132"/>
          <cell r="AO132"/>
          <cell r="AP132"/>
          <cell r="AQ132"/>
          <cell r="AR132">
            <v>873.873518189528</v>
          </cell>
          <cell r="AS132">
            <v>1196.4820685049579</v>
          </cell>
          <cell r="AT132">
            <v>349.97242735169817</v>
          </cell>
          <cell r="AU132">
            <v>751.02956753860235</v>
          </cell>
          <cell r="AV132">
            <v>1708.8183012408927</v>
          </cell>
          <cell r="AW132">
            <v>703.98775079827396</v>
          </cell>
          <cell r="AX132">
            <v>401.26901188024954</v>
          </cell>
          <cell r="AY132">
            <v>660.30874473748042</v>
          </cell>
          <cell r="AZ132">
            <v>0</v>
          </cell>
          <cell r="BA132">
            <v>3.8482146324030522</v>
          </cell>
          <cell r="BB132">
            <v>238.31839997703139</v>
          </cell>
          <cell r="BC132">
            <v>940.98666587940579</v>
          </cell>
          <cell r="BD132">
            <v>103.70072513775463</v>
          </cell>
          <cell r="BE132">
            <v>967.38031764575896</v>
          </cell>
          <cell r="BF132">
            <v>83.752008625570312</v>
          </cell>
          <cell r="BG132">
            <v>145.69116006466461</v>
          </cell>
          <cell r="BH132">
            <v>35.080903835457264</v>
          </cell>
          <cell r="BI132">
            <v>9786.3344378683669</v>
          </cell>
          <cell r="BJ132"/>
          <cell r="BK132"/>
          <cell r="BM132">
            <v>4467.7746151455058</v>
          </cell>
          <cell r="BN132">
            <v>5318.5598227228611</v>
          </cell>
          <cell r="BO132">
            <v>2209.8174537122118</v>
          </cell>
        </row>
        <row r="133">
          <cell r="A133">
            <v>44866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  <cell r="AE133"/>
          <cell r="AF133"/>
          <cell r="AG133"/>
          <cell r="AH133"/>
          <cell r="AI133"/>
          <cell r="AJ133"/>
          <cell r="AK133"/>
          <cell r="AL133"/>
          <cell r="AM133"/>
          <cell r="AN133"/>
          <cell r="AO133"/>
          <cell r="AP133"/>
          <cell r="AQ133"/>
          <cell r="AR133">
            <v>1135.1462597785651</v>
          </cell>
          <cell r="AS133">
            <v>929.60629751029944</v>
          </cell>
          <cell r="AT133">
            <v>229.82456489789686</v>
          </cell>
          <cell r="AU133">
            <v>862.93551245381809</v>
          </cell>
          <cell r="AV133">
            <v>1177.487766835445</v>
          </cell>
          <cell r="AW133">
            <v>964.81636157899197</v>
          </cell>
          <cell r="AX133">
            <v>100.21389471090392</v>
          </cell>
          <cell r="AY133">
            <v>502.1294967926944</v>
          </cell>
          <cell r="AZ133">
            <v>0</v>
          </cell>
          <cell r="BA133">
            <v>6.8537459528981621</v>
          </cell>
          <cell r="BB133">
            <v>326.99604972644323</v>
          </cell>
          <cell r="BC133">
            <v>853.22929645986926</v>
          </cell>
          <cell r="BD133">
            <v>102.05497162401826</v>
          </cell>
          <cell r="BE133">
            <v>572.16533835307177</v>
          </cell>
          <cell r="BF133">
            <v>60.930630864212006</v>
          </cell>
          <cell r="BG133">
            <v>156.23629805543263</v>
          </cell>
          <cell r="BH133">
            <v>21.357226174406261</v>
          </cell>
          <cell r="BI133">
            <v>9132.4009708146205</v>
          </cell>
          <cell r="BJ133"/>
          <cell r="BK133"/>
          <cell r="BM133">
            <v>3829.5424581889156</v>
          </cell>
          <cell r="BN133">
            <v>5302.8585126257049</v>
          </cell>
          <cell r="BO133">
            <v>2130.893559856745</v>
          </cell>
        </row>
        <row r="134">
          <cell r="A134">
            <v>44896</v>
          </cell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  <cell r="T134"/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  <cell r="AE134"/>
          <cell r="AF134"/>
          <cell r="AG134"/>
          <cell r="AH134"/>
          <cell r="AI134"/>
          <cell r="AJ134"/>
          <cell r="AK134"/>
          <cell r="AL134"/>
          <cell r="AM134"/>
          <cell r="AN134"/>
          <cell r="AO134"/>
          <cell r="AP134"/>
          <cell r="AQ134"/>
          <cell r="AR134">
            <v>988.48427076685323</v>
          </cell>
          <cell r="AS134">
            <v>1600.6940710190734</v>
          </cell>
          <cell r="AT134">
            <v>364.39006685185774</v>
          </cell>
          <cell r="AU134">
            <v>862.63679787399406</v>
          </cell>
          <cell r="AV134">
            <v>987.03604470397909</v>
          </cell>
          <cell r="AW134">
            <v>538.83408561616454</v>
          </cell>
          <cell r="AX134">
            <v>150.51273942124735</v>
          </cell>
          <cell r="AY134">
            <v>615.83456365494919</v>
          </cell>
          <cell r="AZ134">
            <v>0</v>
          </cell>
          <cell r="BA134">
            <v>5.4787030611812622</v>
          </cell>
          <cell r="BB134">
            <v>190.18755056519259</v>
          </cell>
          <cell r="BC134">
            <v>900.89380530939786</v>
          </cell>
          <cell r="BD134">
            <v>165.68471683906236</v>
          </cell>
          <cell r="BE134">
            <v>603.68011184990633</v>
          </cell>
          <cell r="BF134">
            <v>21.425308670655092</v>
          </cell>
          <cell r="BG134">
            <v>261.1314418912873</v>
          </cell>
          <cell r="BH134">
            <v>4.3888434136590215E-2</v>
          </cell>
          <cell r="BI134">
            <v>8860.7027805093567</v>
          </cell>
          <cell r="BJ134"/>
          <cell r="BK134"/>
          <cell r="BM134">
            <v>3572.673282975411</v>
          </cell>
          <cell r="BN134">
            <v>5288.0294975339457</v>
          </cell>
          <cell r="BO134">
            <v>2000.8038536634031</v>
          </cell>
        </row>
        <row r="137">
          <cell r="AU137">
            <v>4448.0959999999995</v>
          </cell>
          <cell r="AV137">
            <v>5757.87</v>
          </cell>
          <cell r="AW137">
            <v>4922.5789999999997</v>
          </cell>
          <cell r="AX137">
            <v>3230.7910000000002</v>
          </cell>
          <cell r="AY137">
            <v>4317.8040000000001</v>
          </cell>
          <cell r="AZ137">
            <v>1828.3310000000001</v>
          </cell>
          <cell r="BA137">
            <v>1212.67</v>
          </cell>
          <cell r="BB137">
            <v>987.149</v>
          </cell>
          <cell r="BC137">
            <v>2578.5280000000002</v>
          </cell>
          <cell r="BD137">
            <v>356.79399999999998</v>
          </cell>
          <cell r="BE137">
            <v>716.779</v>
          </cell>
          <cell r="BF137">
            <v>0.11199999999999999</v>
          </cell>
          <cell r="BG137">
            <v>1548.0519999999997</v>
          </cell>
          <cell r="BH137">
            <v>164.63399999999996</v>
          </cell>
        </row>
        <row r="138">
          <cell r="AU138">
            <v>4601.75</v>
          </cell>
          <cell r="AV138">
            <v>5129.6570000000011</v>
          </cell>
          <cell r="AW138">
            <v>6355.277</v>
          </cell>
          <cell r="AX138">
            <v>3055.991</v>
          </cell>
          <cell r="AY138">
            <v>5240.067</v>
          </cell>
          <cell r="AZ138">
            <v>2279.3709999999996</v>
          </cell>
          <cell r="BA138">
            <v>1361.2939999999999</v>
          </cell>
          <cell r="BB138">
            <v>1310.393</v>
          </cell>
          <cell r="BC138">
            <v>3662.0780000000004</v>
          </cell>
          <cell r="BD138">
            <v>591.32299999999998</v>
          </cell>
          <cell r="BE138">
            <v>571.327</v>
          </cell>
          <cell r="BF138">
            <v>62.935999999999993</v>
          </cell>
          <cell r="BG138">
            <v>1556.384</v>
          </cell>
          <cell r="BH138">
            <v>8.3000000000000004E-2</v>
          </cell>
        </row>
        <row r="139">
          <cell r="AU139">
            <v>2734.5799999999995</v>
          </cell>
          <cell r="AV139">
            <v>6406.8889999999992</v>
          </cell>
          <cell r="AW139">
            <v>4869.62</v>
          </cell>
          <cell r="AX139">
            <v>2266.5</v>
          </cell>
          <cell r="AY139">
            <v>4105.1289999999999</v>
          </cell>
          <cell r="AZ139">
            <v>3930.6889999999999</v>
          </cell>
          <cell r="BA139">
            <v>506.19600000000003</v>
          </cell>
          <cell r="BB139">
            <v>1519.6559999999999</v>
          </cell>
          <cell r="BC139">
            <v>2868.232</v>
          </cell>
          <cell r="BD139">
            <v>1632.2999999999997</v>
          </cell>
          <cell r="BE139">
            <v>620.803</v>
          </cell>
          <cell r="BF139">
            <v>82.134</v>
          </cell>
          <cell r="BG139">
            <v>1087.546</v>
          </cell>
          <cell r="BH139">
            <v>194.19</v>
          </cell>
        </row>
        <row r="140">
          <cell r="AU140">
            <v>3963.55</v>
          </cell>
          <cell r="AV140">
            <v>5076.896999999999</v>
          </cell>
          <cell r="AW140">
            <v>4523.6210000000001</v>
          </cell>
          <cell r="AX140">
            <v>2221.1480000000001</v>
          </cell>
          <cell r="AY140">
            <v>4000.0540000000005</v>
          </cell>
          <cell r="AZ140">
            <v>3053.8580000000002</v>
          </cell>
          <cell r="BA140">
            <v>100.57899999999999</v>
          </cell>
          <cell r="BB140">
            <v>1055.4079999999999</v>
          </cell>
          <cell r="BC140">
            <v>3712.7689999999993</v>
          </cell>
          <cell r="BD140">
            <v>1880.3179999999998</v>
          </cell>
          <cell r="BE140">
            <v>599.57600000000002</v>
          </cell>
          <cell r="BF140">
            <v>25.341999999999995</v>
          </cell>
          <cell r="BG140">
            <v>1729.2490000000003</v>
          </cell>
          <cell r="BH140">
            <v>73.823000000000008</v>
          </cell>
        </row>
        <row r="144">
          <cell r="A144"/>
        </row>
        <row r="145">
          <cell r="A145"/>
          <cell r="B145" t="str">
            <v>Iran</v>
          </cell>
          <cell r="C145" t="str">
            <v>Ukraine</v>
          </cell>
          <cell r="D145" t="str">
            <v>India</v>
          </cell>
          <cell r="E145" t="str">
            <v>Canada</v>
          </cell>
          <cell r="F145" t="str">
            <v>Peru</v>
          </cell>
          <cell r="G145" t="str">
            <v>Chile</v>
          </cell>
          <cell r="H145" t="str">
            <v>Mauritania</v>
          </cell>
          <cell r="I145" t="str">
            <v>Sierra Leone</v>
          </cell>
          <cell r="J145" t="str">
            <v>Malaysia</v>
          </cell>
          <cell r="K145" t="str">
            <v>Mexico</v>
          </cell>
          <cell r="L145" t="str">
            <v>New Zealand</v>
          </cell>
          <cell r="M145" t="str">
            <v>Liberia</v>
          </cell>
          <cell r="N145" t="str">
            <v>Sweden</v>
          </cell>
          <cell r="O145" t="str">
            <v>Total</v>
          </cell>
          <cell r="P145" t="str">
            <v>IRN</v>
          </cell>
          <cell r="Q145" t="str">
            <v>UKR</v>
          </cell>
          <cell r="R145" t="str">
            <v>IND</v>
          </cell>
          <cell r="S145" t="str">
            <v>CAN</v>
          </cell>
          <cell r="T145" t="str">
            <v>PER</v>
          </cell>
          <cell r="U145" t="str">
            <v>CHL</v>
          </cell>
          <cell r="V145" t="str">
            <v>MRT</v>
          </cell>
          <cell r="W145" t="str">
            <v>SLE</v>
          </cell>
          <cell r="X145" t="str">
            <v>MYS</v>
          </cell>
          <cell r="Y145" t="str">
            <v>MEX</v>
          </cell>
          <cell r="Z145" t="str">
            <v>NZL</v>
          </cell>
          <cell r="AA145" t="str">
            <v>LBR</v>
          </cell>
          <cell r="AB145" t="str">
            <v>SWE</v>
          </cell>
          <cell r="AC145" t="str">
            <v>Total</v>
          </cell>
          <cell r="AD145" t="str">
            <v>IRN</v>
          </cell>
          <cell r="AE145" t="str">
            <v>UKR</v>
          </cell>
          <cell r="AF145" t="str">
            <v>IND</v>
          </cell>
          <cell r="AG145" t="str">
            <v>CAN</v>
          </cell>
          <cell r="AH145" t="str">
            <v>PER</v>
          </cell>
          <cell r="AI145" t="str">
            <v>CHL</v>
          </cell>
          <cell r="AJ145" t="str">
            <v>MRT</v>
          </cell>
          <cell r="AK145" t="str">
            <v>SLE</v>
          </cell>
          <cell r="AL145" t="str">
            <v>MYS</v>
          </cell>
          <cell r="AM145" t="str">
            <v>MEX</v>
          </cell>
          <cell r="AN145" t="str">
            <v>NZL</v>
          </cell>
          <cell r="AO145" t="str">
            <v>LBR</v>
          </cell>
          <cell r="AP145" t="str">
            <v>SWE</v>
          </cell>
          <cell r="AQ145" t="str">
            <v>Total</v>
          </cell>
          <cell r="AR145" t="str">
            <v>IRN</v>
          </cell>
          <cell r="AS145" t="str">
            <v>IND</v>
          </cell>
          <cell r="AT145" t="str">
            <v>UKR</v>
          </cell>
          <cell r="AU145" t="str">
            <v>CAN</v>
          </cell>
          <cell r="AV145" t="str">
            <v>PER</v>
          </cell>
          <cell r="AW145" t="str">
            <v>CHL</v>
          </cell>
          <cell r="AX145" t="str">
            <v>RUS</v>
          </cell>
          <cell r="AY145" t="str">
            <v>MRT</v>
          </cell>
          <cell r="AZ145" t="str">
            <v>SLE</v>
          </cell>
          <cell r="BA145" t="str">
            <v>IDN</v>
          </cell>
          <cell r="BB145" t="str">
            <v>MYS</v>
          </cell>
          <cell r="BC145" t="str">
            <v>Mog</v>
          </cell>
          <cell r="BD145" t="str">
            <v>VEN</v>
          </cell>
          <cell r="BE145" t="str">
            <v>KAZ</v>
          </cell>
          <cell r="BF145" t="str">
            <v>MEX</v>
          </cell>
          <cell r="BG145" t="str">
            <v>NZL</v>
          </cell>
          <cell r="BH145" t="str">
            <v>SWE</v>
          </cell>
          <cell r="BI145" t="str">
            <v>Total</v>
          </cell>
          <cell r="BJ145" t="str">
            <v>Annual price</v>
          </cell>
          <cell r="BK145"/>
        </row>
        <row r="146">
          <cell r="A146">
            <v>40909</v>
          </cell>
          <cell r="B146" t="e">
            <v>#REF!</v>
          </cell>
          <cell r="C146" t="e">
            <v>#REF!</v>
          </cell>
          <cell r="D146" t="e">
            <v>#REF!</v>
          </cell>
          <cell r="E146" t="e">
            <v>#REF!</v>
          </cell>
          <cell r="F146" t="e">
            <v>#REF!</v>
          </cell>
          <cell r="G146" t="e">
            <v>#REF!</v>
          </cell>
          <cell r="H146" t="e">
            <v>#REF!</v>
          </cell>
          <cell r="I146" t="e">
            <v>#REF!</v>
          </cell>
          <cell r="J146" t="e">
            <v>#REF!</v>
          </cell>
          <cell r="K146" t="e">
            <v>#REF!</v>
          </cell>
          <cell r="L146" t="e">
            <v>#REF!</v>
          </cell>
          <cell r="M146" t="e">
            <v>#REF!</v>
          </cell>
          <cell r="N146" t="e">
            <v>#REF!</v>
          </cell>
          <cell r="O146" t="e">
            <v>#REF!</v>
          </cell>
          <cell r="P146" t="e">
            <v>#REF!</v>
          </cell>
          <cell r="Q146" t="e">
            <v>#REF!</v>
          </cell>
          <cell r="R146" t="e">
            <v>#REF!</v>
          </cell>
          <cell r="S146" t="e">
            <v>#REF!</v>
          </cell>
          <cell r="T146" t="e">
            <v>#REF!</v>
          </cell>
          <cell r="U146" t="e">
            <v>#REF!</v>
          </cell>
          <cell r="V146" t="e">
            <v>#REF!</v>
          </cell>
          <cell r="W146" t="e">
            <v>#REF!</v>
          </cell>
          <cell r="X146" t="e">
            <v>#REF!</v>
          </cell>
          <cell r="Y146" t="e">
            <v>#REF!</v>
          </cell>
          <cell r="Z146" t="e">
            <v>#REF!</v>
          </cell>
          <cell r="AA146" t="e">
            <v>#REF!</v>
          </cell>
          <cell r="AB146" t="e">
            <v>#REF!</v>
          </cell>
          <cell r="AC146" t="e">
            <v>#REF!</v>
          </cell>
          <cell r="AD146" t="e">
            <v>#REF!</v>
          </cell>
          <cell r="AE146" t="e">
            <v>#REF!</v>
          </cell>
          <cell r="AF146" t="e">
            <v>#REF!</v>
          </cell>
          <cell r="AG146" t="e">
            <v>#REF!</v>
          </cell>
          <cell r="AH146" t="e">
            <v>#REF!</v>
          </cell>
          <cell r="AI146" t="e">
            <v>#REF!</v>
          </cell>
          <cell r="AJ146" t="e">
            <v>#REF!</v>
          </cell>
          <cell r="AK146" t="e">
            <v>#REF!</v>
          </cell>
          <cell r="AL146" t="e">
            <v>#REF!</v>
          </cell>
          <cell r="AM146" t="e">
            <v>#REF!</v>
          </cell>
          <cell r="AN146" t="e">
            <v>#REF!</v>
          </cell>
          <cell r="AO146" t="e">
            <v>#REF!</v>
          </cell>
          <cell r="AP146" t="e">
            <v>#REF!</v>
          </cell>
          <cell r="AQ146" t="e">
            <v>#REF!</v>
          </cell>
          <cell r="AR146">
            <v>17533.985000000004</v>
          </cell>
          <cell r="AS146">
            <v>33446.200999999994</v>
          </cell>
          <cell r="AT146">
            <v>16256.279000000002</v>
          </cell>
          <cell r="AU146">
            <v>16103.105</v>
          </cell>
          <cell r="AV146">
            <v>9206.6760000000013</v>
          </cell>
          <cell r="AW146">
            <v>9095.2000000000007</v>
          </cell>
          <cell r="AX146">
            <v>9959.8559999999998</v>
          </cell>
          <cell r="AY146">
            <v>6871.9129999999996</v>
          </cell>
          <cell r="AZ146">
            <v>4237.7250000000004</v>
          </cell>
          <cell r="BA146">
            <v>10468.309000000001</v>
          </cell>
          <cell r="BB146">
            <v>8120.2879999999996</v>
          </cell>
          <cell r="BC146">
            <v>6372.4369999999999</v>
          </cell>
          <cell r="BD146">
            <v>2019.723</v>
          </cell>
          <cell r="BE146">
            <v>6018.2749999999996</v>
          </cell>
          <cell r="BF146">
            <v>3372.2730000000001</v>
          </cell>
          <cell r="BG146">
            <v>1225.376</v>
          </cell>
          <cell r="BH146">
            <v>995.9380000000001</v>
          </cell>
          <cell r="BI146">
            <v>188518.47699999998</v>
          </cell>
          <cell r="BJ146">
            <v>130.04</v>
          </cell>
          <cell r="BK146"/>
        </row>
        <row r="147">
          <cell r="A147">
            <v>41275</v>
          </cell>
          <cell r="B147" t="e">
            <v>#REF!</v>
          </cell>
          <cell r="C147" t="e">
            <v>#REF!</v>
          </cell>
          <cell r="D147" t="e">
            <v>#REF!</v>
          </cell>
          <cell r="E147" t="e">
            <v>#REF!</v>
          </cell>
          <cell r="F147" t="e">
            <v>#REF!</v>
          </cell>
          <cell r="G147" t="e">
            <v>#REF!</v>
          </cell>
          <cell r="H147" t="e">
            <v>#REF!</v>
          </cell>
          <cell r="I147" t="e">
            <v>#REF!</v>
          </cell>
          <cell r="J147" t="e">
            <v>#REF!</v>
          </cell>
          <cell r="K147" t="e">
            <v>#REF!</v>
          </cell>
          <cell r="L147" t="e">
            <v>#REF!</v>
          </cell>
          <cell r="M147" t="e">
            <v>#REF!</v>
          </cell>
          <cell r="N147" t="e">
            <v>#REF!</v>
          </cell>
          <cell r="O147" t="e">
            <v>#REF!</v>
          </cell>
          <cell r="P147" t="e">
            <v>#REF!</v>
          </cell>
          <cell r="Q147" t="e">
            <v>#REF!</v>
          </cell>
          <cell r="R147" t="e">
            <v>#REF!</v>
          </cell>
          <cell r="S147" t="e">
            <v>#REF!</v>
          </cell>
          <cell r="T147" t="e">
            <v>#REF!</v>
          </cell>
          <cell r="U147" t="e">
            <v>#REF!</v>
          </cell>
          <cell r="V147" t="e">
            <v>#REF!</v>
          </cell>
          <cell r="W147" t="e">
            <v>#REF!</v>
          </cell>
          <cell r="X147" t="e">
            <v>#REF!</v>
          </cell>
          <cell r="Y147" t="e">
            <v>#REF!</v>
          </cell>
          <cell r="Z147" t="e">
            <v>#REF!</v>
          </cell>
          <cell r="AA147" t="e">
            <v>#REF!</v>
          </cell>
          <cell r="AB147" t="e">
            <v>#REF!</v>
          </cell>
          <cell r="AC147" t="e">
            <v>#REF!</v>
          </cell>
          <cell r="AD147" t="e">
            <v>#REF!</v>
          </cell>
          <cell r="AE147" t="e">
            <v>#REF!</v>
          </cell>
          <cell r="AF147" t="e">
            <v>#REF!</v>
          </cell>
          <cell r="AG147" t="e">
            <v>#REF!</v>
          </cell>
          <cell r="AH147" t="e">
            <v>#REF!</v>
          </cell>
          <cell r="AI147" t="e">
            <v>#REF!</v>
          </cell>
          <cell r="AJ147" t="e">
            <v>#REF!</v>
          </cell>
          <cell r="AK147" t="e">
            <v>#REF!</v>
          </cell>
          <cell r="AL147" t="e">
            <v>#REF!</v>
          </cell>
          <cell r="AM147" t="e">
            <v>#REF!</v>
          </cell>
          <cell r="AN147" t="e">
            <v>#REF!</v>
          </cell>
          <cell r="AO147" t="e">
            <v>#REF!</v>
          </cell>
          <cell r="AP147" t="e">
            <v>#REF!</v>
          </cell>
          <cell r="AQ147" t="e">
            <v>#REF!</v>
          </cell>
          <cell r="AR147">
            <v>22461.292999999998</v>
          </cell>
          <cell r="AS147">
            <v>11678.113000000001</v>
          </cell>
          <cell r="AT147">
            <v>15646.538</v>
          </cell>
          <cell r="AU147">
            <v>14331.66</v>
          </cell>
          <cell r="AV147">
            <v>10743.707</v>
          </cell>
          <cell r="AW147">
            <v>9620.0619999999981</v>
          </cell>
          <cell r="AX147">
            <v>10698.322999999999</v>
          </cell>
          <cell r="AY147">
            <v>9152.7649999999994</v>
          </cell>
          <cell r="AZ147">
            <v>11996.030999999999</v>
          </cell>
          <cell r="BA147">
            <v>17783.594000000001</v>
          </cell>
          <cell r="BB147">
            <v>11647.512000000001</v>
          </cell>
          <cell r="BC147">
            <v>7387.2269999999999</v>
          </cell>
          <cell r="BD147">
            <v>4501.9870000000001</v>
          </cell>
          <cell r="BE147">
            <v>7212.3049999999994</v>
          </cell>
          <cell r="BF147">
            <v>8815.8649999999998</v>
          </cell>
          <cell r="BG147">
            <v>1654.5030000000002</v>
          </cell>
          <cell r="BH147">
            <v>1537.7059999999999</v>
          </cell>
          <cell r="BI147">
            <v>204811.78899999999</v>
          </cell>
          <cell r="BJ147">
            <v>135.28</v>
          </cell>
          <cell r="BK147"/>
        </row>
        <row r="148">
          <cell r="A148">
            <v>41640</v>
          </cell>
          <cell r="B148" t="e">
            <v>#REF!</v>
          </cell>
          <cell r="C148" t="e">
            <v>#REF!</v>
          </cell>
          <cell r="D148" t="e">
            <v>#REF!</v>
          </cell>
          <cell r="E148" t="e">
            <v>#REF!</v>
          </cell>
          <cell r="F148" t="e">
            <v>#REF!</v>
          </cell>
          <cell r="G148" t="e">
            <v>#REF!</v>
          </cell>
          <cell r="H148" t="e">
            <v>#REF!</v>
          </cell>
          <cell r="I148" t="e">
            <v>#REF!</v>
          </cell>
          <cell r="J148" t="e">
            <v>#REF!</v>
          </cell>
          <cell r="K148" t="e">
            <v>#REF!</v>
          </cell>
          <cell r="L148" t="e">
            <v>#REF!</v>
          </cell>
          <cell r="M148" t="e">
            <v>#REF!</v>
          </cell>
          <cell r="N148" t="e">
            <v>#REF!</v>
          </cell>
          <cell r="O148" t="e">
            <v>#REF!</v>
          </cell>
          <cell r="P148" t="e">
            <v>#REF!</v>
          </cell>
          <cell r="Q148" t="e">
            <v>#REF!</v>
          </cell>
          <cell r="R148" t="e">
            <v>#REF!</v>
          </cell>
          <cell r="S148" t="e">
            <v>#REF!</v>
          </cell>
          <cell r="T148" t="e">
            <v>#REF!</v>
          </cell>
          <cell r="U148" t="e">
            <v>#REF!</v>
          </cell>
          <cell r="V148" t="e">
            <v>#REF!</v>
          </cell>
          <cell r="W148" t="e">
            <v>#REF!</v>
          </cell>
          <cell r="X148" t="e">
            <v>#REF!</v>
          </cell>
          <cell r="Y148" t="e">
            <v>#REF!</v>
          </cell>
          <cell r="Z148" t="e">
            <v>#REF!</v>
          </cell>
          <cell r="AA148" t="e">
            <v>#REF!</v>
          </cell>
          <cell r="AB148" t="e">
            <v>#REF!</v>
          </cell>
          <cell r="AC148" t="e">
            <v>#REF!</v>
          </cell>
          <cell r="AD148" t="e">
            <v>#REF!</v>
          </cell>
          <cell r="AE148" t="e">
            <v>#REF!</v>
          </cell>
          <cell r="AF148" t="e">
            <v>#REF!</v>
          </cell>
          <cell r="AG148" t="e">
            <v>#REF!</v>
          </cell>
          <cell r="AH148" t="e">
            <v>#REF!</v>
          </cell>
          <cell r="AI148" t="e">
            <v>#REF!</v>
          </cell>
          <cell r="AJ148" t="e">
            <v>#REF!</v>
          </cell>
          <cell r="AK148" t="e">
            <v>#REF!</v>
          </cell>
          <cell r="AL148" t="e">
            <v>#REF!</v>
          </cell>
          <cell r="AM148" t="e">
            <v>#REF!</v>
          </cell>
          <cell r="AN148" t="e">
            <v>#REF!</v>
          </cell>
          <cell r="AO148" t="e">
            <v>#REF!</v>
          </cell>
          <cell r="AP148" t="e">
            <v>#REF!</v>
          </cell>
          <cell r="AQ148" t="e">
            <v>#REF!</v>
          </cell>
          <cell r="AR148">
            <v>21751.999</v>
          </cell>
          <cell r="AS148">
            <v>7856.6320000000005</v>
          </cell>
          <cell r="AT148">
            <v>18544.77</v>
          </cell>
          <cell r="AU148">
            <v>11008.325999999999</v>
          </cell>
          <cell r="AV148">
            <v>10334.881000000001</v>
          </cell>
          <cell r="AW148">
            <v>11030.7</v>
          </cell>
          <cell r="AX148">
            <v>6191.6540000000005</v>
          </cell>
          <cell r="AY148">
            <v>10047.171</v>
          </cell>
          <cell r="AZ148">
            <v>19063.712000000003</v>
          </cell>
          <cell r="BA148">
            <v>4604.2350000000006</v>
          </cell>
          <cell r="BB148">
            <v>9509.5379999999986</v>
          </cell>
          <cell r="BC148">
            <v>6911.2740000000003</v>
          </cell>
          <cell r="BD148">
            <v>1518.0430000000001</v>
          </cell>
          <cell r="BE148">
            <v>4154.1539999999995</v>
          </cell>
          <cell r="BF148">
            <v>3402.1489999999999</v>
          </cell>
          <cell r="BG148">
            <v>2019.2069999999999</v>
          </cell>
          <cell r="BH148">
            <v>282.476</v>
          </cell>
          <cell r="BI148">
            <v>169988.22899999999</v>
          </cell>
          <cell r="BJ148">
            <v>96.7</v>
          </cell>
          <cell r="BK148"/>
        </row>
        <row r="149">
          <cell r="A149">
            <v>42005</v>
          </cell>
          <cell r="B149" t="e">
            <v>#REF!</v>
          </cell>
          <cell r="C149" t="e">
            <v>#REF!</v>
          </cell>
          <cell r="D149" t="e">
            <v>#REF!</v>
          </cell>
          <cell r="E149" t="e">
            <v>#REF!</v>
          </cell>
          <cell r="F149" t="e">
            <v>#REF!</v>
          </cell>
          <cell r="G149" t="e">
            <v>#REF!</v>
          </cell>
          <cell r="H149" t="e">
            <v>#REF!</v>
          </cell>
          <cell r="I149" t="e">
            <v>#REF!</v>
          </cell>
          <cell r="J149" t="e">
            <v>#REF!</v>
          </cell>
          <cell r="K149" t="e">
            <v>#REF!</v>
          </cell>
          <cell r="L149" t="e">
            <v>#REF!</v>
          </cell>
          <cell r="M149" t="e">
            <v>#REF!</v>
          </cell>
          <cell r="N149" t="e">
            <v>#REF!</v>
          </cell>
          <cell r="O149" t="e">
            <v>#REF!</v>
          </cell>
          <cell r="P149" t="e">
            <v>#REF!</v>
          </cell>
          <cell r="Q149" t="e">
            <v>#REF!</v>
          </cell>
          <cell r="R149" t="e">
            <v>#REF!</v>
          </cell>
          <cell r="S149" t="e">
            <v>#REF!</v>
          </cell>
          <cell r="T149" t="e">
            <v>#REF!</v>
          </cell>
          <cell r="U149" t="e">
            <v>#REF!</v>
          </cell>
          <cell r="V149" t="e">
            <v>#REF!</v>
          </cell>
          <cell r="W149" t="e">
            <v>#REF!</v>
          </cell>
          <cell r="X149" t="e">
            <v>#REF!</v>
          </cell>
          <cell r="Y149" t="e">
            <v>#REF!</v>
          </cell>
          <cell r="Z149" t="e">
            <v>#REF!</v>
          </cell>
          <cell r="AA149" t="e">
            <v>#REF!</v>
          </cell>
          <cell r="AB149" t="e">
            <v>#REF!</v>
          </cell>
          <cell r="AC149" t="e">
            <v>#REF!</v>
          </cell>
          <cell r="AD149" t="e">
            <v>#REF!</v>
          </cell>
          <cell r="AE149" t="e">
            <v>#REF!</v>
          </cell>
          <cell r="AF149" t="e">
            <v>#REF!</v>
          </cell>
          <cell r="AG149" t="e">
            <v>#REF!</v>
          </cell>
          <cell r="AH149" t="e">
            <v>#REF!</v>
          </cell>
          <cell r="AI149" t="e">
            <v>#REF!</v>
          </cell>
          <cell r="AJ149" t="e">
            <v>#REF!</v>
          </cell>
          <cell r="AK149" t="e">
            <v>#REF!</v>
          </cell>
          <cell r="AL149" t="e">
            <v>#REF!</v>
          </cell>
          <cell r="AM149" t="e">
            <v>#REF!</v>
          </cell>
          <cell r="AN149" t="e">
            <v>#REF!</v>
          </cell>
          <cell r="AO149" t="e">
            <v>#REF!</v>
          </cell>
          <cell r="AP149" t="e">
            <v>#REF!</v>
          </cell>
          <cell r="AQ149" t="e">
            <v>#REF!</v>
          </cell>
          <cell r="AR149">
            <v>13124.689</v>
          </cell>
          <cell r="AS149">
            <v>2079.4830000000002</v>
          </cell>
          <cell r="AT149">
            <v>20231.903000000002</v>
          </cell>
          <cell r="AU149">
            <v>9407.987000000001</v>
          </cell>
          <cell r="AV149">
            <v>10706.911999999998</v>
          </cell>
          <cell r="AW149">
            <v>9712.5489999999991</v>
          </cell>
          <cell r="AX149">
            <v>7207.9889999999987</v>
          </cell>
          <cell r="AY149">
            <v>7477.1819999999998</v>
          </cell>
          <cell r="AZ149">
            <v>2568.0460000000003</v>
          </cell>
          <cell r="BA149">
            <v>2568.7150000000001</v>
          </cell>
          <cell r="BB149">
            <v>2100.1990000000005</v>
          </cell>
          <cell r="BC149">
            <v>5875.6389999999992</v>
          </cell>
          <cell r="BD149">
            <v>265.55700000000002</v>
          </cell>
          <cell r="BE149">
            <v>330.45500000000004</v>
          </cell>
          <cell r="BF149">
            <v>280.13900000000001</v>
          </cell>
          <cell r="BG149">
            <v>1807.894</v>
          </cell>
          <cell r="BH149">
            <v>0.12299999999999998</v>
          </cell>
          <cell r="BI149">
            <v>108593.29700000002</v>
          </cell>
          <cell r="BJ149">
            <v>55.5</v>
          </cell>
          <cell r="BK149"/>
        </row>
        <row r="150">
          <cell r="A150">
            <v>42370</v>
          </cell>
          <cell r="B150" t="e">
            <v>#REF!</v>
          </cell>
          <cell r="C150" t="e">
            <v>#REF!</v>
          </cell>
          <cell r="D150" t="e">
            <v>#REF!</v>
          </cell>
          <cell r="E150" t="e">
            <v>#REF!</v>
          </cell>
          <cell r="F150" t="e">
            <v>#REF!</v>
          </cell>
          <cell r="G150" t="e">
            <v>#REF!</v>
          </cell>
          <cell r="H150" t="e">
            <v>#REF!</v>
          </cell>
          <cell r="I150" t="e">
            <v>#REF!</v>
          </cell>
          <cell r="J150" t="e">
            <v>#REF!</v>
          </cell>
          <cell r="K150" t="e">
            <v>#REF!</v>
          </cell>
          <cell r="L150" t="e">
            <v>#REF!</v>
          </cell>
          <cell r="M150" t="e">
            <v>#REF!</v>
          </cell>
          <cell r="N150" t="e">
            <v>#REF!</v>
          </cell>
          <cell r="O150" t="e">
            <v>#REF!</v>
          </cell>
          <cell r="P150" t="e">
            <v>#REF!</v>
          </cell>
          <cell r="Q150" t="e">
            <v>#REF!</v>
          </cell>
          <cell r="R150" t="e">
            <v>#REF!</v>
          </cell>
          <cell r="S150" t="e">
            <v>#REF!</v>
          </cell>
          <cell r="T150" t="e">
            <v>#REF!</v>
          </cell>
          <cell r="U150" t="e">
            <v>#REF!</v>
          </cell>
          <cell r="V150" t="e">
            <v>#REF!</v>
          </cell>
          <cell r="W150" t="e">
            <v>#REF!</v>
          </cell>
          <cell r="X150" t="e">
            <v>#REF!</v>
          </cell>
          <cell r="Y150" t="e">
            <v>#REF!</v>
          </cell>
          <cell r="Z150" t="e">
            <v>#REF!</v>
          </cell>
          <cell r="AA150" t="e">
            <v>#REF!</v>
          </cell>
          <cell r="AB150" t="e">
            <v>#REF!</v>
          </cell>
          <cell r="AC150" t="e">
            <v>#REF!</v>
          </cell>
          <cell r="AD150" t="e">
            <v>#REF!</v>
          </cell>
          <cell r="AE150" t="e">
            <v>#REF!</v>
          </cell>
          <cell r="AF150" t="e">
            <v>#REF!</v>
          </cell>
          <cell r="AG150" t="e">
            <v>#REF!</v>
          </cell>
          <cell r="AH150" t="e">
            <v>#REF!</v>
          </cell>
          <cell r="AI150" t="e">
            <v>#REF!</v>
          </cell>
          <cell r="AJ150" t="e">
            <v>#REF!</v>
          </cell>
          <cell r="AK150" t="e">
            <v>#REF!</v>
          </cell>
          <cell r="AL150" t="e">
            <v>#REF!</v>
          </cell>
          <cell r="AM150" t="e">
            <v>#REF!</v>
          </cell>
          <cell r="AN150" t="e">
            <v>#REF!</v>
          </cell>
          <cell r="AO150" t="e">
            <v>#REF!</v>
          </cell>
          <cell r="AP150" t="e">
            <v>#REF!</v>
          </cell>
          <cell r="AQ150" t="e">
            <v>#REF!</v>
          </cell>
          <cell r="AR150">
            <v>14633.106</v>
          </cell>
          <cell r="AS150">
            <v>15597.695</v>
          </cell>
          <cell r="AT150">
            <v>14801.132</v>
          </cell>
          <cell r="AU150">
            <v>9049.8459999999995</v>
          </cell>
          <cell r="AV150">
            <v>10887.527</v>
          </cell>
          <cell r="AW150">
            <v>11277.855999999998</v>
          </cell>
          <cell r="AX150">
            <v>6286.7820000000002</v>
          </cell>
          <cell r="AY150">
            <v>9557.8709999999992</v>
          </cell>
          <cell r="AZ150">
            <v>4107.7020000000002</v>
          </cell>
          <cell r="BA150">
            <v>2573.9639999999999</v>
          </cell>
          <cell r="BB150">
            <v>2297.5419999999999</v>
          </cell>
          <cell r="BC150">
            <v>6240.6059999999998</v>
          </cell>
          <cell r="BD150">
            <v>948.11700000000019</v>
          </cell>
          <cell r="BE150">
            <v>1288.106</v>
          </cell>
          <cell r="BF150">
            <v>63.047999999999995</v>
          </cell>
          <cell r="BG150">
            <v>3104.4359999999997</v>
          </cell>
          <cell r="BH150">
            <v>164.71699999999996</v>
          </cell>
          <cell r="BI150">
            <v>124833.38500000001</v>
          </cell>
          <cell r="BJ150">
            <v>58.45</v>
          </cell>
          <cell r="BK150"/>
          <cell r="BL150"/>
        </row>
        <row r="151">
          <cell r="A151">
            <v>42736</v>
          </cell>
          <cell r="B151">
            <v>20000</v>
          </cell>
          <cell r="C151">
            <v>21000</v>
          </cell>
          <cell r="D151">
            <v>12000</v>
          </cell>
          <cell r="E151">
            <v>25000</v>
          </cell>
          <cell r="F151">
            <v>15500</v>
          </cell>
          <cell r="G151">
            <v>10000</v>
          </cell>
          <cell r="H151">
            <v>17500</v>
          </cell>
          <cell r="I151">
            <v>12000</v>
          </cell>
          <cell r="J151">
            <v>8500</v>
          </cell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  <cell r="AE151"/>
          <cell r="AF151"/>
          <cell r="AG151"/>
          <cell r="AH151"/>
          <cell r="AI151"/>
          <cell r="AJ151"/>
          <cell r="AK151"/>
          <cell r="AL151"/>
          <cell r="AM151"/>
          <cell r="AN151"/>
          <cell r="AO151"/>
          <cell r="AP151"/>
          <cell r="AQ151"/>
          <cell r="AR151">
            <v>19435.098000000002</v>
          </cell>
          <cell r="AS151">
            <v>22285.734</v>
          </cell>
          <cell r="AT151">
            <v>10159.336999999998</v>
          </cell>
          <cell r="AU151">
            <v>6698.13</v>
          </cell>
          <cell r="AV151">
            <v>11483.786</v>
          </cell>
          <cell r="AW151">
            <v>9393.2409999999982</v>
          </cell>
          <cell r="AX151">
            <v>4487.6480000000001</v>
          </cell>
          <cell r="AY151">
            <v>8105.1829999999991</v>
          </cell>
          <cell r="AZ151">
            <v>6984.5469999999996</v>
          </cell>
          <cell r="BA151">
            <v>606.77500000000009</v>
          </cell>
          <cell r="BB151">
            <v>2575.0639999999999</v>
          </cell>
          <cell r="BC151">
            <v>6581.0009999999993</v>
          </cell>
          <cell r="BD151">
            <v>3512.6179999999999</v>
          </cell>
          <cell r="BE151">
            <v>1220.3790000000001</v>
          </cell>
          <cell r="BF151">
            <v>107.47600000000001</v>
          </cell>
          <cell r="BG151">
            <v>2816.7949999999996</v>
          </cell>
          <cell r="BH151">
            <v>268.01300000000003</v>
          </cell>
          <cell r="BI151">
            <v>127407.955</v>
          </cell>
          <cell r="BJ151">
            <v>71.319999999999993</v>
          </cell>
          <cell r="BK151"/>
          <cell r="BL151"/>
        </row>
        <row r="152">
          <cell r="A152">
            <v>43101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  <cell r="AE152"/>
          <cell r="AF152"/>
          <cell r="AG152"/>
          <cell r="AH152"/>
          <cell r="AI152"/>
          <cell r="AJ152"/>
          <cell r="AK152"/>
          <cell r="AL152"/>
          <cell r="AM152"/>
          <cell r="AN152"/>
          <cell r="AO152"/>
          <cell r="AP152"/>
          <cell r="AQ152"/>
          <cell r="AR152">
            <v>14734.727999999999</v>
          </cell>
          <cell r="AS152">
            <v>14779.619000000001</v>
          </cell>
          <cell r="AT152">
            <v>8196.8819999999996</v>
          </cell>
          <cell r="AU152">
            <v>7815.308</v>
          </cell>
          <cell r="AV152">
            <v>14194.985999999999</v>
          </cell>
          <cell r="AW152">
            <v>10127.607999999998</v>
          </cell>
          <cell r="AX152">
            <v>3517.5769999999998</v>
          </cell>
          <cell r="AY152">
            <v>8140.2179999999989</v>
          </cell>
          <cell r="AZ152">
            <v>922.53599999999994</v>
          </cell>
          <cell r="BA152">
            <v>250.77800000000002</v>
          </cell>
          <cell r="BB152">
            <v>2648.69</v>
          </cell>
          <cell r="BC152">
            <v>7612.9889999999996</v>
          </cell>
          <cell r="BD152">
            <v>1739.2449999999997</v>
          </cell>
          <cell r="BE152">
            <v>3188.36</v>
          </cell>
          <cell r="BF152">
            <v>272.185</v>
          </cell>
          <cell r="BG152">
            <v>2419.0289999999995</v>
          </cell>
          <cell r="BH152">
            <v>162.26499999999999</v>
          </cell>
          <cell r="BI152">
            <v>100723.00299999998</v>
          </cell>
          <cell r="BJ152">
            <v>69.459999999999994</v>
          </cell>
          <cell r="BK152"/>
          <cell r="BL152"/>
        </row>
        <row r="153">
          <cell r="A153">
            <v>43466</v>
          </cell>
          <cell r="AR153">
            <v>14734.727999999999</v>
          </cell>
          <cell r="AS153">
            <v>14779.619000000001</v>
          </cell>
          <cell r="AT153">
            <v>8196.8819999999996</v>
          </cell>
          <cell r="AU153">
            <v>7815.308</v>
          </cell>
          <cell r="AV153">
            <v>14194.985999999999</v>
          </cell>
          <cell r="AW153">
            <v>10127.607999999998</v>
          </cell>
          <cell r="AX153">
            <v>3517.5769999999998</v>
          </cell>
          <cell r="AY153">
            <v>8140.2179999999989</v>
          </cell>
          <cell r="AZ153">
            <v>0</v>
          </cell>
          <cell r="BA153">
            <v>250.77800000000002</v>
          </cell>
          <cell r="BB153">
            <v>2648.69</v>
          </cell>
          <cell r="BC153">
            <v>7612.9889999999996</v>
          </cell>
          <cell r="BD153">
            <v>1739.2449999999997</v>
          </cell>
          <cell r="BE153">
            <v>3188.36</v>
          </cell>
          <cell r="BF153">
            <v>272.185</v>
          </cell>
          <cell r="BG153">
            <v>2419.0289999999995</v>
          </cell>
          <cell r="BH153">
            <v>162.26499999999999</v>
          </cell>
          <cell r="BI153">
            <v>99800.46699999999</v>
          </cell>
        </row>
        <row r="154">
          <cell r="A154">
            <v>43831</v>
          </cell>
          <cell r="AR154">
            <v>14734.727999999999</v>
          </cell>
          <cell r="AS154">
            <v>14779.619000000001</v>
          </cell>
          <cell r="AT154">
            <v>8196.8819999999996</v>
          </cell>
          <cell r="AU154">
            <v>7815.308</v>
          </cell>
          <cell r="AV154">
            <v>14194.985999999999</v>
          </cell>
          <cell r="AW154">
            <v>10127.607999999998</v>
          </cell>
          <cell r="AX154">
            <v>3517.5769999999998</v>
          </cell>
          <cell r="AY154">
            <v>8140.2179999999989</v>
          </cell>
          <cell r="AZ154">
            <v>0</v>
          </cell>
          <cell r="BA154">
            <v>250.77800000000002</v>
          </cell>
          <cell r="BB154">
            <v>2648.69</v>
          </cell>
          <cell r="BC154">
            <v>7612.9889999999996</v>
          </cell>
          <cell r="BD154">
            <v>1739.2449999999997</v>
          </cell>
          <cell r="BE154">
            <v>3188.36</v>
          </cell>
          <cell r="BF154">
            <v>272.185</v>
          </cell>
          <cell r="BG154">
            <v>2419.0289999999995</v>
          </cell>
          <cell r="BH154">
            <v>162.26499999999999</v>
          </cell>
          <cell r="BI154">
            <v>99800.46699999999</v>
          </cell>
        </row>
        <row r="155">
          <cell r="A155">
            <v>44197</v>
          </cell>
          <cell r="AR155">
            <v>14734.727999999999</v>
          </cell>
          <cell r="AS155">
            <v>14779.619000000001</v>
          </cell>
          <cell r="AT155">
            <v>8196.8819999999996</v>
          </cell>
          <cell r="AU155">
            <v>7815.308</v>
          </cell>
          <cell r="AV155">
            <v>14194.985999999999</v>
          </cell>
          <cell r="AW155">
            <v>10127.607999999998</v>
          </cell>
          <cell r="AX155">
            <v>3517.5769999999998</v>
          </cell>
          <cell r="AY155">
            <v>8140.2179999999989</v>
          </cell>
          <cell r="AZ155">
            <v>0</v>
          </cell>
          <cell r="BA155">
            <v>250.77800000000002</v>
          </cell>
          <cell r="BB155">
            <v>2648.69</v>
          </cell>
          <cell r="BC155">
            <v>7612.9889999999996</v>
          </cell>
          <cell r="BD155">
            <v>1739.2449999999997</v>
          </cell>
          <cell r="BE155">
            <v>3188.36</v>
          </cell>
          <cell r="BF155">
            <v>272.185</v>
          </cell>
          <cell r="BG155">
            <v>2419.0289999999995</v>
          </cell>
          <cell r="BH155">
            <v>162.26499999999999</v>
          </cell>
          <cell r="BI155">
            <v>99800.46699999999</v>
          </cell>
        </row>
        <row r="156">
          <cell r="A156">
            <v>44562</v>
          </cell>
          <cell r="AR156">
            <v>14734.727999999999</v>
          </cell>
          <cell r="AS156">
            <v>14779.619000000001</v>
          </cell>
          <cell r="AT156">
            <v>8196.8819999999996</v>
          </cell>
          <cell r="AU156">
            <v>7815.308</v>
          </cell>
          <cell r="AV156">
            <v>14194.985999999999</v>
          </cell>
          <cell r="AW156">
            <v>10127.607999999998</v>
          </cell>
          <cell r="AX156">
            <v>3517.5769999999998</v>
          </cell>
          <cell r="AY156">
            <v>8140.2179999999989</v>
          </cell>
          <cell r="AZ156">
            <v>0</v>
          </cell>
          <cell r="BA156">
            <v>250.77800000000002</v>
          </cell>
          <cell r="BB156">
            <v>2648.69</v>
          </cell>
          <cell r="BC156">
            <v>7612.9889999999996</v>
          </cell>
          <cell r="BD156">
            <v>1739.2449999999997</v>
          </cell>
          <cell r="BE156">
            <v>3188.36</v>
          </cell>
          <cell r="BF156">
            <v>272.185</v>
          </cell>
          <cell r="BG156">
            <v>2419.0289999999995</v>
          </cell>
          <cell r="BH156">
            <v>162.26499999999999</v>
          </cell>
          <cell r="BI156">
            <v>99800.46699999999</v>
          </cell>
        </row>
        <row r="157">
          <cell r="A157"/>
        </row>
        <row r="158">
          <cell r="A158"/>
          <cell r="AQ158" t="str">
            <v>2018 YoY change</v>
          </cell>
          <cell r="AR158">
            <v>-4700.3700000000026</v>
          </cell>
          <cell r="AS158">
            <v>-7506.1149999999998</v>
          </cell>
          <cell r="AT158">
            <v>-1962.4549999999981</v>
          </cell>
          <cell r="AU158">
            <v>1117.1779999999999</v>
          </cell>
          <cell r="AV158">
            <v>2711.1999999999989</v>
          </cell>
          <cell r="AW158">
            <v>734.36700000000019</v>
          </cell>
          <cell r="AX158">
            <v>-970.07100000000037</v>
          </cell>
          <cell r="AY158">
            <v>35.034999999999854</v>
          </cell>
          <cell r="AZ158">
            <v>-6062.0109999999995</v>
          </cell>
          <cell r="BA158">
            <v>-355.99700000000007</v>
          </cell>
          <cell r="BB158">
            <v>73.626000000000204</v>
          </cell>
          <cell r="BC158">
            <v>1031.9880000000003</v>
          </cell>
          <cell r="BD158">
            <v>-1773.3730000000003</v>
          </cell>
          <cell r="BE158">
            <v>1967.981</v>
          </cell>
          <cell r="BF158">
            <v>164.709</v>
          </cell>
          <cell r="BG158">
            <v>-397.76600000000008</v>
          </cell>
          <cell r="BH158">
            <v>-105.74800000000005</v>
          </cell>
          <cell r="BI158">
            <v>-26684.952000000019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yDepartureDate"/>
      <sheetName val="screenshot"/>
      <sheetName val="ByArrivalDateAtDestination"/>
    </sheetNames>
    <sheetDataSet>
      <sheetData sheetId="0" refreshError="1"/>
      <sheetData sheetId="1">
        <row r="9">
          <cell r="K9" t="str">
            <v>Date</v>
          </cell>
        </row>
        <row r="61">
          <cell r="M61">
            <v>0.63958417211360719</v>
          </cell>
        </row>
        <row r="62">
          <cell r="M62">
            <v>0.53587812676396263</v>
          </cell>
        </row>
        <row r="63">
          <cell r="M63">
            <v>0.55999934087852654</v>
          </cell>
        </row>
        <row r="64">
          <cell r="M64">
            <v>0.64005616459980696</v>
          </cell>
        </row>
        <row r="65">
          <cell r="M65">
            <v>0.6111544987894838</v>
          </cell>
        </row>
        <row r="66">
          <cell r="M66">
            <v>0.62343975100829196</v>
          </cell>
        </row>
        <row r="67">
          <cell r="M67">
            <v>0.5904091141082336</v>
          </cell>
        </row>
        <row r="68">
          <cell r="M68">
            <v>0.62570202548995268</v>
          </cell>
        </row>
        <row r="69">
          <cell r="M69">
            <v>0.64642623898098006</v>
          </cell>
        </row>
        <row r="70">
          <cell r="M70">
            <v>0.57351875874508129</v>
          </cell>
        </row>
        <row r="71">
          <cell r="M71">
            <v>0.59746744812741803</v>
          </cell>
        </row>
        <row r="72">
          <cell r="M72">
            <v>0.70145256910854448</v>
          </cell>
        </row>
        <row r="73">
          <cell r="M73">
            <v>0.59800896747196097</v>
          </cell>
        </row>
        <row r="74">
          <cell r="M74">
            <v>0.70482574908178208</v>
          </cell>
        </row>
        <row r="75">
          <cell r="M75">
            <v>0.45436665962323036</v>
          </cell>
        </row>
        <row r="76">
          <cell r="M76">
            <v>0.66902252878676693</v>
          </cell>
        </row>
        <row r="77">
          <cell r="M77">
            <v>0.61690497694229129</v>
          </cell>
        </row>
        <row r="78">
          <cell r="M78">
            <v>0.64512327038507866</v>
          </cell>
        </row>
        <row r="79">
          <cell r="M79">
            <v>0.59140040763399837</v>
          </cell>
        </row>
        <row r="80">
          <cell r="M80">
            <v>0.68337125556556877</v>
          </cell>
        </row>
        <row r="81">
          <cell r="M81">
            <v>0.62049909719040075</v>
          </cell>
        </row>
        <row r="82">
          <cell r="M82">
            <v>0.65400945292461188</v>
          </cell>
        </row>
        <row r="83">
          <cell r="M83">
            <v>0.6429061434993607</v>
          </cell>
        </row>
        <row r="84">
          <cell r="M84">
            <v>0.6472880630737704</v>
          </cell>
        </row>
        <row r="85">
          <cell r="M85">
            <v>0.65347145642905569</v>
          </cell>
        </row>
        <row r="86">
          <cell r="M86">
            <v>0.57372641257425461</v>
          </cell>
        </row>
        <row r="87">
          <cell r="M87">
            <v>0.65978708251452911</v>
          </cell>
        </row>
        <row r="88">
          <cell r="M88">
            <v>0.57920375190803108</v>
          </cell>
        </row>
        <row r="89">
          <cell r="M89">
            <v>0.5487657320091287</v>
          </cell>
        </row>
        <row r="90">
          <cell r="M90">
            <v>0.74341999268306447</v>
          </cell>
        </row>
        <row r="91">
          <cell r="M91">
            <v>0.65637551696902319</v>
          </cell>
        </row>
        <row r="92">
          <cell r="M92">
            <v>0.5785451178558717</v>
          </cell>
        </row>
        <row r="93">
          <cell r="M93">
            <v>0.80882750488918009</v>
          </cell>
        </row>
        <row r="94">
          <cell r="M94">
            <v>0.54693148509031464</v>
          </cell>
        </row>
        <row r="95">
          <cell r="M95">
            <v>0.66486912758718142</v>
          </cell>
        </row>
        <row r="96">
          <cell r="M96">
            <v>0.62868000930124179</v>
          </cell>
        </row>
        <row r="97">
          <cell r="M97">
            <v>0.83813108764045641</v>
          </cell>
        </row>
        <row r="98">
          <cell r="M98">
            <v>0.66634720846483264</v>
          </cell>
        </row>
        <row r="99">
          <cell r="M99">
            <v>0.52133180964914749</v>
          </cell>
        </row>
        <row r="100">
          <cell r="M100">
            <v>0.83520645908791236</v>
          </cell>
        </row>
        <row r="101">
          <cell r="M101">
            <v>0.50230857820459218</v>
          </cell>
        </row>
        <row r="102">
          <cell r="M102">
            <v>0.57773615322466176</v>
          </cell>
        </row>
        <row r="103">
          <cell r="M103">
            <v>0.74533592635761681</v>
          </cell>
        </row>
        <row r="104">
          <cell r="M104">
            <v>0.72618641513546167</v>
          </cell>
        </row>
        <row r="105">
          <cell r="M105">
            <v>0.52261618885532468</v>
          </cell>
        </row>
        <row r="106">
          <cell r="M106">
            <v>0.73271038103581854</v>
          </cell>
        </row>
        <row r="107">
          <cell r="M107">
            <v>0.66598287022224412</v>
          </cell>
        </row>
        <row r="108">
          <cell r="M108">
            <v>0.64033240132365143</v>
          </cell>
        </row>
        <row r="109">
          <cell r="M109">
            <v>0.57078072480778208</v>
          </cell>
        </row>
        <row r="110">
          <cell r="M110">
            <v>0.71267644002930819</v>
          </cell>
        </row>
        <row r="111">
          <cell r="M111">
            <v>0.56971795830376515</v>
          </cell>
        </row>
        <row r="112">
          <cell r="M112">
            <v>0.77193626389861725</v>
          </cell>
        </row>
        <row r="113">
          <cell r="M113">
            <v>0.62836521872840978</v>
          </cell>
        </row>
        <row r="114">
          <cell r="M114">
            <v>0.61682418341215273</v>
          </cell>
        </row>
        <row r="115">
          <cell r="M115">
            <v>0.58864671040882321</v>
          </cell>
        </row>
        <row r="116">
          <cell r="M116">
            <v>0.74010184716230931</v>
          </cell>
        </row>
        <row r="117">
          <cell r="M117">
            <v>0.55584807376785295</v>
          </cell>
        </row>
        <row r="118">
          <cell r="M118">
            <v>0.69619850563176089</v>
          </cell>
        </row>
        <row r="119">
          <cell r="M119">
            <v>0.75156842742940888</v>
          </cell>
        </row>
        <row r="120">
          <cell r="M120">
            <v>0.70863293039028297</v>
          </cell>
        </row>
        <row r="121">
          <cell r="M121">
            <v>0.5336960531142495</v>
          </cell>
        </row>
        <row r="122">
          <cell r="M122">
            <v>0.60839343379978472</v>
          </cell>
        </row>
        <row r="123">
          <cell r="M123">
            <v>0.75776529287850425</v>
          </cell>
        </row>
        <row r="124">
          <cell r="M124">
            <v>0.69767604980971465</v>
          </cell>
        </row>
        <row r="125">
          <cell r="M125">
            <v>0.64379366023966533</v>
          </cell>
        </row>
        <row r="126">
          <cell r="M126">
            <v>0.81430175382871051</v>
          </cell>
        </row>
        <row r="127">
          <cell r="M127">
            <v>0.59133406422662038</v>
          </cell>
        </row>
        <row r="128">
          <cell r="M128">
            <v>0.62501115902386373</v>
          </cell>
        </row>
        <row r="129">
          <cell r="M129">
            <v>0.62261313160599596</v>
          </cell>
        </row>
        <row r="130">
          <cell r="M130">
            <v>0.64453142580557699</v>
          </cell>
        </row>
        <row r="131">
          <cell r="M131">
            <v>0.54307969112820709</v>
          </cell>
        </row>
        <row r="132">
          <cell r="M132">
            <v>0.64361582928869843</v>
          </cell>
        </row>
        <row r="133">
          <cell r="M133">
            <v>0.64963321001467345</v>
          </cell>
        </row>
        <row r="134">
          <cell r="M134">
            <v>0.61848583812257518</v>
          </cell>
        </row>
        <row r="135">
          <cell r="M135">
            <v>0.75529919694720893</v>
          </cell>
        </row>
        <row r="136">
          <cell r="M136">
            <v>0.7866450396959368</v>
          </cell>
        </row>
        <row r="137">
          <cell r="M137">
            <v>0.57114201228644534</v>
          </cell>
        </row>
        <row r="138">
          <cell r="M138">
            <v>0.75936832671387133</v>
          </cell>
        </row>
        <row r="139">
          <cell r="M139">
            <v>0.73651436510172852</v>
          </cell>
        </row>
        <row r="140">
          <cell r="M140">
            <v>0.68050454731781196</v>
          </cell>
        </row>
        <row r="141">
          <cell r="M141">
            <v>0.65604069852369129</v>
          </cell>
        </row>
        <row r="142">
          <cell r="M142">
            <v>0.5491918201073408</v>
          </cell>
        </row>
        <row r="143">
          <cell r="M143">
            <v>0.66887949212866371</v>
          </cell>
        </row>
        <row r="144">
          <cell r="M144">
            <v>0.75708579720637303</v>
          </cell>
        </row>
        <row r="145">
          <cell r="M145">
            <v>0.73082832212042703</v>
          </cell>
        </row>
        <row r="146">
          <cell r="M146">
            <v>0.68060858129113611</v>
          </cell>
        </row>
        <row r="147">
          <cell r="M147">
            <v>0.77837490811828813</v>
          </cell>
        </row>
        <row r="148">
          <cell r="M148">
            <v>0.58216637056489406</v>
          </cell>
        </row>
        <row r="149">
          <cell r="M149">
            <v>0.71486159261190263</v>
          </cell>
        </row>
        <row r="150">
          <cell r="M150">
            <v>0.68886534875008609</v>
          </cell>
        </row>
        <row r="151">
          <cell r="M151">
            <v>0.54858715270429503</v>
          </cell>
        </row>
        <row r="152">
          <cell r="M152">
            <v>0.69561810710188021</v>
          </cell>
        </row>
        <row r="153">
          <cell r="M153">
            <v>0.61987010083255956</v>
          </cell>
        </row>
        <row r="154">
          <cell r="M154">
            <v>0.59927709250625916</v>
          </cell>
        </row>
        <row r="155">
          <cell r="M155">
            <v>0.71160201449149252</v>
          </cell>
        </row>
        <row r="156">
          <cell r="M156">
            <v>0.60590654001835997</v>
          </cell>
        </row>
        <row r="157">
          <cell r="M157">
            <v>0.69774828287677926</v>
          </cell>
        </row>
        <row r="158">
          <cell r="M158">
            <v>0.61535948930726903</v>
          </cell>
        </row>
        <row r="159">
          <cell r="M159">
            <v>0.65880391919772552</v>
          </cell>
        </row>
        <row r="160">
          <cell r="M160">
            <v>0.72306077815618341</v>
          </cell>
        </row>
        <row r="161">
          <cell r="M161">
            <v>0.8105600787347379</v>
          </cell>
        </row>
        <row r="162">
          <cell r="M162">
            <v>0.71542072597072204</v>
          </cell>
        </row>
        <row r="163">
          <cell r="M163">
            <v>0.65392296263808414</v>
          </cell>
        </row>
        <row r="164">
          <cell r="M164">
            <v>0.67874632294864301</v>
          </cell>
        </row>
        <row r="165">
          <cell r="M165">
            <v>0.73261060088891172</v>
          </cell>
        </row>
        <row r="166">
          <cell r="M166">
            <v>0.68786295949833964</v>
          </cell>
        </row>
        <row r="167">
          <cell r="M167">
            <v>0.62731151513900396</v>
          </cell>
        </row>
        <row r="168">
          <cell r="M168">
            <v>0.76228644315181393</v>
          </cell>
        </row>
        <row r="169">
          <cell r="M169">
            <v>0.61154618315341502</v>
          </cell>
        </row>
        <row r="170">
          <cell r="M170">
            <v>0.62682415374201561</v>
          </cell>
        </row>
        <row r="171">
          <cell r="M171">
            <v>0.67336025883896922</v>
          </cell>
        </row>
        <row r="172">
          <cell r="M172">
            <v>0.65344570498403276</v>
          </cell>
        </row>
        <row r="173">
          <cell r="M173">
            <v>0.68373380706856979</v>
          </cell>
        </row>
        <row r="174">
          <cell r="M174">
            <v>0.83729542450822414</v>
          </cell>
        </row>
        <row r="175">
          <cell r="M175">
            <v>0.65855704721341657</v>
          </cell>
        </row>
        <row r="176">
          <cell r="M176">
            <v>0.72303391691052155</v>
          </cell>
        </row>
        <row r="177">
          <cell r="M177">
            <v>0.70172106303827231</v>
          </cell>
        </row>
        <row r="178">
          <cell r="M178">
            <v>0.58456845740065744</v>
          </cell>
        </row>
        <row r="179">
          <cell r="M179">
            <v>0.75142160150471293</v>
          </cell>
        </row>
        <row r="180">
          <cell r="M180">
            <v>0.50872553871182613</v>
          </cell>
        </row>
        <row r="181">
          <cell r="M181">
            <v>0.61198781332381191</v>
          </cell>
        </row>
        <row r="182">
          <cell r="M182">
            <v>0.75640113148228405</v>
          </cell>
        </row>
        <row r="183">
          <cell r="M183">
            <v>0.63726720879585808</v>
          </cell>
        </row>
        <row r="184">
          <cell r="M184">
            <v>0.57170462121290633</v>
          </cell>
        </row>
        <row r="185">
          <cell r="M185">
            <v>0.65985400454858945</v>
          </cell>
        </row>
        <row r="186">
          <cell r="M186">
            <v>0.66613229107780969</v>
          </cell>
        </row>
        <row r="187">
          <cell r="M187">
            <v>0.56179023861662036</v>
          </cell>
        </row>
        <row r="188">
          <cell r="M188">
            <v>0.78544255204325586</v>
          </cell>
        </row>
        <row r="189">
          <cell r="M189">
            <v>0.67974866675420531</v>
          </cell>
        </row>
        <row r="190">
          <cell r="M190">
            <v>0.76097036655115702</v>
          </cell>
        </row>
        <row r="191">
          <cell r="M191">
            <v>0.74267946913259075</v>
          </cell>
        </row>
        <row r="192">
          <cell r="M192">
            <v>0.55548300742538304</v>
          </cell>
        </row>
        <row r="193">
          <cell r="M193">
            <v>0.70301844127167556</v>
          </cell>
        </row>
        <row r="194">
          <cell r="M194">
            <v>0.65154916481453151</v>
          </cell>
        </row>
        <row r="195">
          <cell r="M195">
            <v>0.77558839108402677</v>
          </cell>
        </row>
        <row r="196">
          <cell r="M196">
            <v>0.69077208638753362</v>
          </cell>
        </row>
        <row r="197">
          <cell r="M197">
            <v>0.74816067065634484</v>
          </cell>
        </row>
        <row r="198">
          <cell r="M198">
            <v>0.73994902907597182</v>
          </cell>
        </row>
        <row r="199">
          <cell r="M199">
            <v>0.72394458969980002</v>
          </cell>
        </row>
        <row r="200">
          <cell r="M200">
            <v>0.69962035421403834</v>
          </cell>
        </row>
        <row r="201">
          <cell r="M201">
            <v>0.61264020424021071</v>
          </cell>
        </row>
        <row r="202">
          <cell r="M202">
            <v>0.83838296502003429</v>
          </cell>
        </row>
        <row r="203">
          <cell r="M203">
            <v>0.71509656493411378</v>
          </cell>
        </row>
        <row r="204">
          <cell r="M204">
            <v>0.68740224578800568</v>
          </cell>
        </row>
        <row r="205">
          <cell r="M205">
            <v>0.72772525279348732</v>
          </cell>
        </row>
        <row r="206">
          <cell r="M206">
            <v>0.77442488346062599</v>
          </cell>
        </row>
        <row r="207">
          <cell r="M207">
            <v>0.67818803847058662</v>
          </cell>
        </row>
        <row r="208">
          <cell r="M208">
            <v>0.70151748633977162</v>
          </cell>
        </row>
        <row r="209">
          <cell r="M209">
            <v>0.69175275700224403</v>
          </cell>
        </row>
        <row r="210">
          <cell r="M210">
            <v>0.69329776250377328</v>
          </cell>
        </row>
        <row r="211">
          <cell r="M211">
            <v>0.77628104229155426</v>
          </cell>
        </row>
        <row r="212">
          <cell r="M212">
            <v>0.72112775676581775</v>
          </cell>
        </row>
        <row r="213">
          <cell r="M213">
            <v>0.73615090993784926</v>
          </cell>
        </row>
        <row r="214">
          <cell r="M214">
            <v>0.73708279381860731</v>
          </cell>
        </row>
        <row r="215">
          <cell r="M215">
            <v>0.78648414331534278</v>
          </cell>
        </row>
        <row r="216">
          <cell r="M216">
            <v>0.70454673845763782</v>
          </cell>
        </row>
        <row r="217">
          <cell r="M217">
            <v>0.73371061778858748</v>
          </cell>
        </row>
        <row r="218">
          <cell r="M218">
            <v>0.6506923554333095</v>
          </cell>
        </row>
        <row r="219">
          <cell r="M219">
            <v>0.72500158331724274</v>
          </cell>
        </row>
        <row r="220">
          <cell r="M220">
            <v>0.71368582506679223</v>
          </cell>
        </row>
        <row r="221">
          <cell r="M221">
            <v>0.70214363334741214</v>
          </cell>
        </row>
        <row r="222">
          <cell r="M222">
            <v>0.56873035400442939</v>
          </cell>
        </row>
        <row r="223">
          <cell r="M223">
            <v>0.80818877762560626</v>
          </cell>
        </row>
        <row r="224">
          <cell r="M224">
            <v>0.76444487906509684</v>
          </cell>
        </row>
        <row r="225">
          <cell r="M225">
            <v>0.70811511157239881</v>
          </cell>
        </row>
        <row r="226">
          <cell r="M226">
            <v>0.78661195626954017</v>
          </cell>
        </row>
        <row r="227">
          <cell r="M227">
            <v>0.67450238845533206</v>
          </cell>
        </row>
        <row r="228">
          <cell r="M228">
            <v>0.45021881838074396</v>
          </cell>
        </row>
        <row r="229">
          <cell r="M229">
            <v>0.62858510209247986</v>
          </cell>
        </row>
        <row r="230">
          <cell r="M230">
            <v>0.64549664301809362</v>
          </cell>
        </row>
        <row r="231">
          <cell r="M231">
            <v>0.61699418519525617</v>
          </cell>
        </row>
        <row r="232">
          <cell r="M232">
            <v>0.60084769763964652</v>
          </cell>
        </row>
        <row r="233">
          <cell r="M233">
            <v>0.60427848805464268</v>
          </cell>
        </row>
        <row r="234">
          <cell r="M234">
            <v>0.50599541041678553</v>
          </cell>
        </row>
        <row r="235">
          <cell r="M235">
            <v>0.53944956693722135</v>
          </cell>
        </row>
        <row r="236">
          <cell r="M236">
            <v>0.78824937418264662</v>
          </cell>
        </row>
        <row r="237">
          <cell r="M237">
            <v>0.59199092218266647</v>
          </cell>
        </row>
        <row r="238">
          <cell r="M238">
            <v>0.71094151636151492</v>
          </cell>
        </row>
        <row r="239">
          <cell r="M239">
            <v>0.72196479868299568</v>
          </cell>
        </row>
        <row r="240">
          <cell r="M240">
            <v>0.63065396166104126</v>
          </cell>
        </row>
        <row r="241">
          <cell r="M241">
            <v>0.71894966866367038</v>
          </cell>
        </row>
        <row r="242">
          <cell r="M242">
            <v>0.70732188021362796</v>
          </cell>
        </row>
        <row r="243">
          <cell r="M243">
            <v>0.71565221378818844</v>
          </cell>
        </row>
        <row r="244">
          <cell r="M244">
            <v>0.73955243106360746</v>
          </cell>
        </row>
        <row r="245">
          <cell r="M245">
            <v>0.7352515577324219</v>
          </cell>
        </row>
        <row r="246">
          <cell r="M246">
            <v>0.78092718302536357</v>
          </cell>
        </row>
        <row r="247">
          <cell r="M247">
            <v>0.73612889986303864</v>
          </cell>
        </row>
        <row r="248">
          <cell r="M248">
            <v>0.79514451676476816</v>
          </cell>
        </row>
        <row r="249">
          <cell r="M249">
            <v>0.68378344202271923</v>
          </cell>
        </row>
        <row r="250">
          <cell r="M250">
            <v>0.80274361011734019</v>
          </cell>
        </row>
        <row r="251">
          <cell r="M251">
            <v>0.71218719587167378</v>
          </cell>
        </row>
        <row r="252">
          <cell r="M252">
            <v>0.72612293889682111</v>
          </cell>
        </row>
        <row r="253">
          <cell r="M253">
            <v>0.87322363879557074</v>
          </cell>
        </row>
        <row r="254">
          <cell r="M254">
            <v>0.77607487483022985</v>
          </cell>
        </row>
        <row r="255">
          <cell r="M255">
            <v>0.71985454028069096</v>
          </cell>
        </row>
        <row r="256">
          <cell r="M256">
            <v>0.75892555827078489</v>
          </cell>
        </row>
        <row r="257">
          <cell r="M257">
            <v>0.71197342617899217</v>
          </cell>
        </row>
        <row r="258">
          <cell r="M258">
            <v>0.72535894795799616</v>
          </cell>
        </row>
        <row r="259">
          <cell r="M259">
            <v>0.82134630989776303</v>
          </cell>
        </row>
        <row r="260">
          <cell r="M260">
            <v>0.64090762740019835</v>
          </cell>
        </row>
        <row r="261">
          <cell r="M261">
            <v>0.67137282553825695</v>
          </cell>
        </row>
        <row r="262">
          <cell r="M262">
            <v>0.86207799487634096</v>
          </cell>
        </row>
        <row r="263">
          <cell r="M263">
            <v>0.82528666524571215</v>
          </cell>
        </row>
        <row r="264">
          <cell r="M264">
            <v>0.74686927022131477</v>
          </cell>
        </row>
        <row r="265">
          <cell r="M265">
            <v>0.68981221306657614</v>
          </cell>
        </row>
        <row r="266">
          <cell r="M266">
            <v>0.71438163477120853</v>
          </cell>
        </row>
        <row r="267">
          <cell r="M267">
            <v>0.73320771970288867</v>
          </cell>
        </row>
        <row r="268">
          <cell r="M268">
            <v>0.77690560485365656</v>
          </cell>
        </row>
        <row r="269">
          <cell r="M269">
            <v>0.75943759722771831</v>
          </cell>
        </row>
        <row r="270">
          <cell r="M270">
            <v>0.60583638635177639</v>
          </cell>
        </row>
        <row r="271">
          <cell r="M271">
            <v>0.68424840356739991</v>
          </cell>
        </row>
        <row r="272">
          <cell r="M272">
            <v>0.75520233360016453</v>
          </cell>
        </row>
        <row r="273">
          <cell r="M273">
            <v>0.71767746935919496</v>
          </cell>
        </row>
        <row r="274">
          <cell r="M274">
            <v>0.83352283136729843</v>
          </cell>
        </row>
        <row r="275">
          <cell r="M275">
            <v>0.85262644407476462</v>
          </cell>
        </row>
        <row r="276">
          <cell r="M276">
            <v>0.53207517913250568</v>
          </cell>
        </row>
        <row r="277">
          <cell r="M277">
            <v>0.71061395456044762</v>
          </cell>
        </row>
        <row r="278">
          <cell r="M278">
            <v>0.71950944609550804</v>
          </cell>
        </row>
        <row r="279">
          <cell r="M279">
            <v>0.58074275628768934</v>
          </cell>
        </row>
        <row r="280">
          <cell r="M280">
            <v>0.55969716507490619</v>
          </cell>
        </row>
        <row r="281">
          <cell r="M281">
            <v>0.67121967980471953</v>
          </cell>
        </row>
        <row r="282">
          <cell r="M282">
            <v>0.62313171692297331</v>
          </cell>
        </row>
        <row r="283">
          <cell r="M283">
            <v>0.76706530329082356</v>
          </cell>
        </row>
        <row r="284">
          <cell r="M284">
            <v>0.72836362678434496</v>
          </cell>
        </row>
        <row r="285">
          <cell r="M285">
            <v>0.82505581421525753</v>
          </cell>
        </row>
        <row r="286">
          <cell r="M286">
            <v>0.73249017553273166</v>
          </cell>
        </row>
        <row r="287">
          <cell r="M287">
            <v>0.75508622064969766</v>
          </cell>
        </row>
        <row r="288">
          <cell r="M288">
            <v>0.81925644251170282</v>
          </cell>
        </row>
        <row r="289">
          <cell r="M289">
            <v>0.67768526816313335</v>
          </cell>
        </row>
        <row r="290">
          <cell r="M290">
            <v>0.78975133936062791</v>
          </cell>
        </row>
        <row r="291">
          <cell r="M291">
            <v>0.82101076025636921</v>
          </cell>
        </row>
        <row r="292">
          <cell r="M292">
            <v>0.71524229340322709</v>
          </cell>
        </row>
        <row r="293">
          <cell r="M293">
            <v>0.8143012791011861</v>
          </cell>
        </row>
        <row r="294">
          <cell r="M294">
            <v>0.843835263161829</v>
          </cell>
        </row>
        <row r="295">
          <cell r="M295">
            <v>0.77310618156529642</v>
          </cell>
        </row>
        <row r="296">
          <cell r="M296">
            <v>0.73823105298510561</v>
          </cell>
        </row>
        <row r="297">
          <cell r="M297">
            <v>0.842436020352479</v>
          </cell>
        </row>
        <row r="298">
          <cell r="M298">
            <v>0.67484965094833049</v>
          </cell>
        </row>
        <row r="299">
          <cell r="M299">
            <v>0.82751024124920503</v>
          </cell>
        </row>
        <row r="300">
          <cell r="M300">
            <v>0.80691295243150973</v>
          </cell>
        </row>
        <row r="301">
          <cell r="M301">
            <v>0.92080409177747857</v>
          </cell>
        </row>
        <row r="302">
          <cell r="M302">
            <v>1</v>
          </cell>
        </row>
        <row r="303">
          <cell r="M303">
            <v>0.92195265797891679</v>
          </cell>
        </row>
        <row r="304">
          <cell r="M304">
            <v>0.90768527888160644</v>
          </cell>
        </row>
        <row r="305">
          <cell r="M305">
            <v>0.9329335401250658</v>
          </cell>
        </row>
        <row r="306">
          <cell r="M306">
            <v>0.9282459877446847</v>
          </cell>
        </row>
        <row r="307">
          <cell r="M307">
            <v>0.86591787284997479</v>
          </cell>
        </row>
        <row r="308">
          <cell r="M308">
            <v>0.91862848664164676</v>
          </cell>
        </row>
        <row r="309">
          <cell r="M309">
            <v>0.87744845399497629</v>
          </cell>
        </row>
        <row r="310">
          <cell r="M310">
            <v>0.78338527581268336</v>
          </cell>
        </row>
        <row r="311">
          <cell r="M311">
            <v>0.82783634413870211</v>
          </cell>
        </row>
        <row r="312">
          <cell r="M312">
            <v>0.81044422911408109</v>
          </cell>
        </row>
        <row r="313">
          <cell r="M313">
            <v>0.90692657544236555</v>
          </cell>
        </row>
        <row r="314">
          <cell r="M314">
            <v>0.93929184365050544</v>
          </cell>
        </row>
        <row r="315">
          <cell r="M315">
            <v>0.91253393745681655</v>
          </cell>
        </row>
        <row r="316">
          <cell r="M316">
            <v>0.79747782488577967</v>
          </cell>
        </row>
        <row r="317">
          <cell r="M317">
            <v>0.90540236944353403</v>
          </cell>
        </row>
        <row r="318">
          <cell r="M318">
            <v>0.8309131530181012</v>
          </cell>
        </row>
        <row r="319">
          <cell r="M319">
            <v>0.91799069008008349</v>
          </cell>
        </row>
        <row r="320">
          <cell r="M320">
            <v>0.82816521970185841</v>
          </cell>
        </row>
        <row r="321">
          <cell r="M321">
            <v>0.87777616849055085</v>
          </cell>
        </row>
        <row r="322">
          <cell r="M322">
            <v>0.83763535369125253</v>
          </cell>
        </row>
        <row r="323">
          <cell r="M323">
            <v>0.81632928805623839</v>
          </cell>
        </row>
        <row r="324">
          <cell r="M324">
            <v>0.8500551397101036</v>
          </cell>
        </row>
        <row r="325">
          <cell r="M325">
            <v>0.89919551895571048</v>
          </cell>
        </row>
        <row r="326">
          <cell r="M326">
            <v>0.7762378640122205</v>
          </cell>
        </row>
        <row r="327">
          <cell r="M327">
            <v>0.74267098473878024</v>
          </cell>
        </row>
        <row r="328">
          <cell r="M328">
            <v>0.66146843377673259</v>
          </cell>
        </row>
        <row r="329">
          <cell r="M329">
            <v>0.75994768855425987</v>
          </cell>
        </row>
        <row r="330">
          <cell r="M330">
            <v>0.91174899073403048</v>
          </cell>
        </row>
        <row r="331">
          <cell r="M331">
            <v>0.68222233893332163</v>
          </cell>
        </row>
      </sheetData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movals"/>
      <sheetName val="removal survey"/>
      <sheetName val="removals track"/>
      <sheetName val="removal survey difference"/>
      <sheetName val="Port"/>
      <sheetName val="arrivals"/>
      <sheetName val="arrival(oliver)"/>
      <sheetName val="Congestion"/>
      <sheetName val="mill outstock"/>
      <sheetName val="daily transaction"/>
      <sheetName val="removas&amp;transaction"/>
      <sheetName val="removals&amp;BFF"/>
      <sheetName val="regional usage ratio"/>
      <sheetName val="congestion track"/>
      <sheetName val="Sheet1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</row>
        <row r="2">
          <cell r="B2"/>
          <cell r="C2" t="str">
            <v>Qingdao</v>
          </cell>
          <cell r="D2" t="str">
            <v>Rizhao</v>
          </cell>
          <cell r="E2" t="str">
            <v>Caofeidian</v>
          </cell>
          <cell r="F2" t="str">
            <v>Jingtang</v>
          </cell>
          <cell r="G2" t="str">
            <v>Lianyungang</v>
          </cell>
          <cell r="H2" t="str">
            <v>Tianjin</v>
          </cell>
          <cell r="I2" t="str">
            <v>Lanshan</v>
          </cell>
          <cell r="J2" t="str">
            <v>Fangcheng</v>
          </cell>
          <cell r="K2" t="str">
            <v>Zhenjiang</v>
          </cell>
          <cell r="L2" t="str">
            <v>Dalian</v>
          </cell>
          <cell r="M2" t="str">
            <v>Yantai</v>
          </cell>
          <cell r="N2" t="str">
            <v>Beilun</v>
          </cell>
          <cell r="O2" t="str">
            <v>Bayuquan</v>
          </cell>
          <cell r="P2" t="str">
            <v>Taicang</v>
          </cell>
          <cell r="Q2" t="str">
            <v>Nantong</v>
          </cell>
          <cell r="R2" t="str">
            <v>Rugao</v>
          </cell>
          <cell r="S2" t="str">
            <v>Zhanjiang</v>
          </cell>
          <cell r="T2" t="str">
            <v>Luojing</v>
          </cell>
          <cell r="U2" t="str">
            <v>Nanjing</v>
          </cell>
          <cell r="V2" t="str">
            <v>Jiangyin</v>
          </cell>
          <cell r="W2" t="str">
            <v>Xiamen</v>
          </cell>
          <cell r="X2" t="str">
            <v>Fuzhou</v>
          </cell>
          <cell r="Y2" t="str">
            <v>Zhangjiagang</v>
          </cell>
          <cell r="Z2" t="str">
            <v>Qinhuangdao</v>
          </cell>
          <cell r="AA2" t="str">
            <v>Quanzhou</v>
          </cell>
          <cell r="AB2" t="str">
            <v>Qinzhou</v>
          </cell>
          <cell r="AC2" t="str">
            <v>Changzhou</v>
          </cell>
          <cell r="AD2" t="str">
            <v>Dandong</v>
          </cell>
          <cell r="AE2" t="str">
            <v>Longkou</v>
          </cell>
          <cell r="AF2" t="str">
            <v>Guangzhou</v>
          </cell>
          <cell r="AG2" t="str">
            <v>Gaolan</v>
          </cell>
          <cell r="AH2" t="str">
            <v>Taizhou</v>
          </cell>
          <cell r="AI2" t="str">
            <v>Majishan</v>
          </cell>
          <cell r="AJ2" t="str">
            <v>Jinzhou</v>
          </cell>
          <cell r="AK2" t="str">
            <v>Yangzhou</v>
          </cell>
          <cell r="AL2" t="str">
            <v>Huanghua</v>
          </cell>
          <cell r="AM2" t="str">
            <v>Zhoushanwu</v>
          </cell>
          <cell r="AN2" t="str">
            <v>Weifang</v>
          </cell>
          <cell r="AO2" t="str">
            <v>Laizhou</v>
          </cell>
          <cell r="AP2" t="str">
            <v>Meijin</v>
          </cell>
          <cell r="AQ2" t="str">
            <v>Lanqiao</v>
          </cell>
          <cell r="AR2" t="str">
            <v>total</v>
          </cell>
        </row>
        <row r="3">
          <cell r="B3">
            <v>42370</v>
          </cell>
          <cell r="C3">
            <v>26.5</v>
          </cell>
          <cell r="D3">
            <v>17.5</v>
          </cell>
          <cell r="E3">
            <v>37.1</v>
          </cell>
          <cell r="F3">
            <v>30.5</v>
          </cell>
          <cell r="G3">
            <v>13.5</v>
          </cell>
          <cell r="H3">
            <v>26</v>
          </cell>
          <cell r="I3">
            <v>10.8</v>
          </cell>
          <cell r="J3">
            <v>3.5</v>
          </cell>
          <cell r="K3">
            <v>5</v>
          </cell>
          <cell r="L3">
            <v>1.4</v>
          </cell>
          <cell r="M3">
            <v>6</v>
          </cell>
          <cell r="N3">
            <v>10.5</v>
          </cell>
          <cell r="O3">
            <v>6.3</v>
          </cell>
          <cell r="P3">
            <v>8</v>
          </cell>
          <cell r="Q3">
            <v>3</v>
          </cell>
          <cell r="R3">
            <v>0.6</v>
          </cell>
          <cell r="S3">
            <v>6</v>
          </cell>
          <cell r="T3">
            <v>7.5</v>
          </cell>
          <cell r="U3">
            <v>0</v>
          </cell>
          <cell r="V3">
            <v>2</v>
          </cell>
          <cell r="W3">
            <v>1</v>
          </cell>
          <cell r="X3">
            <v>2.9</v>
          </cell>
          <cell r="Y3">
            <v>1</v>
          </cell>
          <cell r="Z3">
            <v>1.1000000000000001</v>
          </cell>
          <cell r="AA3">
            <v>0.3</v>
          </cell>
          <cell r="AB3">
            <v>0</v>
          </cell>
          <cell r="AC3">
            <v>0</v>
          </cell>
          <cell r="AD3">
            <v>0.5</v>
          </cell>
          <cell r="AE3">
            <v>0.5</v>
          </cell>
          <cell r="AF3">
            <v>1.1000000000000001</v>
          </cell>
          <cell r="AG3">
            <v>0.8</v>
          </cell>
          <cell r="AH3">
            <v>0</v>
          </cell>
          <cell r="AI3">
            <v>8</v>
          </cell>
          <cell r="AJ3">
            <v>1</v>
          </cell>
          <cell r="AK3">
            <v>0</v>
          </cell>
          <cell r="AL3">
            <v>13</v>
          </cell>
          <cell r="AM3">
            <v>2.5</v>
          </cell>
          <cell r="AN3">
            <v>0.5</v>
          </cell>
          <cell r="AO3">
            <v>0</v>
          </cell>
          <cell r="AP3">
            <v>1.3</v>
          </cell>
          <cell r="AQ3">
            <v>6.5</v>
          </cell>
          <cell r="AR3">
            <v>263.70000000000005</v>
          </cell>
        </row>
        <row r="4">
          <cell r="B4">
            <v>42377</v>
          </cell>
          <cell r="C4">
            <v>27</v>
          </cell>
          <cell r="D4">
            <v>18</v>
          </cell>
          <cell r="E4">
            <v>33</v>
          </cell>
          <cell r="F4">
            <v>29.2</v>
          </cell>
          <cell r="G4">
            <v>10</v>
          </cell>
          <cell r="H4">
            <v>28</v>
          </cell>
          <cell r="I4">
            <v>9.5</v>
          </cell>
          <cell r="J4">
            <v>3.3</v>
          </cell>
          <cell r="K4">
            <v>4.5</v>
          </cell>
          <cell r="L4">
            <v>1</v>
          </cell>
          <cell r="M4">
            <v>4</v>
          </cell>
          <cell r="N4">
            <v>12</v>
          </cell>
          <cell r="O4">
            <v>6.2</v>
          </cell>
          <cell r="P4">
            <v>7.2</v>
          </cell>
          <cell r="Q4">
            <v>4.0999999999999996</v>
          </cell>
          <cell r="R4">
            <v>0.6</v>
          </cell>
          <cell r="S4">
            <v>7.1</v>
          </cell>
          <cell r="T4">
            <v>7</v>
          </cell>
          <cell r="U4">
            <v>0.5</v>
          </cell>
          <cell r="V4">
            <v>2</v>
          </cell>
          <cell r="W4">
            <v>1</v>
          </cell>
          <cell r="X4">
            <v>3.1</v>
          </cell>
          <cell r="Y4">
            <v>1</v>
          </cell>
          <cell r="Z4">
            <v>1.2</v>
          </cell>
          <cell r="AA4">
            <v>0.1</v>
          </cell>
          <cell r="AB4">
            <v>0</v>
          </cell>
          <cell r="AC4">
            <v>0</v>
          </cell>
          <cell r="AD4">
            <v>0.5</v>
          </cell>
          <cell r="AE4">
            <v>0.5</v>
          </cell>
          <cell r="AF4">
            <v>1</v>
          </cell>
          <cell r="AG4">
            <v>0.9</v>
          </cell>
          <cell r="AH4">
            <v>0</v>
          </cell>
          <cell r="AI4">
            <v>7.9</v>
          </cell>
          <cell r="AJ4">
            <v>0.7</v>
          </cell>
          <cell r="AK4">
            <v>0</v>
          </cell>
          <cell r="AL4">
            <v>12</v>
          </cell>
          <cell r="AM4">
            <v>2.6</v>
          </cell>
          <cell r="AN4">
            <v>0.5</v>
          </cell>
          <cell r="AO4">
            <v>0</v>
          </cell>
          <cell r="AP4">
            <v>1.5</v>
          </cell>
          <cell r="AQ4">
            <v>5.5</v>
          </cell>
          <cell r="AR4">
            <v>254.19999999999993</v>
          </cell>
        </row>
        <row r="5">
          <cell r="B5">
            <v>42384</v>
          </cell>
          <cell r="C5">
            <v>29</v>
          </cell>
          <cell r="D5">
            <v>17.5</v>
          </cell>
          <cell r="E5">
            <v>37</v>
          </cell>
          <cell r="F5">
            <v>30</v>
          </cell>
          <cell r="G5">
            <v>10.5</v>
          </cell>
          <cell r="H5">
            <v>29.5</v>
          </cell>
          <cell r="I5">
            <v>8.1999999999999993</v>
          </cell>
          <cell r="J5">
            <v>3.5</v>
          </cell>
          <cell r="K5">
            <v>3.2</v>
          </cell>
          <cell r="L5">
            <v>1.3</v>
          </cell>
          <cell r="M5">
            <v>4</v>
          </cell>
          <cell r="N5">
            <v>12</v>
          </cell>
          <cell r="O5">
            <v>6.1</v>
          </cell>
          <cell r="P5">
            <v>7</v>
          </cell>
          <cell r="Q5">
            <v>1.6</v>
          </cell>
          <cell r="R5">
            <v>0.6</v>
          </cell>
          <cell r="S5">
            <v>6</v>
          </cell>
          <cell r="T5">
            <v>5</v>
          </cell>
          <cell r="U5">
            <v>0.1</v>
          </cell>
          <cell r="V5">
            <v>2</v>
          </cell>
          <cell r="W5">
            <v>2</v>
          </cell>
          <cell r="X5">
            <v>3.2</v>
          </cell>
          <cell r="Y5">
            <v>1</v>
          </cell>
          <cell r="Z5">
            <v>1</v>
          </cell>
          <cell r="AA5">
            <v>0</v>
          </cell>
          <cell r="AB5">
            <v>1</v>
          </cell>
          <cell r="AC5">
            <v>0</v>
          </cell>
          <cell r="AD5">
            <v>1</v>
          </cell>
          <cell r="AE5">
            <v>0.5</v>
          </cell>
          <cell r="AF5">
            <v>0.6</v>
          </cell>
          <cell r="AG5">
            <v>0.9</v>
          </cell>
          <cell r="AH5">
            <v>0</v>
          </cell>
          <cell r="AI5">
            <v>7.5</v>
          </cell>
          <cell r="AJ5">
            <v>0.6</v>
          </cell>
          <cell r="AK5">
            <v>0</v>
          </cell>
          <cell r="AL5">
            <v>11.8</v>
          </cell>
          <cell r="AM5">
            <v>6.2</v>
          </cell>
          <cell r="AN5">
            <v>0.4</v>
          </cell>
          <cell r="AO5">
            <v>0</v>
          </cell>
          <cell r="AP5">
            <v>1.5</v>
          </cell>
          <cell r="AQ5">
            <v>4.7</v>
          </cell>
          <cell r="AR5">
            <v>257.99999999999994</v>
          </cell>
        </row>
        <row r="6">
          <cell r="B6">
            <v>42391</v>
          </cell>
          <cell r="C6">
            <v>29</v>
          </cell>
          <cell r="D6">
            <v>22</v>
          </cell>
          <cell r="E6">
            <v>36.5</v>
          </cell>
          <cell r="F6">
            <v>29.5</v>
          </cell>
          <cell r="G6">
            <v>10</v>
          </cell>
          <cell r="H6">
            <v>26.5</v>
          </cell>
          <cell r="I6">
            <v>9.6999999999999993</v>
          </cell>
          <cell r="J6">
            <v>3.5</v>
          </cell>
          <cell r="K6">
            <v>2</v>
          </cell>
          <cell r="L6">
            <v>1.2</v>
          </cell>
          <cell r="M6">
            <v>4</v>
          </cell>
          <cell r="N6">
            <v>12.5</v>
          </cell>
          <cell r="O6">
            <v>6.2</v>
          </cell>
          <cell r="P6">
            <v>6.2</v>
          </cell>
          <cell r="Q6">
            <v>3.8</v>
          </cell>
          <cell r="R6">
            <v>0.5</v>
          </cell>
          <cell r="S6">
            <v>6.2</v>
          </cell>
          <cell r="T6">
            <v>5</v>
          </cell>
          <cell r="U6">
            <v>0</v>
          </cell>
          <cell r="V6">
            <v>2</v>
          </cell>
          <cell r="W6">
            <v>1</v>
          </cell>
          <cell r="X6">
            <v>3.1</v>
          </cell>
          <cell r="Y6">
            <v>1</v>
          </cell>
          <cell r="Z6">
            <v>1</v>
          </cell>
          <cell r="AA6">
            <v>0.1</v>
          </cell>
          <cell r="AB6">
            <v>0</v>
          </cell>
          <cell r="AC6">
            <v>0</v>
          </cell>
          <cell r="AD6">
            <v>0.5</v>
          </cell>
          <cell r="AE6">
            <v>0.9</v>
          </cell>
          <cell r="AF6">
            <v>1</v>
          </cell>
          <cell r="AG6">
            <v>0.9</v>
          </cell>
          <cell r="AH6">
            <v>0</v>
          </cell>
          <cell r="AI6">
            <v>7.5</v>
          </cell>
          <cell r="AJ6">
            <v>0.4</v>
          </cell>
          <cell r="AK6">
            <v>0</v>
          </cell>
          <cell r="AL6">
            <v>12</v>
          </cell>
          <cell r="AM6">
            <v>4.2</v>
          </cell>
          <cell r="AN6">
            <v>0.3</v>
          </cell>
          <cell r="AO6">
            <v>0</v>
          </cell>
          <cell r="AP6">
            <v>1.5</v>
          </cell>
          <cell r="AQ6">
            <v>4.7</v>
          </cell>
          <cell r="AR6">
            <v>256.39999999999998</v>
          </cell>
        </row>
        <row r="7">
          <cell r="B7">
            <v>42398</v>
          </cell>
          <cell r="C7">
            <v>30</v>
          </cell>
          <cell r="D7">
            <v>18.5</v>
          </cell>
          <cell r="E7">
            <v>36</v>
          </cell>
          <cell r="F7">
            <v>33.5</v>
          </cell>
          <cell r="G7">
            <v>11</v>
          </cell>
          <cell r="H7">
            <v>24</v>
          </cell>
          <cell r="I7">
            <v>9.5</v>
          </cell>
          <cell r="J7">
            <v>3.4</v>
          </cell>
          <cell r="K7">
            <v>1.5</v>
          </cell>
          <cell r="L7">
            <v>1.2</v>
          </cell>
          <cell r="M7">
            <v>4</v>
          </cell>
          <cell r="N7">
            <v>3</v>
          </cell>
          <cell r="O7">
            <v>6.2</v>
          </cell>
          <cell r="P7">
            <v>6.1</v>
          </cell>
          <cell r="Q7">
            <v>4.4000000000000004</v>
          </cell>
          <cell r="R7">
            <v>0.4</v>
          </cell>
          <cell r="S7">
            <v>6</v>
          </cell>
          <cell r="T7">
            <v>4.3</v>
          </cell>
          <cell r="U7">
            <v>0.4</v>
          </cell>
          <cell r="V7">
            <v>3</v>
          </cell>
          <cell r="W7">
            <v>1.5</v>
          </cell>
          <cell r="X7">
            <v>3.3</v>
          </cell>
          <cell r="Y7">
            <v>1</v>
          </cell>
          <cell r="Z7">
            <v>0.8</v>
          </cell>
          <cell r="AA7">
            <v>0.5</v>
          </cell>
          <cell r="AB7">
            <v>0</v>
          </cell>
          <cell r="AC7">
            <v>0</v>
          </cell>
          <cell r="AD7">
            <v>0.5</v>
          </cell>
          <cell r="AE7">
            <v>0.5</v>
          </cell>
          <cell r="AF7">
            <v>0.3</v>
          </cell>
          <cell r="AG7">
            <v>0.8</v>
          </cell>
          <cell r="AH7">
            <v>0</v>
          </cell>
          <cell r="AI7">
            <v>7.7</v>
          </cell>
          <cell r="AJ7">
            <v>0.7</v>
          </cell>
          <cell r="AK7">
            <v>0</v>
          </cell>
          <cell r="AL7">
            <v>12.5</v>
          </cell>
          <cell r="AM7">
            <v>3</v>
          </cell>
          <cell r="AN7">
            <v>0</v>
          </cell>
          <cell r="AO7">
            <v>0</v>
          </cell>
          <cell r="AP7">
            <v>1.5</v>
          </cell>
          <cell r="AQ7">
            <v>4</v>
          </cell>
          <cell r="AR7">
            <v>245.00000000000003</v>
          </cell>
        </row>
        <row r="8">
          <cell r="B8">
            <v>42405</v>
          </cell>
          <cell r="C8">
            <v>30</v>
          </cell>
          <cell r="D8">
            <v>22.7</v>
          </cell>
          <cell r="E8">
            <v>38.5</v>
          </cell>
          <cell r="F8">
            <v>36.5</v>
          </cell>
          <cell r="G8">
            <v>12</v>
          </cell>
          <cell r="H8">
            <v>26</v>
          </cell>
          <cell r="I8">
            <v>9.1999999999999993</v>
          </cell>
          <cell r="J8">
            <v>3.2</v>
          </cell>
          <cell r="K8">
            <v>2</v>
          </cell>
          <cell r="L8">
            <v>1.2</v>
          </cell>
          <cell r="M8">
            <v>4</v>
          </cell>
          <cell r="N8">
            <v>13</v>
          </cell>
          <cell r="O8">
            <v>6.3</v>
          </cell>
          <cell r="P8">
            <v>7</v>
          </cell>
          <cell r="Q8">
            <v>4</v>
          </cell>
          <cell r="R8">
            <v>0.6</v>
          </cell>
          <cell r="S8">
            <v>8</v>
          </cell>
          <cell r="T8">
            <v>4.5999999999999996</v>
          </cell>
          <cell r="U8">
            <v>1</v>
          </cell>
          <cell r="V8">
            <v>4</v>
          </cell>
          <cell r="W8">
            <v>2</v>
          </cell>
          <cell r="X8">
            <v>3.1</v>
          </cell>
          <cell r="Y8">
            <v>2</v>
          </cell>
          <cell r="Z8">
            <v>0.8</v>
          </cell>
          <cell r="AA8">
            <v>0.3</v>
          </cell>
          <cell r="AB8">
            <v>0</v>
          </cell>
          <cell r="AC8">
            <v>0</v>
          </cell>
          <cell r="AD8">
            <v>0.5</v>
          </cell>
          <cell r="AE8">
            <v>0.5</v>
          </cell>
          <cell r="AF8">
            <v>0.5</v>
          </cell>
          <cell r="AG8">
            <v>0.9</v>
          </cell>
          <cell r="AH8">
            <v>0</v>
          </cell>
          <cell r="AI8">
            <v>7.7</v>
          </cell>
          <cell r="AJ8">
            <v>0.9</v>
          </cell>
          <cell r="AK8">
            <v>0</v>
          </cell>
          <cell r="AL8">
            <v>14</v>
          </cell>
          <cell r="AM8">
            <v>3.8</v>
          </cell>
          <cell r="AN8">
            <v>1.2</v>
          </cell>
          <cell r="AO8">
            <v>0</v>
          </cell>
          <cell r="AP8">
            <v>1.5</v>
          </cell>
          <cell r="AQ8">
            <v>4.7</v>
          </cell>
          <cell r="AR8">
            <v>278.2</v>
          </cell>
        </row>
        <row r="9">
          <cell r="B9">
            <v>42419</v>
          </cell>
          <cell r="C9">
            <v>28</v>
          </cell>
          <cell r="D9">
            <v>17</v>
          </cell>
          <cell r="E9">
            <v>26</v>
          </cell>
          <cell r="F9">
            <v>29.4</v>
          </cell>
          <cell r="G9">
            <v>15</v>
          </cell>
          <cell r="H9">
            <v>22</v>
          </cell>
          <cell r="I9">
            <v>6.9</v>
          </cell>
          <cell r="J9">
            <v>5.2</v>
          </cell>
          <cell r="K9">
            <v>1</v>
          </cell>
          <cell r="L9">
            <v>1.2</v>
          </cell>
          <cell r="M9">
            <v>4</v>
          </cell>
          <cell r="N9">
            <v>11</v>
          </cell>
          <cell r="O9">
            <v>6.1</v>
          </cell>
          <cell r="P9">
            <v>5.8</v>
          </cell>
          <cell r="Q9">
            <v>4</v>
          </cell>
          <cell r="R9">
            <v>0.6</v>
          </cell>
          <cell r="S9">
            <v>8.5</v>
          </cell>
          <cell r="T9">
            <v>4.5999999999999996</v>
          </cell>
          <cell r="U9">
            <v>0</v>
          </cell>
          <cell r="V9">
            <v>2</v>
          </cell>
          <cell r="W9">
            <v>1</v>
          </cell>
          <cell r="X9">
            <v>3.6</v>
          </cell>
          <cell r="Y9">
            <v>0.8</v>
          </cell>
          <cell r="Z9">
            <v>1</v>
          </cell>
          <cell r="AA9">
            <v>0.4</v>
          </cell>
          <cell r="AB9">
            <v>0</v>
          </cell>
          <cell r="AC9">
            <v>0</v>
          </cell>
          <cell r="AD9">
            <v>0.5</v>
          </cell>
          <cell r="AE9">
            <v>0.5</v>
          </cell>
          <cell r="AF9">
            <v>0.8</v>
          </cell>
          <cell r="AG9">
            <v>1</v>
          </cell>
          <cell r="AH9">
            <v>0</v>
          </cell>
          <cell r="AI9">
            <v>7.5</v>
          </cell>
          <cell r="AJ9">
            <v>0.8</v>
          </cell>
          <cell r="AK9">
            <v>0</v>
          </cell>
          <cell r="AL9">
            <v>9.5</v>
          </cell>
          <cell r="AM9">
            <v>4.2</v>
          </cell>
          <cell r="AN9">
            <v>0.6</v>
          </cell>
          <cell r="AO9">
            <v>0</v>
          </cell>
          <cell r="AP9">
            <v>1.3</v>
          </cell>
          <cell r="AQ9">
            <v>3.4</v>
          </cell>
          <cell r="AR9">
            <v>235.20000000000002</v>
          </cell>
        </row>
        <row r="10">
          <cell r="B10">
            <v>42426</v>
          </cell>
          <cell r="C10">
            <v>30</v>
          </cell>
          <cell r="D10">
            <v>21.5</v>
          </cell>
          <cell r="E10">
            <v>36.700000000000003</v>
          </cell>
          <cell r="F10">
            <v>33.799999999999997</v>
          </cell>
          <cell r="G10">
            <v>12</v>
          </cell>
          <cell r="H10">
            <v>27.5</v>
          </cell>
          <cell r="I10">
            <v>9.8000000000000007</v>
          </cell>
          <cell r="J10">
            <v>6.1</v>
          </cell>
          <cell r="K10">
            <v>2.2000000000000002</v>
          </cell>
          <cell r="L10">
            <v>1</v>
          </cell>
          <cell r="M10">
            <v>4</v>
          </cell>
          <cell r="N10">
            <v>10</v>
          </cell>
          <cell r="O10">
            <v>6.1</v>
          </cell>
          <cell r="P10">
            <v>5.6</v>
          </cell>
          <cell r="Q10">
            <v>3.8</v>
          </cell>
          <cell r="R10">
            <v>0.6</v>
          </cell>
          <cell r="S10">
            <v>6.1</v>
          </cell>
          <cell r="T10">
            <v>5</v>
          </cell>
          <cell r="U10">
            <v>1.2</v>
          </cell>
          <cell r="V10">
            <v>3</v>
          </cell>
          <cell r="W10">
            <v>2</v>
          </cell>
          <cell r="X10">
            <v>3.4</v>
          </cell>
          <cell r="Y10">
            <v>1</v>
          </cell>
          <cell r="Z10">
            <v>1</v>
          </cell>
          <cell r="AA10">
            <v>0.3</v>
          </cell>
          <cell r="AB10">
            <v>0</v>
          </cell>
          <cell r="AC10">
            <v>0</v>
          </cell>
          <cell r="AD10">
            <v>0.5</v>
          </cell>
          <cell r="AE10">
            <v>0.5</v>
          </cell>
          <cell r="AF10">
            <v>0.4</v>
          </cell>
          <cell r="AG10">
            <v>1</v>
          </cell>
          <cell r="AH10">
            <v>0</v>
          </cell>
          <cell r="AI10">
            <v>7.7</v>
          </cell>
          <cell r="AJ10">
            <v>0.8</v>
          </cell>
          <cell r="AK10">
            <v>0</v>
          </cell>
          <cell r="AL10">
            <v>13</v>
          </cell>
          <cell r="AM10">
            <v>3.8</v>
          </cell>
          <cell r="AN10">
            <v>1.5</v>
          </cell>
          <cell r="AO10">
            <v>0</v>
          </cell>
          <cell r="AP10">
            <v>1.5</v>
          </cell>
          <cell r="AQ10">
            <v>4.7</v>
          </cell>
          <cell r="AR10">
            <v>269.10000000000002</v>
          </cell>
        </row>
        <row r="11">
          <cell r="B11">
            <v>42433</v>
          </cell>
          <cell r="C11">
            <v>29.6</v>
          </cell>
          <cell r="D11">
            <v>22.3</v>
          </cell>
          <cell r="E11">
            <v>37.299999999999997</v>
          </cell>
          <cell r="F11">
            <v>30.7</v>
          </cell>
          <cell r="G11">
            <v>11.5</v>
          </cell>
          <cell r="H11">
            <v>27.4</v>
          </cell>
          <cell r="I11">
            <v>9.4</v>
          </cell>
          <cell r="J11">
            <v>6</v>
          </cell>
          <cell r="K11">
            <v>2.2000000000000002</v>
          </cell>
          <cell r="L11">
            <v>1</v>
          </cell>
          <cell r="M11">
            <v>4</v>
          </cell>
          <cell r="N11">
            <v>9</v>
          </cell>
          <cell r="O11">
            <v>6.1</v>
          </cell>
          <cell r="P11">
            <v>5.2</v>
          </cell>
          <cell r="Q11">
            <v>3.6</v>
          </cell>
          <cell r="R11">
            <v>0.6</v>
          </cell>
          <cell r="S11">
            <v>7.5</v>
          </cell>
          <cell r="T11">
            <v>3</v>
          </cell>
          <cell r="U11">
            <v>0.1</v>
          </cell>
          <cell r="V11">
            <v>2</v>
          </cell>
          <cell r="W11">
            <v>1</v>
          </cell>
          <cell r="X11">
            <v>3.7</v>
          </cell>
          <cell r="Y11">
            <v>1</v>
          </cell>
          <cell r="Z11">
            <v>1.6</v>
          </cell>
          <cell r="AA11">
            <v>0.1</v>
          </cell>
          <cell r="AB11">
            <v>0</v>
          </cell>
          <cell r="AC11">
            <v>0</v>
          </cell>
          <cell r="AD11">
            <v>0.5</v>
          </cell>
          <cell r="AE11">
            <v>0.5</v>
          </cell>
          <cell r="AF11">
            <v>0.5</v>
          </cell>
          <cell r="AG11">
            <v>1</v>
          </cell>
          <cell r="AH11">
            <v>0</v>
          </cell>
          <cell r="AI11">
            <v>7.5</v>
          </cell>
          <cell r="AJ11">
            <v>0.9</v>
          </cell>
          <cell r="AK11">
            <v>0</v>
          </cell>
          <cell r="AL11">
            <v>13</v>
          </cell>
          <cell r="AM11">
            <v>2.7</v>
          </cell>
          <cell r="AN11">
            <v>1.5</v>
          </cell>
          <cell r="AO11">
            <v>0</v>
          </cell>
          <cell r="AP11">
            <v>1.4</v>
          </cell>
          <cell r="AQ11">
            <v>6</v>
          </cell>
          <cell r="AR11">
            <v>261.39999999999998</v>
          </cell>
        </row>
        <row r="12">
          <cell r="B12">
            <v>42440</v>
          </cell>
          <cell r="C12">
            <v>30</v>
          </cell>
          <cell r="D12">
            <v>20.6</v>
          </cell>
          <cell r="E12">
            <v>38.700000000000003</v>
          </cell>
          <cell r="F12">
            <v>29.4</v>
          </cell>
          <cell r="G12">
            <v>12</v>
          </cell>
          <cell r="H12">
            <v>28</v>
          </cell>
          <cell r="I12">
            <v>8.6</v>
          </cell>
          <cell r="J12">
            <v>6</v>
          </cell>
          <cell r="K12">
            <v>2.8</v>
          </cell>
          <cell r="L12">
            <v>1</v>
          </cell>
          <cell r="M12">
            <v>4</v>
          </cell>
          <cell r="N12">
            <v>5.3</v>
          </cell>
          <cell r="O12">
            <v>6</v>
          </cell>
          <cell r="P12">
            <v>6</v>
          </cell>
          <cell r="Q12">
            <v>3.7</v>
          </cell>
          <cell r="R12">
            <v>1.3</v>
          </cell>
          <cell r="S12">
            <v>9.3000000000000007</v>
          </cell>
          <cell r="T12">
            <v>5</v>
          </cell>
          <cell r="U12">
            <v>1.9</v>
          </cell>
          <cell r="V12">
            <v>2</v>
          </cell>
          <cell r="W12">
            <v>1</v>
          </cell>
          <cell r="X12">
            <v>7.7</v>
          </cell>
          <cell r="Y12">
            <v>1</v>
          </cell>
          <cell r="Z12">
            <v>1</v>
          </cell>
          <cell r="AA12">
            <v>0.2</v>
          </cell>
          <cell r="AB12">
            <v>0</v>
          </cell>
          <cell r="AC12">
            <v>0</v>
          </cell>
          <cell r="AD12">
            <v>1</v>
          </cell>
          <cell r="AE12">
            <v>0.9</v>
          </cell>
          <cell r="AF12">
            <v>1.9</v>
          </cell>
          <cell r="AG12">
            <v>1</v>
          </cell>
          <cell r="AH12">
            <v>0</v>
          </cell>
          <cell r="AI12">
            <v>7.5</v>
          </cell>
          <cell r="AJ12">
            <v>1</v>
          </cell>
          <cell r="AK12">
            <v>0</v>
          </cell>
          <cell r="AL12">
            <v>12.6</v>
          </cell>
          <cell r="AM12">
            <v>3.5</v>
          </cell>
          <cell r="AN12">
            <v>1</v>
          </cell>
          <cell r="AO12">
            <v>0</v>
          </cell>
          <cell r="AP12">
            <v>1.2</v>
          </cell>
          <cell r="AQ12">
            <v>8.1</v>
          </cell>
          <cell r="AR12">
            <v>272.20000000000005</v>
          </cell>
        </row>
        <row r="13">
          <cell r="B13">
            <v>42447</v>
          </cell>
          <cell r="C13">
            <v>28</v>
          </cell>
          <cell r="D13">
            <v>20</v>
          </cell>
          <cell r="E13">
            <v>37.5</v>
          </cell>
          <cell r="F13">
            <v>27</v>
          </cell>
          <cell r="G13">
            <v>11</v>
          </cell>
          <cell r="H13">
            <v>26</v>
          </cell>
          <cell r="I13">
            <v>7.1</v>
          </cell>
          <cell r="J13">
            <v>5.8</v>
          </cell>
          <cell r="K13">
            <v>4.2</v>
          </cell>
          <cell r="L13">
            <v>1</v>
          </cell>
          <cell r="M13">
            <v>4</v>
          </cell>
          <cell r="N13">
            <v>8</v>
          </cell>
          <cell r="O13">
            <v>6.2</v>
          </cell>
          <cell r="P13">
            <v>5</v>
          </cell>
          <cell r="Q13">
            <v>4.3</v>
          </cell>
          <cell r="R13">
            <v>1.3</v>
          </cell>
          <cell r="S13">
            <v>8.1999999999999993</v>
          </cell>
          <cell r="T13">
            <v>2</v>
          </cell>
          <cell r="U13">
            <v>1.4</v>
          </cell>
          <cell r="V13">
            <v>3</v>
          </cell>
          <cell r="W13">
            <v>1</v>
          </cell>
          <cell r="X13">
            <v>6</v>
          </cell>
          <cell r="Y13">
            <v>1.5</v>
          </cell>
          <cell r="Z13">
            <v>1</v>
          </cell>
          <cell r="AA13">
            <v>0.1</v>
          </cell>
          <cell r="AB13">
            <v>0</v>
          </cell>
          <cell r="AC13">
            <v>0.5</v>
          </cell>
          <cell r="AD13">
            <v>1</v>
          </cell>
          <cell r="AE13">
            <v>0.4</v>
          </cell>
          <cell r="AF13">
            <v>0.8</v>
          </cell>
          <cell r="AG13">
            <v>1</v>
          </cell>
          <cell r="AH13">
            <v>0.4</v>
          </cell>
          <cell r="AI13">
            <v>7.5</v>
          </cell>
          <cell r="AJ13">
            <v>1</v>
          </cell>
          <cell r="AK13">
            <v>0.7</v>
          </cell>
          <cell r="AL13">
            <v>14</v>
          </cell>
          <cell r="AM13">
            <v>4.9000000000000004</v>
          </cell>
          <cell r="AN13">
            <v>1</v>
          </cell>
          <cell r="AO13">
            <v>0.3</v>
          </cell>
          <cell r="AP13">
            <v>1.2</v>
          </cell>
          <cell r="AQ13">
            <v>6.5</v>
          </cell>
          <cell r="AR13">
            <v>261.8</v>
          </cell>
        </row>
        <row r="14">
          <cell r="B14">
            <v>42454</v>
          </cell>
          <cell r="C14">
            <v>30</v>
          </cell>
          <cell r="D14">
            <v>20</v>
          </cell>
          <cell r="E14">
            <v>36.5</v>
          </cell>
          <cell r="F14">
            <v>29.3</v>
          </cell>
          <cell r="G14">
            <v>11</v>
          </cell>
          <cell r="H14">
            <v>24</v>
          </cell>
          <cell r="I14">
            <v>7.6</v>
          </cell>
          <cell r="J14">
            <v>5.0999999999999996</v>
          </cell>
          <cell r="K14">
            <v>4</v>
          </cell>
          <cell r="L14">
            <v>1</v>
          </cell>
          <cell r="M14">
            <v>4</v>
          </cell>
          <cell r="N14">
            <v>8</v>
          </cell>
          <cell r="O14">
            <v>6.2</v>
          </cell>
          <cell r="P14">
            <v>6</v>
          </cell>
          <cell r="Q14">
            <v>6.8</v>
          </cell>
          <cell r="R14">
            <v>1.3</v>
          </cell>
          <cell r="S14">
            <v>6</v>
          </cell>
          <cell r="T14">
            <v>3</v>
          </cell>
          <cell r="U14">
            <v>1.2</v>
          </cell>
          <cell r="V14">
            <v>0</v>
          </cell>
          <cell r="W14">
            <v>2</v>
          </cell>
          <cell r="X14">
            <v>5.2</v>
          </cell>
          <cell r="Y14">
            <v>1.3</v>
          </cell>
          <cell r="Z14">
            <v>1</v>
          </cell>
          <cell r="AA14">
            <v>0.1</v>
          </cell>
          <cell r="AB14">
            <v>0</v>
          </cell>
          <cell r="AC14">
            <v>0</v>
          </cell>
          <cell r="AD14">
            <v>0.7</v>
          </cell>
          <cell r="AE14">
            <v>0.2</v>
          </cell>
          <cell r="AF14">
            <v>1.5</v>
          </cell>
          <cell r="AG14">
            <v>1</v>
          </cell>
          <cell r="AH14">
            <v>0</v>
          </cell>
          <cell r="AI14">
            <v>8</v>
          </cell>
          <cell r="AJ14">
            <v>0.8</v>
          </cell>
          <cell r="AK14">
            <v>0.1</v>
          </cell>
          <cell r="AL14">
            <v>13.5</v>
          </cell>
          <cell r="AM14">
            <v>5.2</v>
          </cell>
          <cell r="AN14">
            <v>1</v>
          </cell>
          <cell r="AO14">
            <v>0.3</v>
          </cell>
          <cell r="AP14">
            <v>1.2</v>
          </cell>
          <cell r="AQ14">
            <v>6.5</v>
          </cell>
          <cell r="AR14">
            <v>260.59999999999997</v>
          </cell>
        </row>
        <row r="15">
          <cell r="B15">
            <v>42461</v>
          </cell>
          <cell r="C15">
            <v>30</v>
          </cell>
          <cell r="D15">
            <v>20</v>
          </cell>
          <cell r="E15">
            <v>35</v>
          </cell>
          <cell r="F15">
            <v>29</v>
          </cell>
          <cell r="G15">
            <v>10</v>
          </cell>
          <cell r="H15">
            <v>26</v>
          </cell>
          <cell r="I15">
            <v>7</v>
          </cell>
          <cell r="J15">
            <v>5</v>
          </cell>
          <cell r="K15">
            <v>3</v>
          </cell>
          <cell r="L15">
            <v>1</v>
          </cell>
          <cell r="M15">
            <v>4</v>
          </cell>
          <cell r="N15">
            <v>6</v>
          </cell>
          <cell r="O15">
            <v>6</v>
          </cell>
          <cell r="P15">
            <v>6</v>
          </cell>
          <cell r="Q15">
            <v>4</v>
          </cell>
          <cell r="R15">
            <v>1</v>
          </cell>
          <cell r="S15">
            <v>8</v>
          </cell>
          <cell r="T15">
            <v>2</v>
          </cell>
          <cell r="U15">
            <v>1</v>
          </cell>
          <cell r="V15">
            <v>4</v>
          </cell>
          <cell r="W15">
            <v>2</v>
          </cell>
          <cell r="X15">
            <v>4</v>
          </cell>
          <cell r="Y15">
            <v>2</v>
          </cell>
          <cell r="Z15">
            <v>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1</v>
          </cell>
          <cell r="AF15">
            <v>2</v>
          </cell>
          <cell r="AG15">
            <v>1</v>
          </cell>
          <cell r="AH15">
            <v>0</v>
          </cell>
          <cell r="AI15">
            <v>9</v>
          </cell>
          <cell r="AJ15">
            <v>1</v>
          </cell>
          <cell r="AK15">
            <v>0</v>
          </cell>
          <cell r="AL15">
            <v>14</v>
          </cell>
          <cell r="AM15">
            <v>2</v>
          </cell>
          <cell r="AN15">
            <v>1</v>
          </cell>
          <cell r="AO15">
            <v>0</v>
          </cell>
          <cell r="AP15">
            <v>2</v>
          </cell>
          <cell r="AQ15">
            <v>4</v>
          </cell>
          <cell r="AR15">
            <v>255</v>
          </cell>
        </row>
        <row r="16">
          <cell r="B16">
            <v>42468</v>
          </cell>
          <cell r="C16">
            <v>31</v>
          </cell>
          <cell r="D16">
            <v>21</v>
          </cell>
          <cell r="E16">
            <v>36</v>
          </cell>
          <cell r="F16">
            <v>27</v>
          </cell>
          <cell r="G16">
            <v>11</v>
          </cell>
          <cell r="H16">
            <v>27</v>
          </cell>
          <cell r="I16">
            <v>8</v>
          </cell>
          <cell r="J16">
            <v>3</v>
          </cell>
          <cell r="K16">
            <v>3</v>
          </cell>
          <cell r="L16">
            <v>1</v>
          </cell>
          <cell r="M16">
            <v>4</v>
          </cell>
          <cell r="N16">
            <v>6</v>
          </cell>
          <cell r="O16">
            <v>7</v>
          </cell>
          <cell r="P16">
            <v>6</v>
          </cell>
          <cell r="Q16">
            <v>3</v>
          </cell>
          <cell r="R16">
            <v>1</v>
          </cell>
          <cell r="S16">
            <v>6</v>
          </cell>
          <cell r="T16">
            <v>8</v>
          </cell>
          <cell r="U16">
            <v>0</v>
          </cell>
          <cell r="V16">
            <v>3</v>
          </cell>
          <cell r="W16">
            <v>2</v>
          </cell>
          <cell r="X16">
            <v>5</v>
          </cell>
          <cell r="Y16">
            <v>1</v>
          </cell>
          <cell r="Z16">
            <v>1</v>
          </cell>
          <cell r="AA16">
            <v>1</v>
          </cell>
          <cell r="AB16">
            <v>0</v>
          </cell>
          <cell r="AC16">
            <v>0</v>
          </cell>
          <cell r="AD16">
            <v>1</v>
          </cell>
          <cell r="AE16">
            <v>1</v>
          </cell>
          <cell r="AF16">
            <v>1</v>
          </cell>
          <cell r="AG16">
            <v>1</v>
          </cell>
          <cell r="AH16">
            <v>0</v>
          </cell>
          <cell r="AI16">
            <v>8</v>
          </cell>
          <cell r="AJ16">
            <v>1</v>
          </cell>
          <cell r="AK16">
            <v>0</v>
          </cell>
          <cell r="AL16">
            <v>13</v>
          </cell>
          <cell r="AM16">
            <v>3</v>
          </cell>
          <cell r="AN16">
            <v>1</v>
          </cell>
          <cell r="AO16">
            <v>0</v>
          </cell>
          <cell r="AP16">
            <v>2</v>
          </cell>
          <cell r="AQ16">
            <v>3</v>
          </cell>
          <cell r="AR16">
            <v>257</v>
          </cell>
        </row>
        <row r="17">
          <cell r="B17">
            <v>42475</v>
          </cell>
          <cell r="C17">
            <v>30</v>
          </cell>
          <cell r="D17">
            <v>23</v>
          </cell>
          <cell r="E17">
            <v>37</v>
          </cell>
          <cell r="F17">
            <v>29</v>
          </cell>
          <cell r="G17">
            <v>12</v>
          </cell>
          <cell r="H17">
            <v>25</v>
          </cell>
          <cell r="I17">
            <v>8</v>
          </cell>
          <cell r="J17">
            <v>6</v>
          </cell>
          <cell r="K17">
            <v>4</v>
          </cell>
          <cell r="L17">
            <v>1</v>
          </cell>
          <cell r="M17">
            <v>6</v>
          </cell>
          <cell r="N17">
            <v>10</v>
          </cell>
          <cell r="O17">
            <v>7</v>
          </cell>
          <cell r="P17">
            <v>7</v>
          </cell>
          <cell r="Q17">
            <v>4</v>
          </cell>
          <cell r="R17">
            <v>1</v>
          </cell>
          <cell r="S17">
            <v>6</v>
          </cell>
          <cell r="T17">
            <v>7</v>
          </cell>
          <cell r="U17">
            <v>0</v>
          </cell>
          <cell r="V17">
            <v>6</v>
          </cell>
          <cell r="W17">
            <v>2</v>
          </cell>
          <cell r="X17">
            <v>4</v>
          </cell>
          <cell r="Y17">
            <v>2</v>
          </cell>
          <cell r="Z17">
            <v>1</v>
          </cell>
          <cell r="AA17">
            <v>1</v>
          </cell>
          <cell r="AB17">
            <v>0</v>
          </cell>
          <cell r="AC17">
            <v>1</v>
          </cell>
          <cell r="AD17">
            <v>1</v>
          </cell>
          <cell r="AE17">
            <v>1</v>
          </cell>
          <cell r="AF17">
            <v>2</v>
          </cell>
          <cell r="AG17">
            <v>1</v>
          </cell>
          <cell r="AH17">
            <v>0</v>
          </cell>
          <cell r="AI17">
            <v>9</v>
          </cell>
          <cell r="AJ17">
            <v>1</v>
          </cell>
          <cell r="AK17">
            <v>0</v>
          </cell>
          <cell r="AL17">
            <v>12</v>
          </cell>
          <cell r="AM17">
            <v>2</v>
          </cell>
          <cell r="AN17">
            <v>1</v>
          </cell>
          <cell r="AO17">
            <v>0</v>
          </cell>
          <cell r="AP17">
            <v>2</v>
          </cell>
          <cell r="AQ17">
            <v>4</v>
          </cell>
          <cell r="AR17">
            <v>276</v>
          </cell>
        </row>
        <row r="18">
          <cell r="B18">
            <v>42482</v>
          </cell>
          <cell r="C18">
            <v>31</v>
          </cell>
          <cell r="D18">
            <v>22</v>
          </cell>
          <cell r="E18">
            <v>35.4</v>
          </cell>
          <cell r="F18">
            <v>30.7</v>
          </cell>
          <cell r="G18">
            <v>12</v>
          </cell>
          <cell r="H18">
            <v>25</v>
          </cell>
          <cell r="I18">
            <v>9.5</v>
          </cell>
          <cell r="J18">
            <v>4</v>
          </cell>
          <cell r="K18">
            <v>5</v>
          </cell>
          <cell r="L18">
            <v>1.4</v>
          </cell>
          <cell r="M18">
            <v>5.6</v>
          </cell>
          <cell r="N18">
            <v>7</v>
          </cell>
          <cell r="O18">
            <v>7</v>
          </cell>
          <cell r="P18">
            <v>6.5</v>
          </cell>
          <cell r="Q18">
            <v>4.7</v>
          </cell>
          <cell r="R18">
            <v>0.6</v>
          </cell>
          <cell r="S18">
            <v>8.4</v>
          </cell>
          <cell r="T18">
            <v>9.6999999999999993</v>
          </cell>
          <cell r="U18">
            <v>0</v>
          </cell>
          <cell r="V18">
            <v>5</v>
          </cell>
          <cell r="W18">
            <v>1.8</v>
          </cell>
          <cell r="X18">
            <v>4</v>
          </cell>
          <cell r="Y18">
            <v>3</v>
          </cell>
          <cell r="Z18">
            <v>0.8</v>
          </cell>
          <cell r="AA18">
            <v>0.4</v>
          </cell>
          <cell r="AB18">
            <v>0</v>
          </cell>
          <cell r="AC18">
            <v>0.4</v>
          </cell>
          <cell r="AD18">
            <v>0.9</v>
          </cell>
          <cell r="AE18">
            <v>1.1000000000000001</v>
          </cell>
          <cell r="AF18">
            <v>1.5</v>
          </cell>
          <cell r="AG18">
            <v>1</v>
          </cell>
          <cell r="AH18">
            <v>0.3</v>
          </cell>
          <cell r="AI18">
            <v>8.5</v>
          </cell>
          <cell r="AJ18">
            <v>1.4</v>
          </cell>
          <cell r="AK18">
            <v>0.1</v>
          </cell>
          <cell r="AL18">
            <v>12</v>
          </cell>
          <cell r="AM18">
            <v>3.5</v>
          </cell>
          <cell r="AN18">
            <v>1.5</v>
          </cell>
          <cell r="AO18">
            <v>0.3</v>
          </cell>
          <cell r="AP18">
            <v>1.2</v>
          </cell>
          <cell r="AQ18">
            <v>4.8</v>
          </cell>
          <cell r="AR18">
            <v>279.00000000000006</v>
          </cell>
        </row>
        <row r="19">
          <cell r="B19">
            <v>42489</v>
          </cell>
          <cell r="C19">
            <v>31</v>
          </cell>
          <cell r="D19">
            <v>23.5</v>
          </cell>
          <cell r="E19">
            <v>27.3</v>
          </cell>
          <cell r="F19">
            <v>26.9</v>
          </cell>
          <cell r="G19">
            <v>12</v>
          </cell>
          <cell r="H19">
            <v>25.3</v>
          </cell>
          <cell r="I19">
            <v>10</v>
          </cell>
          <cell r="J19">
            <v>4</v>
          </cell>
          <cell r="K19">
            <v>4</v>
          </cell>
          <cell r="L19">
            <v>1.5</v>
          </cell>
          <cell r="M19">
            <v>4</v>
          </cell>
          <cell r="N19">
            <v>10</v>
          </cell>
          <cell r="O19">
            <v>5.8</v>
          </cell>
          <cell r="P19">
            <v>5.5</v>
          </cell>
          <cell r="Q19">
            <v>2.6</v>
          </cell>
          <cell r="R19">
            <v>0.6</v>
          </cell>
          <cell r="S19">
            <v>7.1</v>
          </cell>
          <cell r="T19">
            <v>8.5</v>
          </cell>
          <cell r="U19">
            <v>1.9</v>
          </cell>
          <cell r="V19">
            <v>4</v>
          </cell>
          <cell r="W19">
            <v>2</v>
          </cell>
          <cell r="X19">
            <v>5.2</v>
          </cell>
          <cell r="Y19">
            <v>1</v>
          </cell>
          <cell r="Z19">
            <v>0.8</v>
          </cell>
          <cell r="AA19">
            <v>0.7</v>
          </cell>
          <cell r="AB19">
            <v>0</v>
          </cell>
          <cell r="AC19">
            <v>0</v>
          </cell>
          <cell r="AD19">
            <v>0.9</v>
          </cell>
          <cell r="AE19">
            <v>1.1000000000000001</v>
          </cell>
          <cell r="AF19">
            <v>1.5</v>
          </cell>
          <cell r="AG19">
            <v>1</v>
          </cell>
          <cell r="AH19">
            <v>0</v>
          </cell>
          <cell r="AI19">
            <v>9</v>
          </cell>
          <cell r="AJ19">
            <v>1.4</v>
          </cell>
          <cell r="AK19">
            <v>0</v>
          </cell>
          <cell r="AL19">
            <v>13</v>
          </cell>
          <cell r="AM19">
            <v>3</v>
          </cell>
          <cell r="AN19">
            <v>1</v>
          </cell>
          <cell r="AO19">
            <v>0.3</v>
          </cell>
          <cell r="AP19">
            <v>1.2</v>
          </cell>
          <cell r="AQ19">
            <v>5</v>
          </cell>
          <cell r="AR19">
            <v>263.60000000000002</v>
          </cell>
        </row>
        <row r="20">
          <cell r="B20">
            <v>42496</v>
          </cell>
          <cell r="C20">
            <v>30</v>
          </cell>
          <cell r="D20">
            <v>21</v>
          </cell>
          <cell r="E20">
            <v>23.8</v>
          </cell>
          <cell r="F20">
            <v>23.5</v>
          </cell>
          <cell r="G20">
            <v>12</v>
          </cell>
          <cell r="H20">
            <v>24</v>
          </cell>
          <cell r="I20">
            <v>9</v>
          </cell>
          <cell r="J20">
            <v>4.2</v>
          </cell>
          <cell r="K20">
            <v>3.5</v>
          </cell>
          <cell r="L20">
            <v>1.6</v>
          </cell>
          <cell r="M20">
            <v>4</v>
          </cell>
          <cell r="N20">
            <v>8</v>
          </cell>
          <cell r="O20">
            <v>6.2</v>
          </cell>
          <cell r="P20">
            <v>5.5</v>
          </cell>
          <cell r="Q20">
            <v>3.2</v>
          </cell>
          <cell r="R20">
            <v>1.5</v>
          </cell>
          <cell r="S20">
            <v>9.5</v>
          </cell>
          <cell r="T20">
            <v>8.5</v>
          </cell>
          <cell r="U20">
            <v>1.8</v>
          </cell>
          <cell r="V20">
            <v>5</v>
          </cell>
          <cell r="W20">
            <v>2</v>
          </cell>
          <cell r="X20">
            <v>6.2</v>
          </cell>
          <cell r="Y20">
            <v>1.2</v>
          </cell>
          <cell r="Z20">
            <v>0.8</v>
          </cell>
          <cell r="AA20">
            <v>0.7</v>
          </cell>
          <cell r="AB20">
            <v>0</v>
          </cell>
          <cell r="AC20">
            <v>0.3</v>
          </cell>
          <cell r="AD20">
            <v>1.2</v>
          </cell>
          <cell r="AE20">
            <v>0.3</v>
          </cell>
          <cell r="AF20">
            <v>1.6</v>
          </cell>
          <cell r="AG20">
            <v>1</v>
          </cell>
          <cell r="AH20">
            <v>0</v>
          </cell>
          <cell r="AI20">
            <v>7.5</v>
          </cell>
          <cell r="AJ20">
            <v>1</v>
          </cell>
          <cell r="AK20">
            <v>0</v>
          </cell>
          <cell r="AL20">
            <v>13</v>
          </cell>
          <cell r="AM20">
            <v>5.7</v>
          </cell>
          <cell r="AN20">
            <v>0.5</v>
          </cell>
          <cell r="AO20">
            <v>0.2</v>
          </cell>
          <cell r="AP20">
            <v>1.2</v>
          </cell>
          <cell r="AQ20">
            <v>5.5</v>
          </cell>
          <cell r="AR20">
            <v>255.69999999999993</v>
          </cell>
        </row>
        <row r="21">
          <cell r="B21">
            <v>42503</v>
          </cell>
          <cell r="C21">
            <v>30</v>
          </cell>
          <cell r="D21">
            <v>24.6</v>
          </cell>
          <cell r="E21">
            <v>32</v>
          </cell>
          <cell r="F21">
            <v>30</v>
          </cell>
          <cell r="G21">
            <v>10</v>
          </cell>
          <cell r="H21">
            <v>22</v>
          </cell>
          <cell r="I21">
            <v>9</v>
          </cell>
          <cell r="J21">
            <v>4.5</v>
          </cell>
          <cell r="K21">
            <v>3</v>
          </cell>
          <cell r="L21">
            <v>2.7</v>
          </cell>
          <cell r="M21">
            <v>4</v>
          </cell>
          <cell r="N21">
            <v>7</v>
          </cell>
          <cell r="O21">
            <v>8</v>
          </cell>
          <cell r="P21">
            <v>5</v>
          </cell>
          <cell r="Q21">
            <v>6</v>
          </cell>
          <cell r="R21">
            <v>1</v>
          </cell>
          <cell r="S21">
            <v>7.9</v>
          </cell>
          <cell r="T21">
            <v>5</v>
          </cell>
          <cell r="U21">
            <v>1.9</v>
          </cell>
          <cell r="V21">
            <v>6</v>
          </cell>
          <cell r="W21">
            <v>1.8</v>
          </cell>
          <cell r="X21">
            <v>7.4</v>
          </cell>
          <cell r="Y21">
            <v>1.2</v>
          </cell>
          <cell r="Z21">
            <v>0.8</v>
          </cell>
          <cell r="AA21">
            <v>0.4</v>
          </cell>
          <cell r="AB21">
            <v>0</v>
          </cell>
          <cell r="AC21">
            <v>0.4</v>
          </cell>
          <cell r="AD21">
            <v>1</v>
          </cell>
          <cell r="AE21">
            <v>0.4</v>
          </cell>
          <cell r="AF21">
            <v>1.6</v>
          </cell>
          <cell r="AG21">
            <v>0.9</v>
          </cell>
          <cell r="AH21">
            <v>0</v>
          </cell>
          <cell r="AI21">
            <v>8</v>
          </cell>
          <cell r="AJ21">
            <v>0.8</v>
          </cell>
          <cell r="AK21">
            <v>0</v>
          </cell>
          <cell r="AL21">
            <v>13</v>
          </cell>
          <cell r="AM21">
            <v>2.2000000000000002</v>
          </cell>
          <cell r="AN21">
            <v>0.5</v>
          </cell>
          <cell r="AO21">
            <v>0.2</v>
          </cell>
          <cell r="AP21">
            <v>1.2</v>
          </cell>
          <cell r="AQ21">
            <v>2.8</v>
          </cell>
          <cell r="AR21">
            <v>264.20000000000005</v>
          </cell>
        </row>
        <row r="22">
          <cell r="B22">
            <v>42510</v>
          </cell>
          <cell r="C22">
            <v>31</v>
          </cell>
          <cell r="D22">
            <v>23</v>
          </cell>
          <cell r="E22">
            <v>31.7</v>
          </cell>
          <cell r="F22">
            <v>31.2</v>
          </cell>
          <cell r="G22">
            <v>12</v>
          </cell>
          <cell r="H22">
            <v>23</v>
          </cell>
          <cell r="I22">
            <v>9.1999999999999993</v>
          </cell>
          <cell r="J22">
            <v>5.5</v>
          </cell>
          <cell r="K22">
            <v>4</v>
          </cell>
          <cell r="L22">
            <v>1.5</v>
          </cell>
          <cell r="M22">
            <v>6</v>
          </cell>
          <cell r="N22">
            <v>7.5</v>
          </cell>
          <cell r="O22">
            <v>7.7</v>
          </cell>
          <cell r="P22">
            <v>5.5</v>
          </cell>
          <cell r="Q22">
            <v>5.5</v>
          </cell>
          <cell r="R22">
            <v>0.6</v>
          </cell>
          <cell r="S22">
            <v>8.5</v>
          </cell>
          <cell r="T22">
            <v>5.7</v>
          </cell>
          <cell r="U22">
            <v>1</v>
          </cell>
          <cell r="V22">
            <v>8.5</v>
          </cell>
          <cell r="W22">
            <v>2.5</v>
          </cell>
          <cell r="X22">
            <v>4</v>
          </cell>
          <cell r="Y22">
            <v>1</v>
          </cell>
          <cell r="Z22">
            <v>0.8</v>
          </cell>
          <cell r="AA22">
            <v>0.3</v>
          </cell>
          <cell r="AB22">
            <v>0</v>
          </cell>
          <cell r="AC22">
            <v>0.3</v>
          </cell>
          <cell r="AD22">
            <v>1</v>
          </cell>
          <cell r="AE22">
            <v>0.3</v>
          </cell>
          <cell r="AF22">
            <v>1.6</v>
          </cell>
          <cell r="AG22">
            <v>0.6</v>
          </cell>
          <cell r="AH22">
            <v>0</v>
          </cell>
          <cell r="AI22">
            <v>7.5</v>
          </cell>
          <cell r="AJ22">
            <v>1.2</v>
          </cell>
          <cell r="AK22">
            <v>0</v>
          </cell>
          <cell r="AL22">
            <v>14</v>
          </cell>
          <cell r="AM22">
            <v>1.7</v>
          </cell>
          <cell r="AN22">
            <v>0.8</v>
          </cell>
          <cell r="AO22">
            <v>0.2</v>
          </cell>
          <cell r="AP22">
            <v>1.2</v>
          </cell>
          <cell r="AQ22">
            <v>2.5</v>
          </cell>
          <cell r="AR22">
            <v>270.09999999999997</v>
          </cell>
        </row>
        <row r="23">
          <cell r="B23">
            <v>42517</v>
          </cell>
          <cell r="C23">
            <v>30</v>
          </cell>
          <cell r="D23">
            <v>19</v>
          </cell>
          <cell r="E23">
            <v>34.799999999999997</v>
          </cell>
          <cell r="F23">
            <v>29.9</v>
          </cell>
          <cell r="G23">
            <v>12</v>
          </cell>
          <cell r="H23">
            <v>23</v>
          </cell>
          <cell r="I23">
            <v>9.5</v>
          </cell>
          <cell r="J23">
            <v>6.1</v>
          </cell>
          <cell r="K23">
            <v>4.5</v>
          </cell>
          <cell r="L23">
            <v>1.5</v>
          </cell>
          <cell r="M23">
            <v>4.3</v>
          </cell>
          <cell r="N23">
            <v>8.5</v>
          </cell>
          <cell r="O23">
            <v>6.5</v>
          </cell>
          <cell r="P23">
            <v>5.5</v>
          </cell>
          <cell r="Q23">
            <v>4.4000000000000004</v>
          </cell>
          <cell r="R23">
            <v>0.3</v>
          </cell>
          <cell r="S23">
            <v>7.7</v>
          </cell>
          <cell r="T23">
            <v>4.7</v>
          </cell>
          <cell r="U23">
            <v>1.2</v>
          </cell>
          <cell r="V23">
            <v>7</v>
          </cell>
          <cell r="W23">
            <v>2.5</v>
          </cell>
          <cell r="X23">
            <v>5</v>
          </cell>
          <cell r="Y23">
            <v>1.3</v>
          </cell>
          <cell r="Z23">
            <v>1</v>
          </cell>
          <cell r="AA23">
            <v>0.3</v>
          </cell>
          <cell r="AB23">
            <v>0</v>
          </cell>
          <cell r="AC23">
            <v>0.5</v>
          </cell>
          <cell r="AD23">
            <v>1</v>
          </cell>
          <cell r="AE23">
            <v>0.3</v>
          </cell>
          <cell r="AF23">
            <v>1.3</v>
          </cell>
          <cell r="AG23">
            <v>0.6</v>
          </cell>
          <cell r="AH23">
            <v>0.1</v>
          </cell>
          <cell r="AI23">
            <v>7.8</v>
          </cell>
          <cell r="AJ23">
            <v>1.3</v>
          </cell>
          <cell r="AK23">
            <v>0.3</v>
          </cell>
          <cell r="AL23">
            <v>14.5</v>
          </cell>
          <cell r="AM23">
            <v>2.2999999999999998</v>
          </cell>
          <cell r="AN23">
            <v>0.6</v>
          </cell>
          <cell r="AO23">
            <v>0.1</v>
          </cell>
          <cell r="AP23">
            <v>1</v>
          </cell>
          <cell r="AQ23">
            <v>3.3</v>
          </cell>
          <cell r="AR23">
            <v>265.50000000000011</v>
          </cell>
        </row>
        <row r="24">
          <cell r="B24">
            <v>42524</v>
          </cell>
          <cell r="C24">
            <v>32</v>
          </cell>
          <cell r="D24">
            <v>19</v>
          </cell>
          <cell r="E24">
            <v>34.9</v>
          </cell>
          <cell r="F24">
            <v>29.6</v>
          </cell>
          <cell r="G24">
            <v>12</v>
          </cell>
          <cell r="H24">
            <v>24.5</v>
          </cell>
          <cell r="I24">
            <v>8</v>
          </cell>
          <cell r="J24">
            <v>6.3</v>
          </cell>
          <cell r="K24">
            <v>3</v>
          </cell>
          <cell r="L24">
            <v>1.3</v>
          </cell>
          <cell r="M24">
            <v>4</v>
          </cell>
          <cell r="N24">
            <v>7.5</v>
          </cell>
          <cell r="O24">
            <v>6</v>
          </cell>
          <cell r="P24">
            <v>5.5</v>
          </cell>
          <cell r="Q24">
            <v>2.2000000000000002</v>
          </cell>
          <cell r="R24">
            <v>0.3</v>
          </cell>
          <cell r="S24">
            <v>6.8</v>
          </cell>
          <cell r="T24">
            <v>4</v>
          </cell>
          <cell r="U24">
            <v>0.6</v>
          </cell>
          <cell r="V24">
            <v>4</v>
          </cell>
          <cell r="W24">
            <v>2</v>
          </cell>
          <cell r="X24">
            <v>6.1</v>
          </cell>
          <cell r="Y24">
            <v>1.3</v>
          </cell>
          <cell r="Z24">
            <v>0.8</v>
          </cell>
          <cell r="AA24">
            <v>0.3</v>
          </cell>
          <cell r="AB24">
            <v>0</v>
          </cell>
          <cell r="AC24">
            <v>0</v>
          </cell>
          <cell r="AD24">
            <v>1.3</v>
          </cell>
          <cell r="AE24">
            <v>0.4</v>
          </cell>
          <cell r="AF24">
            <v>1.2</v>
          </cell>
          <cell r="AG24">
            <v>0.5</v>
          </cell>
          <cell r="AH24">
            <v>0</v>
          </cell>
          <cell r="AI24">
            <v>12.6</v>
          </cell>
          <cell r="AJ24">
            <v>1.4</v>
          </cell>
          <cell r="AK24">
            <v>0</v>
          </cell>
          <cell r="AL24">
            <v>13</v>
          </cell>
          <cell r="AM24">
            <v>2.1</v>
          </cell>
          <cell r="AN24">
            <v>0.7</v>
          </cell>
          <cell r="AO24">
            <v>0</v>
          </cell>
          <cell r="AP24">
            <v>1</v>
          </cell>
          <cell r="AQ24">
            <v>3.6</v>
          </cell>
          <cell r="AR24">
            <v>259.80000000000007</v>
          </cell>
        </row>
        <row r="25">
          <cell r="B25">
            <v>42531</v>
          </cell>
          <cell r="C25">
            <v>31</v>
          </cell>
          <cell r="D25">
            <v>22</v>
          </cell>
          <cell r="E25">
            <v>32.5</v>
          </cell>
          <cell r="F25">
            <v>31.3</v>
          </cell>
          <cell r="G25">
            <v>12</v>
          </cell>
          <cell r="H25">
            <v>25</v>
          </cell>
          <cell r="I25">
            <v>8.3000000000000007</v>
          </cell>
          <cell r="J25">
            <v>3.2</v>
          </cell>
          <cell r="K25">
            <v>2</v>
          </cell>
          <cell r="L25">
            <v>3.1</v>
          </cell>
          <cell r="M25">
            <v>4</v>
          </cell>
          <cell r="N25">
            <v>9</v>
          </cell>
          <cell r="O25">
            <v>7.5</v>
          </cell>
          <cell r="P25">
            <v>5</v>
          </cell>
          <cell r="Q25">
            <v>3.1</v>
          </cell>
          <cell r="R25">
            <v>0.3</v>
          </cell>
          <cell r="S25">
            <v>6.8</v>
          </cell>
          <cell r="T25">
            <v>5.2</v>
          </cell>
          <cell r="U25">
            <v>0.9</v>
          </cell>
          <cell r="V25">
            <v>6</v>
          </cell>
          <cell r="W25">
            <v>1.8</v>
          </cell>
          <cell r="X25">
            <v>5.8</v>
          </cell>
          <cell r="Y25">
            <v>2</v>
          </cell>
          <cell r="Z25">
            <v>0.8</v>
          </cell>
          <cell r="AA25">
            <v>0.3</v>
          </cell>
          <cell r="AB25">
            <v>0</v>
          </cell>
          <cell r="AC25">
            <v>0.5</v>
          </cell>
          <cell r="AD25">
            <v>1</v>
          </cell>
          <cell r="AE25">
            <v>0.3</v>
          </cell>
          <cell r="AF25">
            <v>0.8</v>
          </cell>
          <cell r="AG25">
            <v>0.5</v>
          </cell>
          <cell r="AH25">
            <v>0.2</v>
          </cell>
          <cell r="AI25">
            <v>7.8</v>
          </cell>
          <cell r="AJ25">
            <v>0.7</v>
          </cell>
          <cell r="AK25">
            <v>0</v>
          </cell>
          <cell r="AL25">
            <v>14</v>
          </cell>
          <cell r="AM25">
            <v>2</v>
          </cell>
          <cell r="AN25">
            <v>1.3</v>
          </cell>
          <cell r="AO25">
            <v>0</v>
          </cell>
          <cell r="AP25">
            <v>1</v>
          </cell>
          <cell r="AQ25">
            <v>2.8</v>
          </cell>
          <cell r="AR25">
            <v>261.80000000000007</v>
          </cell>
        </row>
        <row r="26">
          <cell r="B26">
            <v>42538</v>
          </cell>
          <cell r="C26">
            <v>30</v>
          </cell>
          <cell r="D26">
            <v>22</v>
          </cell>
          <cell r="E26">
            <v>17.7</v>
          </cell>
          <cell r="F26">
            <v>23.3</v>
          </cell>
          <cell r="G26">
            <v>11</v>
          </cell>
          <cell r="H26">
            <v>24</v>
          </cell>
          <cell r="I26">
            <v>7.5</v>
          </cell>
          <cell r="J26">
            <v>3.3</v>
          </cell>
          <cell r="K26">
            <v>4.5</v>
          </cell>
          <cell r="L26">
            <v>3</v>
          </cell>
          <cell r="M26">
            <v>4</v>
          </cell>
          <cell r="N26">
            <v>8</v>
          </cell>
          <cell r="O26">
            <v>9.5</v>
          </cell>
          <cell r="P26">
            <v>5</v>
          </cell>
          <cell r="Q26">
            <v>6.7</v>
          </cell>
          <cell r="R26">
            <v>0.3</v>
          </cell>
          <cell r="S26">
            <v>10.6</v>
          </cell>
          <cell r="T26">
            <v>5</v>
          </cell>
          <cell r="U26">
            <v>1</v>
          </cell>
          <cell r="V26">
            <v>4.5</v>
          </cell>
          <cell r="W26">
            <v>2.2000000000000002</v>
          </cell>
          <cell r="X26">
            <v>5.6</v>
          </cell>
          <cell r="Y26">
            <v>1</v>
          </cell>
          <cell r="Z26">
            <v>0.8</v>
          </cell>
          <cell r="AA26">
            <v>0.5</v>
          </cell>
          <cell r="AB26">
            <v>0</v>
          </cell>
          <cell r="AC26">
            <v>0</v>
          </cell>
          <cell r="AD26">
            <v>1</v>
          </cell>
          <cell r="AE26">
            <v>0.3</v>
          </cell>
          <cell r="AF26">
            <v>0.8</v>
          </cell>
          <cell r="AG26">
            <v>0</v>
          </cell>
          <cell r="AH26">
            <v>0</v>
          </cell>
          <cell r="AI26">
            <v>4</v>
          </cell>
          <cell r="AJ26">
            <v>0.7</v>
          </cell>
          <cell r="AK26">
            <v>0.4</v>
          </cell>
          <cell r="AL26">
            <v>13</v>
          </cell>
          <cell r="AM26">
            <v>4</v>
          </cell>
          <cell r="AN26">
            <v>1</v>
          </cell>
          <cell r="AO26">
            <v>0</v>
          </cell>
          <cell r="AP26">
            <v>1</v>
          </cell>
          <cell r="AQ26">
            <v>2.4</v>
          </cell>
          <cell r="AR26">
            <v>239.60000000000002</v>
          </cell>
        </row>
        <row r="27">
          <cell r="B27">
            <v>42545</v>
          </cell>
          <cell r="C27">
            <v>30</v>
          </cell>
          <cell r="D27">
            <v>22.5</v>
          </cell>
          <cell r="E27">
            <v>22.3</v>
          </cell>
          <cell r="F27">
            <v>28</v>
          </cell>
          <cell r="G27">
            <v>12</v>
          </cell>
          <cell r="H27">
            <v>25</v>
          </cell>
          <cell r="I27">
            <v>8.9</v>
          </cell>
          <cell r="J27">
            <v>4.3</v>
          </cell>
          <cell r="K27">
            <v>5.3</v>
          </cell>
          <cell r="L27">
            <v>3.4</v>
          </cell>
          <cell r="M27">
            <v>4</v>
          </cell>
          <cell r="N27">
            <v>10.3</v>
          </cell>
          <cell r="O27">
            <v>9</v>
          </cell>
          <cell r="P27">
            <v>5.5</v>
          </cell>
          <cell r="Q27">
            <v>3.9</v>
          </cell>
          <cell r="R27">
            <v>0.4</v>
          </cell>
          <cell r="S27">
            <v>5.3</v>
          </cell>
          <cell r="T27">
            <v>5.7</v>
          </cell>
          <cell r="U27">
            <v>3.4</v>
          </cell>
          <cell r="V27">
            <v>6</v>
          </cell>
          <cell r="W27">
            <v>1.7</v>
          </cell>
          <cell r="X27">
            <v>5.3</v>
          </cell>
          <cell r="Y27">
            <v>1</v>
          </cell>
          <cell r="Z27">
            <v>1.1000000000000001</v>
          </cell>
          <cell r="AA27">
            <v>0.2</v>
          </cell>
          <cell r="AB27">
            <v>0</v>
          </cell>
          <cell r="AC27">
            <v>0.3</v>
          </cell>
          <cell r="AD27">
            <v>2</v>
          </cell>
          <cell r="AE27">
            <v>0.3</v>
          </cell>
          <cell r="AF27">
            <v>1.2</v>
          </cell>
          <cell r="AG27">
            <v>0</v>
          </cell>
          <cell r="AH27">
            <v>0</v>
          </cell>
          <cell r="AI27">
            <v>6</v>
          </cell>
          <cell r="AJ27">
            <v>0.7</v>
          </cell>
          <cell r="AK27">
            <v>0.3</v>
          </cell>
          <cell r="AL27">
            <v>13</v>
          </cell>
          <cell r="AM27">
            <v>2.8</v>
          </cell>
          <cell r="AN27">
            <v>1</v>
          </cell>
          <cell r="AO27">
            <v>0</v>
          </cell>
          <cell r="AP27">
            <v>1</v>
          </cell>
          <cell r="AQ27">
            <v>2.2999999999999998</v>
          </cell>
          <cell r="AR27">
            <v>255.40000000000009</v>
          </cell>
        </row>
        <row r="28">
          <cell r="B28">
            <v>42552</v>
          </cell>
          <cell r="C28">
            <v>30</v>
          </cell>
          <cell r="D28">
            <v>23</v>
          </cell>
          <cell r="E28">
            <v>32.799999999999997</v>
          </cell>
          <cell r="F28">
            <v>31.5</v>
          </cell>
          <cell r="G28">
            <v>10</v>
          </cell>
          <cell r="H28">
            <v>26</v>
          </cell>
          <cell r="I28">
            <v>8.1</v>
          </cell>
          <cell r="J28">
            <v>6.4</v>
          </cell>
          <cell r="K28">
            <v>4.4000000000000004</v>
          </cell>
          <cell r="L28">
            <v>3.6</v>
          </cell>
          <cell r="M28">
            <v>4</v>
          </cell>
          <cell r="N28">
            <v>11</v>
          </cell>
          <cell r="O28">
            <v>6</v>
          </cell>
          <cell r="P28">
            <v>5.5</v>
          </cell>
          <cell r="Q28">
            <v>4.0999999999999996</v>
          </cell>
          <cell r="R28">
            <v>0.7</v>
          </cell>
          <cell r="S28">
            <v>5.4</v>
          </cell>
          <cell r="T28">
            <v>6.4</v>
          </cell>
          <cell r="U28">
            <v>1.5</v>
          </cell>
          <cell r="V28">
            <v>5.6</v>
          </cell>
          <cell r="W28">
            <v>2</v>
          </cell>
          <cell r="X28">
            <v>4.9000000000000004</v>
          </cell>
          <cell r="Y28">
            <v>1.8</v>
          </cell>
          <cell r="Z28">
            <v>1</v>
          </cell>
          <cell r="AA28">
            <v>0.2</v>
          </cell>
          <cell r="AB28">
            <v>0</v>
          </cell>
          <cell r="AC28">
            <v>0</v>
          </cell>
          <cell r="AD28">
            <v>3</v>
          </cell>
          <cell r="AE28">
            <v>0.2</v>
          </cell>
          <cell r="AF28">
            <v>1.1000000000000001</v>
          </cell>
          <cell r="AG28">
            <v>0</v>
          </cell>
          <cell r="AH28">
            <v>0</v>
          </cell>
          <cell r="AI28">
            <v>4.5999999999999996</v>
          </cell>
          <cell r="AJ28">
            <v>0.2</v>
          </cell>
          <cell r="AK28">
            <v>0.2</v>
          </cell>
          <cell r="AL28">
            <v>14</v>
          </cell>
          <cell r="AM28">
            <v>3</v>
          </cell>
          <cell r="AN28">
            <v>0.8</v>
          </cell>
          <cell r="AO28">
            <v>0</v>
          </cell>
          <cell r="AP28">
            <v>1</v>
          </cell>
          <cell r="AQ28">
            <v>2.4</v>
          </cell>
          <cell r="AR28">
            <v>266.39999999999992</v>
          </cell>
        </row>
        <row r="29">
          <cell r="B29">
            <v>42559</v>
          </cell>
          <cell r="C29">
            <v>31.4</v>
          </cell>
          <cell r="D29">
            <v>22.5</v>
          </cell>
          <cell r="E29">
            <v>33.4</v>
          </cell>
          <cell r="F29">
            <v>30.8</v>
          </cell>
          <cell r="G29">
            <v>12</v>
          </cell>
          <cell r="H29">
            <v>25.5</v>
          </cell>
          <cell r="I29">
            <v>8</v>
          </cell>
          <cell r="J29">
            <v>3</v>
          </cell>
          <cell r="K29">
            <v>2.1</v>
          </cell>
          <cell r="L29">
            <v>3.5</v>
          </cell>
          <cell r="M29">
            <v>4</v>
          </cell>
          <cell r="N29">
            <v>10.7</v>
          </cell>
          <cell r="O29">
            <v>5</v>
          </cell>
          <cell r="P29">
            <v>3.5</v>
          </cell>
          <cell r="Q29">
            <v>1.7</v>
          </cell>
          <cell r="R29">
            <v>0.6</v>
          </cell>
          <cell r="S29">
            <v>5.4</v>
          </cell>
          <cell r="T29">
            <v>4.3</v>
          </cell>
          <cell r="U29">
            <v>0.2</v>
          </cell>
          <cell r="V29">
            <v>4</v>
          </cell>
          <cell r="W29">
            <v>2</v>
          </cell>
          <cell r="X29">
            <v>4.3</v>
          </cell>
          <cell r="Y29">
            <v>1.6</v>
          </cell>
          <cell r="Z29">
            <v>0.5</v>
          </cell>
          <cell r="AA29">
            <v>0.1</v>
          </cell>
          <cell r="AB29">
            <v>0</v>
          </cell>
          <cell r="AC29">
            <v>0</v>
          </cell>
          <cell r="AD29">
            <v>2.7</v>
          </cell>
          <cell r="AE29">
            <v>0.3</v>
          </cell>
          <cell r="AF29">
            <v>1</v>
          </cell>
          <cell r="AG29">
            <v>0</v>
          </cell>
          <cell r="AH29">
            <v>0.1</v>
          </cell>
          <cell r="AI29">
            <v>9.1</v>
          </cell>
          <cell r="AJ29">
            <v>0.3</v>
          </cell>
          <cell r="AK29">
            <v>0</v>
          </cell>
          <cell r="AL29">
            <v>13</v>
          </cell>
          <cell r="AM29">
            <v>2.4</v>
          </cell>
          <cell r="AN29">
            <v>0.8</v>
          </cell>
          <cell r="AO29">
            <v>0</v>
          </cell>
          <cell r="AP29">
            <v>0.5</v>
          </cell>
          <cell r="AQ29">
            <v>4.7</v>
          </cell>
          <cell r="AR29">
            <v>254.99999999999997</v>
          </cell>
        </row>
        <row r="30">
          <cell r="B30">
            <v>42566</v>
          </cell>
          <cell r="C30">
            <v>30</v>
          </cell>
          <cell r="D30">
            <v>22</v>
          </cell>
          <cell r="E30">
            <v>36.799999999999997</v>
          </cell>
          <cell r="F30">
            <v>33.6</v>
          </cell>
          <cell r="G30">
            <v>10.5</v>
          </cell>
          <cell r="H30">
            <v>24.5</v>
          </cell>
          <cell r="I30">
            <v>7.3</v>
          </cell>
          <cell r="J30">
            <v>3.3</v>
          </cell>
          <cell r="K30">
            <v>1.7</v>
          </cell>
          <cell r="L30">
            <v>3.3</v>
          </cell>
          <cell r="M30">
            <v>4</v>
          </cell>
          <cell r="N30">
            <v>9</v>
          </cell>
          <cell r="O30">
            <v>6</v>
          </cell>
          <cell r="P30">
            <v>4.5</v>
          </cell>
          <cell r="Q30">
            <v>3.8</v>
          </cell>
          <cell r="R30">
            <v>0.7</v>
          </cell>
          <cell r="S30">
            <v>5</v>
          </cell>
          <cell r="T30">
            <v>7.1</v>
          </cell>
          <cell r="U30">
            <v>0.6</v>
          </cell>
          <cell r="V30">
            <v>6.5</v>
          </cell>
          <cell r="W30">
            <v>2</v>
          </cell>
          <cell r="X30">
            <v>4.8</v>
          </cell>
          <cell r="Y30">
            <v>1.7</v>
          </cell>
          <cell r="Z30">
            <v>0.8</v>
          </cell>
          <cell r="AA30">
            <v>0.5</v>
          </cell>
          <cell r="AB30">
            <v>0</v>
          </cell>
          <cell r="AC30">
            <v>0.7</v>
          </cell>
          <cell r="AD30">
            <v>3</v>
          </cell>
          <cell r="AE30">
            <v>0.3</v>
          </cell>
          <cell r="AF30">
            <v>1.9</v>
          </cell>
          <cell r="AG30">
            <v>0</v>
          </cell>
          <cell r="AH30">
            <v>0.3</v>
          </cell>
          <cell r="AI30">
            <v>7.8</v>
          </cell>
          <cell r="AJ30">
            <v>0.3</v>
          </cell>
          <cell r="AK30">
            <v>0.3</v>
          </cell>
          <cell r="AL30">
            <v>13</v>
          </cell>
          <cell r="AM30">
            <v>2.7</v>
          </cell>
          <cell r="AN30">
            <v>1</v>
          </cell>
          <cell r="AO30">
            <v>0</v>
          </cell>
          <cell r="AP30">
            <v>0.3</v>
          </cell>
          <cell r="AQ30">
            <v>6</v>
          </cell>
          <cell r="AR30">
            <v>267.60000000000008</v>
          </cell>
        </row>
        <row r="31">
          <cell r="B31">
            <v>42573</v>
          </cell>
          <cell r="C31">
            <v>27</v>
          </cell>
          <cell r="D31">
            <v>20</v>
          </cell>
          <cell r="E31">
            <v>30.6</v>
          </cell>
          <cell r="F31">
            <v>34.1</v>
          </cell>
          <cell r="G31">
            <v>12</v>
          </cell>
          <cell r="H31">
            <v>21.5</v>
          </cell>
          <cell r="I31">
            <v>9.6999999999999993</v>
          </cell>
          <cell r="J31">
            <v>3.3</v>
          </cell>
          <cell r="K31">
            <v>3.7</v>
          </cell>
          <cell r="L31">
            <v>3.3</v>
          </cell>
          <cell r="M31">
            <v>4.5</v>
          </cell>
          <cell r="N31">
            <v>10</v>
          </cell>
          <cell r="O31">
            <v>6.7</v>
          </cell>
          <cell r="P31">
            <v>4.5</v>
          </cell>
          <cell r="Q31">
            <v>2.4</v>
          </cell>
          <cell r="R31">
            <v>1</v>
          </cell>
          <cell r="S31">
            <v>4.9000000000000004</v>
          </cell>
          <cell r="T31">
            <v>5.7</v>
          </cell>
          <cell r="U31">
            <v>0.3</v>
          </cell>
          <cell r="V31">
            <v>6.5</v>
          </cell>
          <cell r="W31">
            <v>2</v>
          </cell>
          <cell r="X31">
            <v>7.1</v>
          </cell>
          <cell r="Y31">
            <v>2</v>
          </cell>
          <cell r="Z31">
            <v>0.9</v>
          </cell>
          <cell r="AA31">
            <v>0.3</v>
          </cell>
          <cell r="AB31">
            <v>0</v>
          </cell>
          <cell r="AC31">
            <v>0.7</v>
          </cell>
          <cell r="AD31">
            <v>3</v>
          </cell>
          <cell r="AE31">
            <v>0.4</v>
          </cell>
          <cell r="AF31">
            <v>1.5</v>
          </cell>
          <cell r="AG31">
            <v>0</v>
          </cell>
          <cell r="AH31">
            <v>0.1</v>
          </cell>
          <cell r="AI31">
            <v>7.8</v>
          </cell>
          <cell r="AJ31">
            <v>0.4</v>
          </cell>
          <cell r="AK31">
            <v>0.6</v>
          </cell>
          <cell r="AL31">
            <v>12</v>
          </cell>
          <cell r="AM31">
            <v>3</v>
          </cell>
          <cell r="AN31">
            <v>1</v>
          </cell>
          <cell r="AO31">
            <v>0</v>
          </cell>
          <cell r="AP31">
            <v>0.5</v>
          </cell>
          <cell r="AQ31">
            <v>3.9</v>
          </cell>
          <cell r="AR31">
            <v>258.89999999999998</v>
          </cell>
        </row>
        <row r="32">
          <cell r="B32">
            <v>42580</v>
          </cell>
          <cell r="C32">
            <v>30</v>
          </cell>
          <cell r="D32">
            <v>20</v>
          </cell>
          <cell r="E32">
            <v>21.5</v>
          </cell>
          <cell r="F32">
            <v>34.200000000000003</v>
          </cell>
          <cell r="G32">
            <v>11</v>
          </cell>
          <cell r="H32">
            <v>24</v>
          </cell>
          <cell r="I32">
            <v>8.1999999999999993</v>
          </cell>
          <cell r="J32">
            <v>5.5</v>
          </cell>
          <cell r="K32">
            <v>2.5</v>
          </cell>
          <cell r="L32">
            <v>4</v>
          </cell>
          <cell r="M32">
            <v>4</v>
          </cell>
          <cell r="N32">
            <v>8</v>
          </cell>
          <cell r="O32">
            <v>5.5</v>
          </cell>
          <cell r="P32">
            <v>5</v>
          </cell>
          <cell r="Q32">
            <v>3.2</v>
          </cell>
          <cell r="R32">
            <v>0.6</v>
          </cell>
          <cell r="S32">
            <v>7.7</v>
          </cell>
          <cell r="T32">
            <v>5.4</v>
          </cell>
          <cell r="U32">
            <v>2.1</v>
          </cell>
          <cell r="V32">
            <v>6</v>
          </cell>
          <cell r="W32">
            <v>2.2999999999999998</v>
          </cell>
          <cell r="X32">
            <v>6</v>
          </cell>
          <cell r="Y32">
            <v>2</v>
          </cell>
          <cell r="Z32">
            <v>0.6</v>
          </cell>
          <cell r="AA32">
            <v>0.2</v>
          </cell>
          <cell r="AB32">
            <v>0</v>
          </cell>
          <cell r="AC32">
            <v>0.6</v>
          </cell>
          <cell r="AD32">
            <v>3</v>
          </cell>
          <cell r="AE32">
            <v>0.4</v>
          </cell>
          <cell r="AF32">
            <v>1.8</v>
          </cell>
          <cell r="AG32">
            <v>0</v>
          </cell>
          <cell r="AH32">
            <v>0.1</v>
          </cell>
          <cell r="AI32">
            <v>8.6999999999999993</v>
          </cell>
          <cell r="AJ32">
            <v>0.4</v>
          </cell>
          <cell r="AK32">
            <v>0</v>
          </cell>
          <cell r="AL32">
            <v>12.5</v>
          </cell>
          <cell r="AM32">
            <v>3</v>
          </cell>
          <cell r="AN32">
            <v>0.7</v>
          </cell>
          <cell r="AO32">
            <v>0</v>
          </cell>
          <cell r="AP32">
            <v>1</v>
          </cell>
          <cell r="AQ32">
            <v>3</v>
          </cell>
          <cell r="AR32">
            <v>254.69999999999993</v>
          </cell>
        </row>
        <row r="33">
          <cell r="B33">
            <v>42587</v>
          </cell>
          <cell r="C33">
            <v>31</v>
          </cell>
          <cell r="D33">
            <v>19</v>
          </cell>
          <cell r="E33">
            <v>25</v>
          </cell>
          <cell r="F33">
            <v>28.5</v>
          </cell>
          <cell r="G33">
            <v>12</v>
          </cell>
          <cell r="H33">
            <v>26</v>
          </cell>
          <cell r="I33">
            <v>9</v>
          </cell>
          <cell r="J33">
            <v>8.1</v>
          </cell>
          <cell r="K33">
            <v>2.8</v>
          </cell>
          <cell r="L33">
            <v>3</v>
          </cell>
          <cell r="M33">
            <v>4</v>
          </cell>
          <cell r="N33">
            <v>9</v>
          </cell>
          <cell r="O33">
            <v>4.5</v>
          </cell>
          <cell r="P33">
            <v>5</v>
          </cell>
          <cell r="Q33">
            <v>3.4</v>
          </cell>
          <cell r="R33">
            <v>0.6</v>
          </cell>
          <cell r="S33">
            <v>7.2</v>
          </cell>
          <cell r="T33">
            <v>5.4</v>
          </cell>
          <cell r="U33">
            <v>0.6</v>
          </cell>
          <cell r="V33">
            <v>6.5</v>
          </cell>
          <cell r="W33">
            <v>2</v>
          </cell>
          <cell r="X33">
            <v>4.3</v>
          </cell>
          <cell r="Y33">
            <v>1.5</v>
          </cell>
          <cell r="Z33">
            <v>1.5</v>
          </cell>
          <cell r="AA33">
            <v>0.4</v>
          </cell>
          <cell r="AB33">
            <v>0</v>
          </cell>
          <cell r="AC33">
            <v>0</v>
          </cell>
          <cell r="AD33">
            <v>3</v>
          </cell>
          <cell r="AE33">
            <v>0.3</v>
          </cell>
          <cell r="AF33">
            <v>0.5</v>
          </cell>
          <cell r="AG33">
            <v>0</v>
          </cell>
          <cell r="AH33">
            <v>0.6</v>
          </cell>
          <cell r="AI33">
            <v>10.3</v>
          </cell>
          <cell r="AJ33">
            <v>0.6</v>
          </cell>
          <cell r="AK33">
            <v>0</v>
          </cell>
          <cell r="AL33">
            <v>12</v>
          </cell>
          <cell r="AM33">
            <v>2</v>
          </cell>
          <cell r="AN33">
            <v>0.7</v>
          </cell>
          <cell r="AO33">
            <v>0</v>
          </cell>
          <cell r="AP33">
            <v>1</v>
          </cell>
          <cell r="AQ33">
            <v>3.6</v>
          </cell>
          <cell r="AR33">
            <v>254.9</v>
          </cell>
        </row>
        <row r="34">
          <cell r="B34">
            <v>42594</v>
          </cell>
          <cell r="C34">
            <v>30</v>
          </cell>
          <cell r="D34">
            <v>20</v>
          </cell>
          <cell r="E34">
            <v>32</v>
          </cell>
          <cell r="F34">
            <v>27.2</v>
          </cell>
          <cell r="G34">
            <v>14</v>
          </cell>
          <cell r="H34">
            <v>26</v>
          </cell>
          <cell r="I34">
            <v>9.5</v>
          </cell>
          <cell r="J34">
            <v>4</v>
          </cell>
          <cell r="K34">
            <v>2.6</v>
          </cell>
          <cell r="L34">
            <v>4</v>
          </cell>
          <cell r="M34">
            <v>4</v>
          </cell>
          <cell r="N34">
            <v>12</v>
          </cell>
          <cell r="O34">
            <v>5.7</v>
          </cell>
          <cell r="P34">
            <v>4.5</v>
          </cell>
          <cell r="Q34">
            <v>4.3</v>
          </cell>
          <cell r="R34">
            <v>0.5</v>
          </cell>
          <cell r="S34">
            <v>4.4000000000000004</v>
          </cell>
          <cell r="T34">
            <v>3.6</v>
          </cell>
          <cell r="U34">
            <v>0.8</v>
          </cell>
          <cell r="V34">
            <v>7</v>
          </cell>
          <cell r="W34">
            <v>2</v>
          </cell>
          <cell r="X34">
            <v>4</v>
          </cell>
          <cell r="Y34">
            <v>1.6</v>
          </cell>
          <cell r="Z34">
            <v>1.6</v>
          </cell>
          <cell r="AA34">
            <v>0.2</v>
          </cell>
          <cell r="AB34">
            <v>0</v>
          </cell>
          <cell r="AC34">
            <v>0.4</v>
          </cell>
          <cell r="AD34">
            <v>3.3</v>
          </cell>
          <cell r="AE34">
            <v>0.2</v>
          </cell>
          <cell r="AF34">
            <v>1.5</v>
          </cell>
          <cell r="AG34">
            <v>0</v>
          </cell>
          <cell r="AH34">
            <v>0</v>
          </cell>
          <cell r="AI34">
            <v>7.4</v>
          </cell>
          <cell r="AJ34">
            <v>0.4</v>
          </cell>
          <cell r="AK34">
            <v>0.1</v>
          </cell>
          <cell r="AL34">
            <v>11</v>
          </cell>
          <cell r="AM34">
            <v>1.9</v>
          </cell>
          <cell r="AN34">
            <v>1</v>
          </cell>
          <cell r="AO34">
            <v>0</v>
          </cell>
          <cell r="AP34">
            <v>1</v>
          </cell>
          <cell r="AQ34">
            <v>5.5</v>
          </cell>
          <cell r="AR34">
            <v>259.2</v>
          </cell>
        </row>
        <row r="35">
          <cell r="B35">
            <v>42601</v>
          </cell>
          <cell r="C35">
            <v>30</v>
          </cell>
          <cell r="D35">
            <v>20.5</v>
          </cell>
          <cell r="E35">
            <v>33</v>
          </cell>
          <cell r="F35">
            <v>29</v>
          </cell>
          <cell r="G35">
            <v>12</v>
          </cell>
          <cell r="H35">
            <v>24</v>
          </cell>
          <cell r="I35">
            <v>9.5</v>
          </cell>
          <cell r="J35">
            <v>4.3</v>
          </cell>
          <cell r="K35">
            <v>2.2999999999999998</v>
          </cell>
          <cell r="L35">
            <v>5</v>
          </cell>
          <cell r="M35">
            <v>5</v>
          </cell>
          <cell r="N35">
            <v>10</v>
          </cell>
          <cell r="O35">
            <v>5.9</v>
          </cell>
          <cell r="P35">
            <v>5</v>
          </cell>
          <cell r="Q35">
            <v>5.0999999999999996</v>
          </cell>
          <cell r="R35">
            <v>0.4</v>
          </cell>
          <cell r="S35">
            <v>5.5</v>
          </cell>
          <cell r="T35">
            <v>2.9</v>
          </cell>
          <cell r="U35">
            <v>0.7</v>
          </cell>
          <cell r="V35">
            <v>6</v>
          </cell>
          <cell r="W35">
            <v>2</v>
          </cell>
          <cell r="X35">
            <v>4</v>
          </cell>
          <cell r="Y35">
            <v>1</v>
          </cell>
          <cell r="Z35">
            <v>0.7</v>
          </cell>
          <cell r="AA35">
            <v>0.3</v>
          </cell>
          <cell r="AB35">
            <v>0</v>
          </cell>
          <cell r="AC35">
            <v>0</v>
          </cell>
          <cell r="AD35">
            <v>2</v>
          </cell>
          <cell r="AE35">
            <v>0.4</v>
          </cell>
          <cell r="AF35">
            <v>2</v>
          </cell>
          <cell r="AG35">
            <v>0</v>
          </cell>
          <cell r="AH35">
            <v>0</v>
          </cell>
          <cell r="AI35">
            <v>7.6</v>
          </cell>
          <cell r="AJ35">
            <v>0.4</v>
          </cell>
          <cell r="AK35">
            <v>1</v>
          </cell>
          <cell r="AL35">
            <v>11</v>
          </cell>
          <cell r="AM35">
            <v>2.2999999999999998</v>
          </cell>
          <cell r="AN35">
            <v>1.4</v>
          </cell>
          <cell r="AO35">
            <v>0</v>
          </cell>
          <cell r="AP35">
            <v>1</v>
          </cell>
          <cell r="AQ35">
            <v>6.1</v>
          </cell>
          <cell r="AR35">
            <v>259.30000000000007</v>
          </cell>
        </row>
        <row r="36">
          <cell r="B36">
            <v>42608</v>
          </cell>
          <cell r="C36">
            <v>31</v>
          </cell>
          <cell r="D36">
            <v>22</v>
          </cell>
          <cell r="E36">
            <v>33.4</v>
          </cell>
          <cell r="F36">
            <v>26.7</v>
          </cell>
          <cell r="G36">
            <v>12</v>
          </cell>
          <cell r="H36">
            <v>25</v>
          </cell>
          <cell r="I36">
            <v>11.2</v>
          </cell>
          <cell r="J36">
            <v>4</v>
          </cell>
          <cell r="K36">
            <v>3.5</v>
          </cell>
          <cell r="L36">
            <v>5.5</v>
          </cell>
          <cell r="M36">
            <v>4</v>
          </cell>
          <cell r="N36">
            <v>12</v>
          </cell>
          <cell r="O36">
            <v>6.3</v>
          </cell>
          <cell r="P36">
            <v>9</v>
          </cell>
          <cell r="Q36">
            <v>4.8</v>
          </cell>
          <cell r="R36">
            <v>0.4</v>
          </cell>
          <cell r="S36">
            <v>5.4</v>
          </cell>
          <cell r="T36">
            <v>3.6</v>
          </cell>
          <cell r="U36">
            <v>1.6</v>
          </cell>
          <cell r="V36">
            <v>7</v>
          </cell>
          <cell r="W36">
            <v>2</v>
          </cell>
          <cell r="X36">
            <v>4.4000000000000004</v>
          </cell>
          <cell r="Y36">
            <v>1.6</v>
          </cell>
          <cell r="Z36">
            <v>0.6</v>
          </cell>
          <cell r="AA36">
            <v>0.5</v>
          </cell>
          <cell r="AB36">
            <v>0</v>
          </cell>
          <cell r="AC36">
            <v>0.3</v>
          </cell>
          <cell r="AD36">
            <v>2.6</v>
          </cell>
          <cell r="AE36">
            <v>0.4</v>
          </cell>
          <cell r="AF36">
            <v>1.3</v>
          </cell>
          <cell r="AG36">
            <v>0</v>
          </cell>
          <cell r="AH36">
            <v>0</v>
          </cell>
          <cell r="AI36">
            <v>6.5</v>
          </cell>
          <cell r="AJ36">
            <v>0.4</v>
          </cell>
          <cell r="AK36">
            <v>0</v>
          </cell>
          <cell r="AL36">
            <v>10</v>
          </cell>
          <cell r="AM36">
            <v>2</v>
          </cell>
          <cell r="AN36">
            <v>1.5</v>
          </cell>
          <cell r="AO36">
            <v>0</v>
          </cell>
          <cell r="AP36">
            <v>1</v>
          </cell>
          <cell r="AQ36">
            <v>5.5</v>
          </cell>
          <cell r="AR36">
            <v>269.00000000000006</v>
          </cell>
        </row>
        <row r="37">
          <cell r="B37">
            <v>42615</v>
          </cell>
          <cell r="C37">
            <v>32</v>
          </cell>
          <cell r="D37">
            <v>20</v>
          </cell>
          <cell r="E37">
            <v>36</v>
          </cell>
          <cell r="F37">
            <v>34.9</v>
          </cell>
          <cell r="G37">
            <v>12</v>
          </cell>
          <cell r="H37">
            <v>25</v>
          </cell>
          <cell r="I37">
            <v>11.8</v>
          </cell>
          <cell r="J37">
            <v>4.3</v>
          </cell>
          <cell r="K37">
            <v>3.6</v>
          </cell>
          <cell r="L37">
            <v>5</v>
          </cell>
          <cell r="M37">
            <v>4</v>
          </cell>
          <cell r="N37">
            <v>10</v>
          </cell>
          <cell r="O37">
            <v>5.5</v>
          </cell>
          <cell r="P37">
            <v>4.5</v>
          </cell>
          <cell r="Q37">
            <v>1.7</v>
          </cell>
          <cell r="R37">
            <v>0.4</v>
          </cell>
          <cell r="S37">
            <v>6.6</v>
          </cell>
          <cell r="T37">
            <v>2.9</v>
          </cell>
          <cell r="U37">
            <v>0.4</v>
          </cell>
          <cell r="V37">
            <v>6.5</v>
          </cell>
          <cell r="W37">
            <v>2</v>
          </cell>
          <cell r="X37">
            <v>4.8</v>
          </cell>
          <cell r="Y37">
            <v>1</v>
          </cell>
          <cell r="Z37">
            <v>0.8</v>
          </cell>
          <cell r="AA37">
            <v>0.5</v>
          </cell>
          <cell r="AB37">
            <v>0</v>
          </cell>
          <cell r="AC37">
            <v>0</v>
          </cell>
          <cell r="AD37">
            <v>2.5</v>
          </cell>
          <cell r="AE37">
            <v>0.4</v>
          </cell>
          <cell r="AF37">
            <v>1.5</v>
          </cell>
          <cell r="AG37">
            <v>0</v>
          </cell>
          <cell r="AH37">
            <v>0</v>
          </cell>
          <cell r="AI37">
            <v>8.6</v>
          </cell>
          <cell r="AJ37">
            <v>0.8</v>
          </cell>
          <cell r="AK37">
            <v>0</v>
          </cell>
          <cell r="AL37">
            <v>10</v>
          </cell>
          <cell r="AM37">
            <v>2.4</v>
          </cell>
          <cell r="AN37">
            <v>1.5</v>
          </cell>
          <cell r="AO37">
            <v>0.3</v>
          </cell>
          <cell r="AP37">
            <v>1</v>
          </cell>
          <cell r="AQ37">
            <v>5.0999999999999996</v>
          </cell>
          <cell r="AR37">
            <v>270.30000000000007</v>
          </cell>
        </row>
        <row r="38">
          <cell r="B38">
            <v>42622</v>
          </cell>
          <cell r="C38">
            <v>33</v>
          </cell>
          <cell r="D38">
            <v>20</v>
          </cell>
          <cell r="E38">
            <v>37.299999999999997</v>
          </cell>
          <cell r="F38">
            <v>34.9</v>
          </cell>
          <cell r="G38">
            <v>11</v>
          </cell>
          <cell r="H38">
            <v>25</v>
          </cell>
          <cell r="I38">
            <v>9.6999999999999993</v>
          </cell>
          <cell r="J38">
            <v>3.2</v>
          </cell>
          <cell r="K38">
            <v>2.9</v>
          </cell>
          <cell r="L38">
            <v>5</v>
          </cell>
          <cell r="M38">
            <v>4</v>
          </cell>
          <cell r="N38">
            <v>11</v>
          </cell>
          <cell r="O38">
            <v>6.7</v>
          </cell>
          <cell r="P38">
            <v>4</v>
          </cell>
          <cell r="Q38">
            <v>2.5</v>
          </cell>
          <cell r="R38">
            <v>0.4</v>
          </cell>
          <cell r="S38">
            <v>7</v>
          </cell>
          <cell r="T38">
            <v>4.3</v>
          </cell>
          <cell r="U38">
            <v>0.6</v>
          </cell>
          <cell r="V38">
            <v>6.6</v>
          </cell>
          <cell r="W38">
            <v>2</v>
          </cell>
          <cell r="X38">
            <v>4.8</v>
          </cell>
          <cell r="Y38">
            <v>1.5</v>
          </cell>
          <cell r="Z38">
            <v>1</v>
          </cell>
          <cell r="AA38">
            <v>0.3</v>
          </cell>
          <cell r="AB38">
            <v>0</v>
          </cell>
          <cell r="AC38">
            <v>0.4</v>
          </cell>
          <cell r="AD38">
            <v>3</v>
          </cell>
          <cell r="AE38">
            <v>0.9</v>
          </cell>
          <cell r="AF38">
            <v>0.7</v>
          </cell>
          <cell r="AG38">
            <v>0</v>
          </cell>
          <cell r="AH38">
            <v>0</v>
          </cell>
          <cell r="AI38">
            <v>7.5</v>
          </cell>
          <cell r="AJ38">
            <v>1</v>
          </cell>
          <cell r="AK38">
            <v>0</v>
          </cell>
          <cell r="AL38">
            <v>7</v>
          </cell>
          <cell r="AM38">
            <v>4.5</v>
          </cell>
          <cell r="AN38">
            <v>1.5</v>
          </cell>
          <cell r="AO38">
            <v>0.1</v>
          </cell>
          <cell r="AP38">
            <v>1</v>
          </cell>
          <cell r="AQ38">
            <v>5.0999999999999996</v>
          </cell>
          <cell r="AR38">
            <v>271.40000000000003</v>
          </cell>
        </row>
        <row r="39">
          <cell r="B39">
            <v>42629</v>
          </cell>
          <cell r="C39">
            <v>32</v>
          </cell>
          <cell r="D39">
            <v>23</v>
          </cell>
          <cell r="E39">
            <v>36.299999999999997</v>
          </cell>
          <cell r="F39">
            <v>36.5</v>
          </cell>
          <cell r="G39">
            <v>10</v>
          </cell>
          <cell r="H39">
            <v>24</v>
          </cell>
          <cell r="I39">
            <v>8</v>
          </cell>
          <cell r="J39">
            <v>3.5</v>
          </cell>
          <cell r="K39">
            <v>1.7</v>
          </cell>
          <cell r="L39">
            <v>4</v>
          </cell>
          <cell r="M39">
            <v>4</v>
          </cell>
          <cell r="N39">
            <v>11</v>
          </cell>
          <cell r="O39">
            <v>5</v>
          </cell>
          <cell r="P39">
            <v>5.5</v>
          </cell>
          <cell r="Q39">
            <v>3</v>
          </cell>
          <cell r="R39">
            <v>0.4</v>
          </cell>
          <cell r="S39">
            <v>8.1999999999999993</v>
          </cell>
          <cell r="T39">
            <v>6.7</v>
          </cell>
          <cell r="U39">
            <v>0.4</v>
          </cell>
          <cell r="V39">
            <v>4.5</v>
          </cell>
          <cell r="W39">
            <v>1.5</v>
          </cell>
          <cell r="X39">
            <v>3.3</v>
          </cell>
          <cell r="Y39">
            <v>1.5</v>
          </cell>
          <cell r="Z39">
            <v>1</v>
          </cell>
          <cell r="AA39">
            <v>0.3</v>
          </cell>
          <cell r="AB39">
            <v>0</v>
          </cell>
          <cell r="AC39">
            <v>0</v>
          </cell>
          <cell r="AD39">
            <v>3</v>
          </cell>
          <cell r="AE39">
            <v>0.6</v>
          </cell>
          <cell r="AF39">
            <v>1.3</v>
          </cell>
          <cell r="AG39">
            <v>0</v>
          </cell>
          <cell r="AH39">
            <v>0</v>
          </cell>
          <cell r="AI39">
            <v>10.199999999999999</v>
          </cell>
          <cell r="AJ39">
            <v>0.8</v>
          </cell>
          <cell r="AK39">
            <v>0</v>
          </cell>
          <cell r="AL39">
            <v>7.5</v>
          </cell>
          <cell r="AM39">
            <v>4</v>
          </cell>
          <cell r="AN39">
            <v>1.5</v>
          </cell>
          <cell r="AO39">
            <v>0</v>
          </cell>
          <cell r="AP39">
            <v>1</v>
          </cell>
          <cell r="AQ39">
            <v>4.5</v>
          </cell>
          <cell r="AR39">
            <v>269.70000000000005</v>
          </cell>
        </row>
        <row r="40">
          <cell r="B40">
            <v>42636</v>
          </cell>
          <cell r="C40">
            <v>27.5</v>
          </cell>
          <cell r="D40">
            <v>20</v>
          </cell>
          <cell r="E40">
            <v>27.8</v>
          </cell>
          <cell r="F40">
            <v>35</v>
          </cell>
          <cell r="G40">
            <v>10</v>
          </cell>
          <cell r="H40">
            <v>21</v>
          </cell>
          <cell r="I40">
            <v>8.1</v>
          </cell>
          <cell r="J40">
            <v>3.8</v>
          </cell>
          <cell r="K40">
            <v>2.4</v>
          </cell>
          <cell r="L40">
            <v>3.5</v>
          </cell>
          <cell r="M40">
            <v>4</v>
          </cell>
          <cell r="N40">
            <v>9</v>
          </cell>
          <cell r="O40">
            <v>4.5</v>
          </cell>
          <cell r="P40">
            <v>5.5</v>
          </cell>
          <cell r="Q40">
            <v>5.3</v>
          </cell>
          <cell r="R40">
            <v>0.4</v>
          </cell>
          <cell r="S40">
            <v>8.1</v>
          </cell>
          <cell r="T40">
            <v>8.1</v>
          </cell>
          <cell r="U40">
            <v>0.8</v>
          </cell>
          <cell r="V40">
            <v>5</v>
          </cell>
          <cell r="W40">
            <v>1.6</v>
          </cell>
          <cell r="X40">
            <v>3.3</v>
          </cell>
          <cell r="Y40">
            <v>3.2</v>
          </cell>
          <cell r="Z40">
            <v>1</v>
          </cell>
          <cell r="AA40">
            <v>0.3</v>
          </cell>
          <cell r="AB40">
            <v>0</v>
          </cell>
          <cell r="AC40">
            <v>0.3</v>
          </cell>
          <cell r="AD40">
            <v>2.5</v>
          </cell>
          <cell r="AE40">
            <v>0.4</v>
          </cell>
          <cell r="AF40">
            <v>1.1000000000000001</v>
          </cell>
          <cell r="AG40">
            <v>0</v>
          </cell>
          <cell r="AH40">
            <v>0</v>
          </cell>
          <cell r="AI40">
            <v>7.6</v>
          </cell>
          <cell r="AJ40">
            <v>0.9</v>
          </cell>
          <cell r="AK40">
            <v>0</v>
          </cell>
          <cell r="AL40">
            <v>8.3000000000000007</v>
          </cell>
          <cell r="AM40">
            <v>4.5</v>
          </cell>
          <cell r="AN40">
            <v>1.8</v>
          </cell>
          <cell r="AO40">
            <v>0</v>
          </cell>
          <cell r="AP40">
            <v>1</v>
          </cell>
          <cell r="AQ40">
            <v>4.5</v>
          </cell>
          <cell r="AR40">
            <v>252.10000000000008</v>
          </cell>
        </row>
        <row r="41">
          <cell r="B41">
            <v>42643</v>
          </cell>
          <cell r="C41">
            <v>27</v>
          </cell>
          <cell r="D41">
            <v>19</v>
          </cell>
          <cell r="E41">
            <v>19.2</v>
          </cell>
          <cell r="F41">
            <v>33.299999999999997</v>
          </cell>
          <cell r="G41">
            <v>15</v>
          </cell>
          <cell r="H41">
            <v>24</v>
          </cell>
          <cell r="I41">
            <v>9.1</v>
          </cell>
          <cell r="J41">
            <v>3</v>
          </cell>
          <cell r="K41">
            <v>2.4</v>
          </cell>
          <cell r="L41">
            <v>3</v>
          </cell>
          <cell r="M41">
            <v>4</v>
          </cell>
          <cell r="N41">
            <v>9</v>
          </cell>
          <cell r="O41">
            <v>5.5</v>
          </cell>
          <cell r="P41">
            <v>6.5</v>
          </cell>
          <cell r="Q41">
            <v>1.8</v>
          </cell>
          <cell r="R41">
            <v>0.9</v>
          </cell>
          <cell r="S41">
            <v>5.7</v>
          </cell>
          <cell r="T41">
            <v>5.7</v>
          </cell>
          <cell r="U41">
            <v>0.8</v>
          </cell>
          <cell r="V41">
            <v>7</v>
          </cell>
          <cell r="W41">
            <v>1.8</v>
          </cell>
          <cell r="X41">
            <v>4.4000000000000004</v>
          </cell>
          <cell r="Y41">
            <v>2.1</v>
          </cell>
          <cell r="Z41">
            <v>1</v>
          </cell>
          <cell r="AA41">
            <v>0.1</v>
          </cell>
          <cell r="AB41">
            <v>0</v>
          </cell>
          <cell r="AC41">
            <v>0.4</v>
          </cell>
          <cell r="AD41">
            <v>0.8</v>
          </cell>
          <cell r="AE41">
            <v>0.4</v>
          </cell>
          <cell r="AF41">
            <v>1.5</v>
          </cell>
          <cell r="AG41">
            <v>0</v>
          </cell>
          <cell r="AH41">
            <v>0</v>
          </cell>
          <cell r="AI41">
            <v>9.9</v>
          </cell>
          <cell r="AJ41">
            <v>0.9</v>
          </cell>
          <cell r="AK41">
            <v>0</v>
          </cell>
          <cell r="AL41">
            <v>7.6</v>
          </cell>
          <cell r="AM41">
            <v>7</v>
          </cell>
          <cell r="AN41">
            <v>2.2000000000000002</v>
          </cell>
          <cell r="AO41">
            <v>0</v>
          </cell>
          <cell r="AP41">
            <v>1</v>
          </cell>
          <cell r="AQ41">
            <v>2.4</v>
          </cell>
          <cell r="AR41">
            <v>245.40000000000003</v>
          </cell>
        </row>
        <row r="42">
          <cell r="B42">
            <v>42650</v>
          </cell>
          <cell r="C42">
            <v>33</v>
          </cell>
          <cell r="D42">
            <v>19</v>
          </cell>
          <cell r="E42">
            <v>30.9</v>
          </cell>
          <cell r="F42">
            <v>25.7</v>
          </cell>
          <cell r="G42">
            <v>13</v>
          </cell>
          <cell r="H42">
            <v>28</v>
          </cell>
          <cell r="I42">
            <v>8</v>
          </cell>
          <cell r="J42">
            <v>3.1</v>
          </cell>
          <cell r="K42">
            <v>2.9</v>
          </cell>
          <cell r="L42">
            <v>4</v>
          </cell>
          <cell r="M42">
            <v>4</v>
          </cell>
          <cell r="N42">
            <v>8</v>
          </cell>
          <cell r="O42">
            <v>5.8</v>
          </cell>
          <cell r="P42">
            <v>4</v>
          </cell>
          <cell r="Q42">
            <v>5.5</v>
          </cell>
          <cell r="R42">
            <v>0.3</v>
          </cell>
          <cell r="S42">
            <v>5.5</v>
          </cell>
          <cell r="T42">
            <v>10</v>
          </cell>
          <cell r="U42">
            <v>0.5</v>
          </cell>
          <cell r="V42">
            <v>4</v>
          </cell>
          <cell r="W42">
            <v>1.6</v>
          </cell>
          <cell r="X42">
            <v>6.3</v>
          </cell>
          <cell r="Y42">
            <v>1.5</v>
          </cell>
          <cell r="Z42">
            <v>0.5</v>
          </cell>
          <cell r="AA42">
            <v>0.3</v>
          </cell>
          <cell r="AB42">
            <v>0</v>
          </cell>
          <cell r="AC42">
            <v>0.3</v>
          </cell>
          <cell r="AD42">
            <v>1.2</v>
          </cell>
          <cell r="AE42">
            <v>0.4</v>
          </cell>
          <cell r="AF42">
            <v>1.3</v>
          </cell>
          <cell r="AG42">
            <v>0</v>
          </cell>
          <cell r="AH42">
            <v>0</v>
          </cell>
          <cell r="AI42">
            <v>10.8</v>
          </cell>
          <cell r="AJ42">
            <v>0.8</v>
          </cell>
          <cell r="AK42">
            <v>0</v>
          </cell>
          <cell r="AL42">
            <v>12</v>
          </cell>
          <cell r="AM42">
            <v>4.5</v>
          </cell>
          <cell r="AN42">
            <v>1.8</v>
          </cell>
          <cell r="AO42">
            <v>0</v>
          </cell>
          <cell r="AP42">
            <v>1</v>
          </cell>
          <cell r="AQ42">
            <v>2.6</v>
          </cell>
          <cell r="AR42">
            <v>262.10000000000014</v>
          </cell>
        </row>
        <row r="43">
          <cell r="B43">
            <v>42657</v>
          </cell>
          <cell r="C43">
            <v>31</v>
          </cell>
          <cell r="D43">
            <v>18</v>
          </cell>
          <cell r="E43">
            <v>30.2</v>
          </cell>
          <cell r="F43">
            <v>35.5</v>
          </cell>
          <cell r="G43">
            <v>14</v>
          </cell>
          <cell r="H43">
            <v>28</v>
          </cell>
          <cell r="I43">
            <v>9.4</v>
          </cell>
          <cell r="J43">
            <v>6.1</v>
          </cell>
          <cell r="K43">
            <v>2.4</v>
          </cell>
          <cell r="L43">
            <v>4</v>
          </cell>
          <cell r="M43">
            <v>4</v>
          </cell>
          <cell r="N43">
            <v>8</v>
          </cell>
          <cell r="O43">
            <v>6</v>
          </cell>
          <cell r="P43">
            <v>5.5</v>
          </cell>
          <cell r="Q43">
            <v>3.3</v>
          </cell>
          <cell r="R43">
            <v>0.6</v>
          </cell>
          <cell r="S43">
            <v>6.8</v>
          </cell>
          <cell r="T43">
            <v>8.8000000000000007</v>
          </cell>
          <cell r="U43">
            <v>0.4</v>
          </cell>
          <cell r="V43">
            <v>3</v>
          </cell>
          <cell r="W43">
            <v>2.5</v>
          </cell>
          <cell r="X43">
            <v>6.1</v>
          </cell>
          <cell r="Y43">
            <v>1.5</v>
          </cell>
          <cell r="Z43">
            <v>0.8</v>
          </cell>
          <cell r="AA43">
            <v>0.3</v>
          </cell>
          <cell r="AB43">
            <v>0</v>
          </cell>
          <cell r="AC43">
            <v>0.3</v>
          </cell>
          <cell r="AD43">
            <v>1.3</v>
          </cell>
          <cell r="AE43">
            <v>0.4</v>
          </cell>
          <cell r="AF43">
            <v>1.9</v>
          </cell>
          <cell r="AG43">
            <v>0</v>
          </cell>
          <cell r="AH43">
            <v>0</v>
          </cell>
          <cell r="AI43">
            <v>10.9</v>
          </cell>
          <cell r="AJ43">
            <v>0.9</v>
          </cell>
          <cell r="AK43">
            <v>0</v>
          </cell>
          <cell r="AL43">
            <v>12</v>
          </cell>
          <cell r="AM43">
            <v>4.5</v>
          </cell>
          <cell r="AN43">
            <v>2.5</v>
          </cell>
          <cell r="AO43">
            <v>0</v>
          </cell>
          <cell r="AP43">
            <v>1</v>
          </cell>
          <cell r="AQ43">
            <v>3.5</v>
          </cell>
          <cell r="AR43">
            <v>275.40000000000009</v>
          </cell>
        </row>
        <row r="44">
          <cell r="B44">
            <v>42664</v>
          </cell>
          <cell r="C44">
            <v>30</v>
          </cell>
          <cell r="D44">
            <v>17</v>
          </cell>
          <cell r="E44">
            <v>32</v>
          </cell>
          <cell r="F44">
            <v>33</v>
          </cell>
          <cell r="G44">
            <v>13</v>
          </cell>
          <cell r="H44">
            <v>27</v>
          </cell>
          <cell r="I44">
            <v>11</v>
          </cell>
          <cell r="J44">
            <v>3</v>
          </cell>
          <cell r="K44">
            <v>3</v>
          </cell>
          <cell r="L44">
            <v>4</v>
          </cell>
          <cell r="M44">
            <v>4</v>
          </cell>
          <cell r="N44">
            <v>9</v>
          </cell>
          <cell r="O44">
            <v>6</v>
          </cell>
          <cell r="P44">
            <v>5</v>
          </cell>
          <cell r="Q44">
            <v>4</v>
          </cell>
          <cell r="R44">
            <v>0</v>
          </cell>
          <cell r="S44">
            <v>6</v>
          </cell>
          <cell r="T44">
            <v>6</v>
          </cell>
          <cell r="U44">
            <v>0</v>
          </cell>
          <cell r="V44">
            <v>5</v>
          </cell>
          <cell r="W44">
            <v>3</v>
          </cell>
          <cell r="X44">
            <v>6</v>
          </cell>
          <cell r="Y44">
            <v>1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2</v>
          </cell>
          <cell r="AE44">
            <v>0</v>
          </cell>
          <cell r="AF44">
            <v>2</v>
          </cell>
          <cell r="AG44">
            <v>0</v>
          </cell>
          <cell r="AH44">
            <v>0</v>
          </cell>
          <cell r="AI44">
            <v>8</v>
          </cell>
          <cell r="AJ44">
            <v>1</v>
          </cell>
          <cell r="AK44">
            <v>0</v>
          </cell>
          <cell r="AL44">
            <v>12</v>
          </cell>
          <cell r="AM44">
            <v>4</v>
          </cell>
          <cell r="AN44">
            <v>2</v>
          </cell>
          <cell r="AO44">
            <v>0</v>
          </cell>
          <cell r="AP44">
            <v>1</v>
          </cell>
          <cell r="AQ44">
            <v>5</v>
          </cell>
          <cell r="AR44">
            <v>266</v>
          </cell>
        </row>
        <row r="45">
          <cell r="B45">
            <v>42671</v>
          </cell>
          <cell r="C45">
            <v>32.4</v>
          </cell>
          <cell r="D45">
            <v>19</v>
          </cell>
          <cell r="E45">
            <v>30.5</v>
          </cell>
          <cell r="F45">
            <v>36.200000000000003</v>
          </cell>
          <cell r="G45">
            <v>13.5</v>
          </cell>
          <cell r="H45">
            <v>26</v>
          </cell>
          <cell r="I45">
            <v>9</v>
          </cell>
          <cell r="J45">
            <v>6.1</v>
          </cell>
          <cell r="K45">
            <v>2.6</v>
          </cell>
          <cell r="L45">
            <v>3.9</v>
          </cell>
          <cell r="M45">
            <v>4</v>
          </cell>
          <cell r="N45">
            <v>9</v>
          </cell>
          <cell r="O45">
            <v>6.7</v>
          </cell>
          <cell r="P45">
            <v>5.5</v>
          </cell>
          <cell r="Q45">
            <v>3.7</v>
          </cell>
          <cell r="R45">
            <v>0.8</v>
          </cell>
          <cell r="S45">
            <v>4.9000000000000004</v>
          </cell>
          <cell r="T45">
            <v>6.4</v>
          </cell>
          <cell r="U45">
            <v>1.5</v>
          </cell>
          <cell r="V45">
            <v>7.5</v>
          </cell>
          <cell r="W45">
            <v>1.6</v>
          </cell>
          <cell r="X45">
            <v>5.0999999999999996</v>
          </cell>
          <cell r="Y45">
            <v>2</v>
          </cell>
          <cell r="Z45">
            <v>1</v>
          </cell>
          <cell r="AA45">
            <v>0.4</v>
          </cell>
          <cell r="AB45">
            <v>0</v>
          </cell>
          <cell r="AC45">
            <v>0</v>
          </cell>
          <cell r="AD45">
            <v>1.6</v>
          </cell>
          <cell r="AE45">
            <v>0.4</v>
          </cell>
          <cell r="AF45">
            <v>1.1000000000000001</v>
          </cell>
          <cell r="AG45">
            <v>0</v>
          </cell>
          <cell r="AH45">
            <v>0</v>
          </cell>
          <cell r="AI45">
            <v>10.8</v>
          </cell>
          <cell r="AJ45">
            <v>1.6</v>
          </cell>
          <cell r="AK45">
            <v>0</v>
          </cell>
          <cell r="AL45">
            <v>11</v>
          </cell>
          <cell r="AM45">
            <v>5.2</v>
          </cell>
          <cell r="AN45">
            <v>2.2999999999999998</v>
          </cell>
          <cell r="AO45">
            <v>0</v>
          </cell>
          <cell r="AP45">
            <v>1</v>
          </cell>
          <cell r="AQ45">
            <v>5.4</v>
          </cell>
          <cell r="AR45">
            <v>279.7</v>
          </cell>
        </row>
        <row r="46">
          <cell r="B46">
            <v>42678</v>
          </cell>
          <cell r="C46">
            <v>32.5</v>
          </cell>
          <cell r="D46">
            <v>18</v>
          </cell>
          <cell r="E46">
            <v>33.4</v>
          </cell>
          <cell r="F46">
            <v>33.799999999999997</v>
          </cell>
          <cell r="G46">
            <v>14</v>
          </cell>
          <cell r="H46">
            <v>25</v>
          </cell>
          <cell r="I46">
            <v>8.6999999999999993</v>
          </cell>
          <cell r="J46">
            <v>6.1</v>
          </cell>
          <cell r="K46">
            <v>2.4</v>
          </cell>
          <cell r="L46">
            <v>5.5</v>
          </cell>
          <cell r="M46">
            <v>4</v>
          </cell>
          <cell r="N46">
            <v>9</v>
          </cell>
          <cell r="O46">
            <v>5.9</v>
          </cell>
          <cell r="P46">
            <v>4.5</v>
          </cell>
          <cell r="Q46">
            <v>4.5</v>
          </cell>
          <cell r="R46">
            <v>0.8</v>
          </cell>
          <cell r="S46">
            <v>5.6</v>
          </cell>
          <cell r="T46">
            <v>10</v>
          </cell>
          <cell r="U46">
            <v>1</v>
          </cell>
          <cell r="V46">
            <v>4.5</v>
          </cell>
          <cell r="W46">
            <v>2</v>
          </cell>
          <cell r="X46">
            <v>6.4</v>
          </cell>
          <cell r="Y46">
            <v>1.7</v>
          </cell>
          <cell r="Z46">
            <v>1</v>
          </cell>
          <cell r="AA46">
            <v>0.3</v>
          </cell>
          <cell r="AB46">
            <v>0</v>
          </cell>
          <cell r="AC46">
            <v>0.3</v>
          </cell>
          <cell r="AD46">
            <v>1.3</v>
          </cell>
          <cell r="AE46">
            <v>0.56000000000000005</v>
          </cell>
          <cell r="AF46">
            <v>0.7</v>
          </cell>
          <cell r="AG46">
            <v>0</v>
          </cell>
          <cell r="AH46">
            <v>0</v>
          </cell>
          <cell r="AI46">
            <v>8.3000000000000007</v>
          </cell>
          <cell r="AJ46">
            <v>0.8</v>
          </cell>
          <cell r="AK46">
            <v>0</v>
          </cell>
          <cell r="AL46">
            <v>13</v>
          </cell>
          <cell r="AM46">
            <v>7</v>
          </cell>
          <cell r="AN46">
            <v>1.5</v>
          </cell>
          <cell r="AO46">
            <v>0</v>
          </cell>
          <cell r="AP46">
            <v>1</v>
          </cell>
          <cell r="AQ46">
            <v>5.0999999999999996</v>
          </cell>
          <cell r="AR46">
            <v>280.16000000000008</v>
          </cell>
        </row>
        <row r="47">
          <cell r="B47">
            <v>42685</v>
          </cell>
          <cell r="C47">
            <v>33</v>
          </cell>
          <cell r="D47">
            <v>19</v>
          </cell>
          <cell r="E47">
            <v>31.3</v>
          </cell>
          <cell r="F47">
            <v>32.6</v>
          </cell>
          <cell r="G47">
            <v>13</v>
          </cell>
          <cell r="H47">
            <v>26</v>
          </cell>
          <cell r="I47">
            <v>9</v>
          </cell>
          <cell r="J47">
            <v>6.2</v>
          </cell>
          <cell r="K47">
            <v>2.8</v>
          </cell>
          <cell r="L47">
            <v>7.5</v>
          </cell>
          <cell r="M47">
            <v>4</v>
          </cell>
          <cell r="N47">
            <v>9</v>
          </cell>
          <cell r="O47">
            <v>8.3000000000000007</v>
          </cell>
          <cell r="P47">
            <v>5</v>
          </cell>
          <cell r="Q47">
            <v>3.6</v>
          </cell>
          <cell r="R47">
            <v>1</v>
          </cell>
          <cell r="S47">
            <v>5.3</v>
          </cell>
          <cell r="T47">
            <v>8.6</v>
          </cell>
          <cell r="U47">
            <v>1.5</v>
          </cell>
          <cell r="V47">
            <v>5.4</v>
          </cell>
          <cell r="W47">
            <v>1.7</v>
          </cell>
          <cell r="X47">
            <v>7.1</v>
          </cell>
          <cell r="Y47">
            <v>1.7</v>
          </cell>
          <cell r="Z47">
            <v>0.8</v>
          </cell>
          <cell r="AA47">
            <v>0.8</v>
          </cell>
          <cell r="AB47">
            <v>0</v>
          </cell>
          <cell r="AC47">
            <v>0</v>
          </cell>
          <cell r="AD47">
            <v>1.5</v>
          </cell>
          <cell r="AE47">
            <v>0.5</v>
          </cell>
          <cell r="AF47">
            <v>1.4</v>
          </cell>
          <cell r="AG47">
            <v>0</v>
          </cell>
          <cell r="AH47">
            <v>0.4</v>
          </cell>
          <cell r="AI47">
            <v>9.1</v>
          </cell>
          <cell r="AJ47">
            <v>0.8</v>
          </cell>
          <cell r="AK47">
            <v>0.3</v>
          </cell>
          <cell r="AL47">
            <v>13</v>
          </cell>
          <cell r="AM47">
            <v>5.6</v>
          </cell>
          <cell r="AN47">
            <v>1.5</v>
          </cell>
          <cell r="AO47">
            <v>0</v>
          </cell>
          <cell r="AP47">
            <v>1</v>
          </cell>
          <cell r="AQ47">
            <v>4.5999999999999996</v>
          </cell>
          <cell r="AR47">
            <v>283.90000000000009</v>
          </cell>
        </row>
        <row r="48">
          <cell r="B48">
            <v>42692</v>
          </cell>
          <cell r="C48">
            <v>31</v>
          </cell>
          <cell r="D48">
            <v>21</v>
          </cell>
          <cell r="E48">
            <v>30.7</v>
          </cell>
          <cell r="F48">
            <v>30.9</v>
          </cell>
          <cell r="G48">
            <v>13</v>
          </cell>
          <cell r="H48">
            <v>26</v>
          </cell>
          <cell r="I48">
            <v>9.1999999999999993</v>
          </cell>
          <cell r="J48">
            <v>5.9</v>
          </cell>
          <cell r="K48">
            <v>3.3</v>
          </cell>
          <cell r="L48">
            <v>3.5</v>
          </cell>
          <cell r="M48">
            <v>4</v>
          </cell>
          <cell r="N48">
            <v>8</v>
          </cell>
          <cell r="O48">
            <v>6.5</v>
          </cell>
          <cell r="P48">
            <v>4.5</v>
          </cell>
          <cell r="Q48">
            <v>4.5</v>
          </cell>
          <cell r="R48">
            <v>0.6</v>
          </cell>
          <cell r="S48">
            <v>8.6</v>
          </cell>
          <cell r="T48">
            <v>10.7</v>
          </cell>
          <cell r="U48">
            <v>0.2</v>
          </cell>
          <cell r="V48">
            <v>5</v>
          </cell>
          <cell r="W48">
            <v>1.7</v>
          </cell>
          <cell r="X48">
            <v>4.5</v>
          </cell>
          <cell r="Y48">
            <v>1.8</v>
          </cell>
          <cell r="Z48">
            <v>1</v>
          </cell>
          <cell r="AA48">
            <v>0.3</v>
          </cell>
          <cell r="AB48">
            <v>0</v>
          </cell>
          <cell r="AC48">
            <v>0</v>
          </cell>
          <cell r="AD48">
            <v>1.3</v>
          </cell>
          <cell r="AE48">
            <v>0.5</v>
          </cell>
          <cell r="AF48">
            <v>1</v>
          </cell>
          <cell r="AG48">
            <v>0</v>
          </cell>
          <cell r="AH48">
            <v>0.3</v>
          </cell>
          <cell r="AI48">
            <v>10.3</v>
          </cell>
          <cell r="AJ48">
            <v>1.2</v>
          </cell>
          <cell r="AK48">
            <v>0</v>
          </cell>
          <cell r="AL48">
            <v>13</v>
          </cell>
          <cell r="AM48">
            <v>5.5</v>
          </cell>
          <cell r="AN48">
            <v>1.8</v>
          </cell>
          <cell r="AO48">
            <v>0</v>
          </cell>
          <cell r="AP48">
            <v>1</v>
          </cell>
          <cell r="AQ48">
            <v>4.5</v>
          </cell>
          <cell r="AR48">
            <v>276.8</v>
          </cell>
        </row>
        <row r="49">
          <cell r="B49">
            <v>42699</v>
          </cell>
          <cell r="C49">
            <v>33</v>
          </cell>
          <cell r="D49">
            <v>19</v>
          </cell>
          <cell r="E49">
            <v>28.8</v>
          </cell>
          <cell r="F49">
            <v>30.4</v>
          </cell>
          <cell r="G49">
            <v>16.399999999999999</v>
          </cell>
          <cell r="H49">
            <v>23</v>
          </cell>
          <cell r="I49">
            <v>8.1999999999999993</v>
          </cell>
          <cell r="J49">
            <v>3.2</v>
          </cell>
          <cell r="K49">
            <v>2.9</v>
          </cell>
          <cell r="L49">
            <v>5.0999999999999996</v>
          </cell>
          <cell r="M49">
            <v>4</v>
          </cell>
          <cell r="N49">
            <v>7.5</v>
          </cell>
          <cell r="O49">
            <v>6.8</v>
          </cell>
          <cell r="P49">
            <v>4.5</v>
          </cell>
          <cell r="Q49">
            <v>4</v>
          </cell>
          <cell r="R49">
            <v>0.4</v>
          </cell>
          <cell r="S49">
            <v>8.5</v>
          </cell>
          <cell r="T49">
            <v>8.6</v>
          </cell>
          <cell r="U49">
            <v>0.4</v>
          </cell>
          <cell r="V49">
            <v>7</v>
          </cell>
          <cell r="W49">
            <v>3</v>
          </cell>
          <cell r="X49">
            <v>3.7</v>
          </cell>
          <cell r="Y49">
            <v>1.2</v>
          </cell>
          <cell r="Z49">
            <v>0.3</v>
          </cell>
          <cell r="AA49">
            <v>0.3</v>
          </cell>
          <cell r="AB49">
            <v>0</v>
          </cell>
          <cell r="AC49">
            <v>0.3</v>
          </cell>
          <cell r="AD49">
            <v>1.4</v>
          </cell>
          <cell r="AE49">
            <v>0.4</v>
          </cell>
          <cell r="AF49">
            <v>1.3</v>
          </cell>
          <cell r="AG49">
            <v>0</v>
          </cell>
          <cell r="AH49">
            <v>0</v>
          </cell>
          <cell r="AI49">
            <v>7.2</v>
          </cell>
          <cell r="AJ49">
            <v>0.9</v>
          </cell>
          <cell r="AK49">
            <v>0</v>
          </cell>
          <cell r="AL49">
            <v>13</v>
          </cell>
          <cell r="AM49">
            <v>1</v>
          </cell>
          <cell r="AN49">
            <v>1.5</v>
          </cell>
          <cell r="AO49">
            <v>0</v>
          </cell>
          <cell r="AP49">
            <v>1</v>
          </cell>
          <cell r="AQ49">
            <v>4.3</v>
          </cell>
          <cell r="AR49">
            <v>262.50000000000006</v>
          </cell>
        </row>
        <row r="50">
          <cell r="B50">
            <v>42706</v>
          </cell>
          <cell r="C50">
            <v>33</v>
          </cell>
          <cell r="D50">
            <v>19</v>
          </cell>
          <cell r="E50">
            <v>29.7</v>
          </cell>
          <cell r="F50">
            <v>34.6</v>
          </cell>
          <cell r="G50">
            <v>16.8</v>
          </cell>
          <cell r="H50">
            <v>24</v>
          </cell>
          <cell r="I50">
            <v>9.3000000000000007</v>
          </cell>
          <cell r="J50">
            <v>3.1</v>
          </cell>
          <cell r="K50">
            <v>2.2000000000000002</v>
          </cell>
          <cell r="L50">
            <v>5.8</v>
          </cell>
          <cell r="M50">
            <v>4</v>
          </cell>
          <cell r="N50">
            <v>7.5</v>
          </cell>
          <cell r="O50">
            <v>5.9</v>
          </cell>
          <cell r="P50">
            <v>5</v>
          </cell>
          <cell r="Q50">
            <v>3.1</v>
          </cell>
          <cell r="R50">
            <v>0.4</v>
          </cell>
          <cell r="S50">
            <v>7</v>
          </cell>
          <cell r="T50">
            <v>10</v>
          </cell>
          <cell r="U50">
            <v>0.1</v>
          </cell>
          <cell r="V50">
            <v>6</v>
          </cell>
          <cell r="W50">
            <v>3</v>
          </cell>
          <cell r="X50">
            <v>4.3</v>
          </cell>
          <cell r="Y50">
            <v>1</v>
          </cell>
          <cell r="Z50">
            <v>0.4</v>
          </cell>
          <cell r="AA50">
            <v>1</v>
          </cell>
          <cell r="AB50">
            <v>0</v>
          </cell>
          <cell r="AC50">
            <v>0</v>
          </cell>
          <cell r="AD50">
            <v>1.5</v>
          </cell>
          <cell r="AE50">
            <v>0.5</v>
          </cell>
          <cell r="AF50">
            <v>1.5</v>
          </cell>
          <cell r="AG50">
            <v>0</v>
          </cell>
          <cell r="AH50">
            <v>0</v>
          </cell>
          <cell r="AI50">
            <v>6.6</v>
          </cell>
          <cell r="AJ50">
            <v>1.3</v>
          </cell>
          <cell r="AK50">
            <v>0</v>
          </cell>
          <cell r="AL50">
            <v>12</v>
          </cell>
          <cell r="AM50">
            <v>2.8</v>
          </cell>
          <cell r="AN50">
            <v>1.2</v>
          </cell>
          <cell r="AO50">
            <v>0</v>
          </cell>
          <cell r="AP50">
            <v>1</v>
          </cell>
          <cell r="AQ50">
            <v>3.6</v>
          </cell>
          <cell r="AR50">
            <v>268.20000000000005</v>
          </cell>
        </row>
        <row r="51">
          <cell r="B51">
            <v>42713</v>
          </cell>
          <cell r="C51">
            <v>32</v>
          </cell>
          <cell r="D51">
            <v>18</v>
          </cell>
          <cell r="E51">
            <v>31.2</v>
          </cell>
          <cell r="F51">
            <v>35.1</v>
          </cell>
          <cell r="G51">
            <v>10.1</v>
          </cell>
          <cell r="H51">
            <v>23</v>
          </cell>
          <cell r="I51">
            <v>9.1</v>
          </cell>
          <cell r="J51">
            <v>3</v>
          </cell>
          <cell r="K51">
            <v>2.7</v>
          </cell>
          <cell r="L51">
            <v>6.6</v>
          </cell>
          <cell r="M51">
            <v>4</v>
          </cell>
          <cell r="N51">
            <v>7.5</v>
          </cell>
          <cell r="O51">
            <v>6</v>
          </cell>
          <cell r="P51">
            <v>5</v>
          </cell>
          <cell r="Q51">
            <v>3</v>
          </cell>
          <cell r="R51">
            <v>1</v>
          </cell>
          <cell r="S51">
            <v>9</v>
          </cell>
          <cell r="T51">
            <v>10.8</v>
          </cell>
          <cell r="U51">
            <v>1.2</v>
          </cell>
          <cell r="V51">
            <v>5.6</v>
          </cell>
          <cell r="W51">
            <v>3</v>
          </cell>
          <cell r="X51">
            <v>5.6</v>
          </cell>
          <cell r="Y51">
            <v>1</v>
          </cell>
          <cell r="Z51">
            <v>0.8</v>
          </cell>
          <cell r="AA51">
            <v>0.7</v>
          </cell>
          <cell r="AB51">
            <v>0.1</v>
          </cell>
          <cell r="AC51">
            <v>0.3</v>
          </cell>
          <cell r="AD51">
            <v>1.5</v>
          </cell>
          <cell r="AE51">
            <v>0.4</v>
          </cell>
          <cell r="AF51">
            <v>1.2</v>
          </cell>
          <cell r="AG51">
            <v>0</v>
          </cell>
          <cell r="AH51">
            <v>0</v>
          </cell>
          <cell r="AI51">
            <v>10.9</v>
          </cell>
          <cell r="AJ51">
            <v>0.9</v>
          </cell>
          <cell r="AK51">
            <v>0.1</v>
          </cell>
          <cell r="AL51">
            <v>13</v>
          </cell>
          <cell r="AM51">
            <v>3</v>
          </cell>
          <cell r="AN51">
            <v>1.5</v>
          </cell>
          <cell r="AO51">
            <v>0</v>
          </cell>
          <cell r="AP51">
            <v>1</v>
          </cell>
          <cell r="AQ51">
            <v>4</v>
          </cell>
          <cell r="AR51">
            <v>272.89999999999998</v>
          </cell>
        </row>
        <row r="52">
          <cell r="B52">
            <v>42720</v>
          </cell>
          <cell r="C52">
            <v>31.2</v>
          </cell>
          <cell r="D52">
            <v>19</v>
          </cell>
          <cell r="E52">
            <v>31.4</v>
          </cell>
          <cell r="F52">
            <v>34.799999999999997</v>
          </cell>
          <cell r="G52">
            <v>16.100000000000001</v>
          </cell>
          <cell r="H52">
            <v>23</v>
          </cell>
          <cell r="I52">
            <v>8.4</v>
          </cell>
          <cell r="J52">
            <v>3.5</v>
          </cell>
          <cell r="K52">
            <v>2.9</v>
          </cell>
          <cell r="L52">
            <v>3</v>
          </cell>
          <cell r="M52">
            <v>4.5999999999999996</v>
          </cell>
          <cell r="N52">
            <v>8</v>
          </cell>
          <cell r="O52">
            <v>6</v>
          </cell>
          <cell r="P52">
            <v>5</v>
          </cell>
          <cell r="Q52">
            <v>4.4000000000000004</v>
          </cell>
          <cell r="R52">
            <v>1</v>
          </cell>
          <cell r="S52">
            <v>8.6999999999999993</v>
          </cell>
          <cell r="T52">
            <v>10.4</v>
          </cell>
          <cell r="U52">
            <v>0.2</v>
          </cell>
          <cell r="V52">
            <v>5</v>
          </cell>
          <cell r="W52">
            <v>2</v>
          </cell>
          <cell r="X52">
            <v>6.4</v>
          </cell>
          <cell r="Y52">
            <v>0.8</v>
          </cell>
          <cell r="Z52">
            <v>0.8</v>
          </cell>
          <cell r="AA52">
            <v>0.5</v>
          </cell>
          <cell r="AB52">
            <v>0</v>
          </cell>
          <cell r="AC52">
            <v>0.3</v>
          </cell>
          <cell r="AD52">
            <v>1.5</v>
          </cell>
          <cell r="AE52">
            <v>0.3</v>
          </cell>
          <cell r="AF52">
            <v>1.3</v>
          </cell>
          <cell r="AG52">
            <v>0</v>
          </cell>
          <cell r="AH52">
            <v>0</v>
          </cell>
          <cell r="AI52">
            <v>8.1999999999999993</v>
          </cell>
          <cell r="AJ52">
            <v>1.2</v>
          </cell>
          <cell r="AK52">
            <v>0.1</v>
          </cell>
          <cell r="AL52">
            <v>9</v>
          </cell>
          <cell r="AM52">
            <v>6.7</v>
          </cell>
          <cell r="AN52">
            <v>1.5</v>
          </cell>
          <cell r="AO52">
            <v>0</v>
          </cell>
          <cell r="AP52">
            <v>1</v>
          </cell>
          <cell r="AQ52">
            <v>4.0999999999999996</v>
          </cell>
          <cell r="AR52">
            <v>272.3</v>
          </cell>
        </row>
        <row r="53">
          <cell r="B53">
            <v>42727</v>
          </cell>
          <cell r="C53">
            <v>32</v>
          </cell>
          <cell r="D53">
            <v>17.600000000000001</v>
          </cell>
          <cell r="E53">
            <v>23.4</v>
          </cell>
          <cell r="F53">
            <v>26.2</v>
          </cell>
          <cell r="G53">
            <v>13.5</v>
          </cell>
          <cell r="H53">
            <v>7</v>
          </cell>
          <cell r="I53">
            <v>9.1999999999999993</v>
          </cell>
          <cell r="J53">
            <v>5</v>
          </cell>
          <cell r="K53">
            <v>3.1</v>
          </cell>
          <cell r="L53">
            <v>2</v>
          </cell>
          <cell r="M53">
            <v>3</v>
          </cell>
          <cell r="N53">
            <v>7</v>
          </cell>
          <cell r="O53">
            <v>6.2</v>
          </cell>
          <cell r="P53">
            <v>5</v>
          </cell>
          <cell r="Q53">
            <v>3.6</v>
          </cell>
          <cell r="R53">
            <v>1.4</v>
          </cell>
          <cell r="S53">
            <v>7.5</v>
          </cell>
          <cell r="T53">
            <v>11</v>
          </cell>
          <cell r="U53">
            <v>0.4</v>
          </cell>
          <cell r="V53">
            <v>5.8</v>
          </cell>
          <cell r="W53">
            <v>1.9</v>
          </cell>
          <cell r="X53">
            <v>6.2</v>
          </cell>
          <cell r="Y53">
            <v>1.5</v>
          </cell>
          <cell r="Z53">
            <v>0.8</v>
          </cell>
          <cell r="AA53">
            <v>0.8</v>
          </cell>
          <cell r="AB53">
            <v>0</v>
          </cell>
          <cell r="AC53">
            <v>0.1</v>
          </cell>
          <cell r="AD53">
            <v>1.4</v>
          </cell>
          <cell r="AE53">
            <v>0.1</v>
          </cell>
          <cell r="AF53">
            <v>1</v>
          </cell>
          <cell r="AG53">
            <v>0</v>
          </cell>
          <cell r="AH53">
            <v>0</v>
          </cell>
          <cell r="AI53">
            <v>11.6</v>
          </cell>
          <cell r="AJ53">
            <v>1.6</v>
          </cell>
          <cell r="AK53">
            <v>0</v>
          </cell>
          <cell r="AL53">
            <v>3.6</v>
          </cell>
          <cell r="AM53">
            <v>5.5</v>
          </cell>
          <cell r="AN53">
            <v>1.3</v>
          </cell>
          <cell r="AO53">
            <v>0</v>
          </cell>
          <cell r="AP53">
            <v>1</v>
          </cell>
          <cell r="AQ53">
            <v>3.6</v>
          </cell>
          <cell r="AR53">
            <v>231.9</v>
          </cell>
        </row>
        <row r="54">
          <cell r="B54">
            <v>42734</v>
          </cell>
          <cell r="C54">
            <v>32</v>
          </cell>
          <cell r="D54">
            <v>18</v>
          </cell>
          <cell r="E54">
            <v>30.5</v>
          </cell>
          <cell r="F54">
            <v>32.200000000000003</v>
          </cell>
          <cell r="G54">
            <v>13.1</v>
          </cell>
          <cell r="H54">
            <v>26</v>
          </cell>
          <cell r="I54">
            <v>9.5</v>
          </cell>
          <cell r="J54">
            <v>3</v>
          </cell>
          <cell r="K54">
            <v>2.8</v>
          </cell>
          <cell r="L54">
            <v>2.2000000000000002</v>
          </cell>
          <cell r="M54">
            <v>4</v>
          </cell>
          <cell r="N54">
            <v>8</v>
          </cell>
          <cell r="O54">
            <v>6.9</v>
          </cell>
          <cell r="P54">
            <v>6</v>
          </cell>
          <cell r="Q54">
            <v>3.4</v>
          </cell>
          <cell r="R54">
            <v>1.2</v>
          </cell>
          <cell r="S54">
            <v>6.2</v>
          </cell>
          <cell r="T54">
            <v>10</v>
          </cell>
          <cell r="U54">
            <v>0.4</v>
          </cell>
          <cell r="V54">
            <v>5.5</v>
          </cell>
          <cell r="W54">
            <v>2</v>
          </cell>
          <cell r="X54">
            <v>3.9</v>
          </cell>
          <cell r="Y54">
            <v>1</v>
          </cell>
          <cell r="Z54">
            <v>1</v>
          </cell>
          <cell r="AA54">
            <v>0.4</v>
          </cell>
          <cell r="AB54">
            <v>0</v>
          </cell>
          <cell r="AC54">
            <v>0.7</v>
          </cell>
          <cell r="AD54">
            <v>1.5</v>
          </cell>
          <cell r="AE54">
            <v>0.1</v>
          </cell>
          <cell r="AF54">
            <v>1.6</v>
          </cell>
          <cell r="AG54">
            <v>0</v>
          </cell>
          <cell r="AH54">
            <v>0</v>
          </cell>
          <cell r="AI54">
            <v>9.3000000000000007</v>
          </cell>
          <cell r="AJ54">
            <v>0.8</v>
          </cell>
          <cell r="AK54">
            <v>0</v>
          </cell>
          <cell r="AL54">
            <v>9</v>
          </cell>
          <cell r="AM54">
            <v>3</v>
          </cell>
          <cell r="AN54">
            <v>0.8</v>
          </cell>
          <cell r="AO54">
            <v>0</v>
          </cell>
          <cell r="AP54">
            <v>1</v>
          </cell>
          <cell r="AQ54">
            <v>4.0999999999999996</v>
          </cell>
          <cell r="AR54">
            <v>261.10000000000002</v>
          </cell>
        </row>
        <row r="55">
          <cell r="B55">
            <v>42741</v>
          </cell>
          <cell r="C55">
            <v>31</v>
          </cell>
          <cell r="D55">
            <v>18</v>
          </cell>
          <cell r="E55">
            <v>22.3</v>
          </cell>
          <cell r="F55">
            <v>30</v>
          </cell>
          <cell r="G55">
            <v>14.3</v>
          </cell>
          <cell r="H55">
            <v>24.2</v>
          </cell>
          <cell r="I55">
            <v>7.9</v>
          </cell>
          <cell r="J55">
            <v>3.1</v>
          </cell>
          <cell r="K55">
            <v>2.5</v>
          </cell>
          <cell r="L55">
            <v>4.3</v>
          </cell>
          <cell r="M55">
            <v>4</v>
          </cell>
          <cell r="N55">
            <v>6.5</v>
          </cell>
          <cell r="O55">
            <v>7</v>
          </cell>
          <cell r="P55">
            <v>5</v>
          </cell>
          <cell r="Q55">
            <v>2.4</v>
          </cell>
          <cell r="R55">
            <v>1</v>
          </cell>
          <cell r="S55">
            <v>7.7</v>
          </cell>
          <cell r="T55">
            <v>12</v>
          </cell>
          <cell r="U55">
            <v>0.9</v>
          </cell>
          <cell r="V55">
            <v>5.8</v>
          </cell>
          <cell r="W55">
            <v>2</v>
          </cell>
          <cell r="X55">
            <v>3.9</v>
          </cell>
          <cell r="Y55">
            <v>0.7</v>
          </cell>
          <cell r="Z55">
            <v>1</v>
          </cell>
          <cell r="AA55">
            <v>0.3</v>
          </cell>
          <cell r="AB55">
            <v>0</v>
          </cell>
          <cell r="AC55">
            <v>0.3</v>
          </cell>
          <cell r="AD55">
            <v>1.3</v>
          </cell>
          <cell r="AE55">
            <v>0.1</v>
          </cell>
          <cell r="AF55">
            <v>1.8</v>
          </cell>
          <cell r="AG55">
            <v>0</v>
          </cell>
          <cell r="AH55">
            <v>0</v>
          </cell>
          <cell r="AI55">
            <v>9.6999999999999993</v>
          </cell>
          <cell r="AJ55">
            <v>1.1000000000000001</v>
          </cell>
          <cell r="AK55">
            <v>0</v>
          </cell>
          <cell r="AL55">
            <v>9</v>
          </cell>
          <cell r="AM55">
            <v>2</v>
          </cell>
          <cell r="AN55">
            <v>0.8</v>
          </cell>
          <cell r="AO55">
            <v>0</v>
          </cell>
          <cell r="AP55">
            <v>1</v>
          </cell>
          <cell r="AQ55">
            <v>5</v>
          </cell>
          <cell r="AR55">
            <v>249.90000000000003</v>
          </cell>
        </row>
        <row r="56">
          <cell r="B56">
            <v>42748</v>
          </cell>
          <cell r="C56">
            <v>35</v>
          </cell>
          <cell r="D56">
            <v>19</v>
          </cell>
          <cell r="E56">
            <v>28.3</v>
          </cell>
          <cell r="F56">
            <v>30</v>
          </cell>
          <cell r="G56">
            <v>14.7</v>
          </cell>
          <cell r="H56">
            <v>26</v>
          </cell>
          <cell r="I56">
            <v>8.4</v>
          </cell>
          <cell r="J56">
            <v>4.2</v>
          </cell>
          <cell r="K56">
            <v>2.8</v>
          </cell>
          <cell r="L56">
            <v>3.7</v>
          </cell>
          <cell r="M56">
            <v>5</v>
          </cell>
          <cell r="N56">
            <v>7.4</v>
          </cell>
          <cell r="O56">
            <v>6.3</v>
          </cell>
          <cell r="P56">
            <v>5.5</v>
          </cell>
          <cell r="Q56">
            <v>5.0999999999999996</v>
          </cell>
          <cell r="R56">
            <v>1.5</v>
          </cell>
          <cell r="S56">
            <v>6</v>
          </cell>
          <cell r="T56">
            <v>10</v>
          </cell>
          <cell r="U56">
            <v>1.8</v>
          </cell>
          <cell r="V56">
            <v>5.5</v>
          </cell>
          <cell r="W56">
            <v>2</v>
          </cell>
          <cell r="X56">
            <v>5</v>
          </cell>
          <cell r="Y56">
            <v>2</v>
          </cell>
          <cell r="Z56">
            <v>1</v>
          </cell>
          <cell r="AA56">
            <v>0.1</v>
          </cell>
          <cell r="AB56">
            <v>0</v>
          </cell>
          <cell r="AC56">
            <v>0</v>
          </cell>
          <cell r="AD56">
            <v>2.2999999999999998</v>
          </cell>
          <cell r="AE56">
            <v>0.1</v>
          </cell>
          <cell r="AF56">
            <v>1.2</v>
          </cell>
          <cell r="AG56">
            <v>0</v>
          </cell>
          <cell r="AH56">
            <v>0</v>
          </cell>
          <cell r="AI56">
            <v>9</v>
          </cell>
          <cell r="AJ56">
            <v>1</v>
          </cell>
          <cell r="AK56">
            <v>0</v>
          </cell>
          <cell r="AL56">
            <v>10</v>
          </cell>
          <cell r="AM56">
            <v>1.5</v>
          </cell>
          <cell r="AN56">
            <v>0.8</v>
          </cell>
          <cell r="AO56">
            <v>0</v>
          </cell>
          <cell r="AP56">
            <v>1</v>
          </cell>
          <cell r="AQ56">
            <v>6</v>
          </cell>
          <cell r="AR56">
            <v>269.2</v>
          </cell>
        </row>
        <row r="57">
          <cell r="B57">
            <v>42755</v>
          </cell>
          <cell r="C57">
            <v>33</v>
          </cell>
          <cell r="D57">
            <v>23</v>
          </cell>
          <cell r="E57">
            <v>36.700000000000003</v>
          </cell>
          <cell r="F57">
            <v>31.5</v>
          </cell>
          <cell r="G57">
            <v>16.3</v>
          </cell>
          <cell r="H57">
            <v>25</v>
          </cell>
          <cell r="I57">
            <v>9.5</v>
          </cell>
          <cell r="J57">
            <v>3.1</v>
          </cell>
          <cell r="K57">
            <v>4.2</v>
          </cell>
          <cell r="L57">
            <v>4.2</v>
          </cell>
          <cell r="M57">
            <v>4.4000000000000004</v>
          </cell>
          <cell r="N57">
            <v>7.5</v>
          </cell>
          <cell r="O57">
            <v>5.7</v>
          </cell>
          <cell r="P57">
            <v>5.5</v>
          </cell>
          <cell r="Q57">
            <v>6.8</v>
          </cell>
          <cell r="R57">
            <v>1.2</v>
          </cell>
          <cell r="S57">
            <v>7.8</v>
          </cell>
          <cell r="T57">
            <v>10</v>
          </cell>
          <cell r="U57">
            <v>2.1</v>
          </cell>
          <cell r="V57">
            <v>8</v>
          </cell>
          <cell r="W57">
            <v>2</v>
          </cell>
          <cell r="X57">
            <v>4.2</v>
          </cell>
          <cell r="Y57">
            <v>2.2000000000000002</v>
          </cell>
          <cell r="Z57">
            <v>1</v>
          </cell>
          <cell r="AA57">
            <v>0.5</v>
          </cell>
          <cell r="AB57">
            <v>0</v>
          </cell>
          <cell r="AC57">
            <v>0.4</v>
          </cell>
          <cell r="AD57">
            <v>2.2000000000000002</v>
          </cell>
          <cell r="AE57">
            <v>0.1</v>
          </cell>
          <cell r="AF57">
            <v>1.1000000000000001</v>
          </cell>
          <cell r="AG57">
            <v>0</v>
          </cell>
          <cell r="AH57">
            <v>0</v>
          </cell>
          <cell r="AI57">
            <v>5.7</v>
          </cell>
          <cell r="AJ57">
            <v>0.9</v>
          </cell>
          <cell r="AK57">
            <v>0</v>
          </cell>
          <cell r="AL57">
            <v>12</v>
          </cell>
          <cell r="AM57">
            <v>5</v>
          </cell>
          <cell r="AN57">
            <v>2</v>
          </cell>
          <cell r="AO57">
            <v>0</v>
          </cell>
          <cell r="AP57">
            <v>1</v>
          </cell>
          <cell r="AQ57">
            <v>6.4</v>
          </cell>
          <cell r="AR57">
            <v>292.19999999999993</v>
          </cell>
        </row>
        <row r="58">
          <cell r="B58">
            <v>42776</v>
          </cell>
          <cell r="C58">
            <v>33</v>
          </cell>
          <cell r="D58">
            <v>19</v>
          </cell>
          <cell r="E58">
            <v>32.700000000000003</v>
          </cell>
          <cell r="F58">
            <v>32.1</v>
          </cell>
          <cell r="G58">
            <v>14.6</v>
          </cell>
          <cell r="H58">
            <v>26</v>
          </cell>
          <cell r="I58">
            <v>12.8</v>
          </cell>
          <cell r="J58">
            <v>5.6</v>
          </cell>
          <cell r="K58">
            <v>1.2</v>
          </cell>
          <cell r="L58">
            <v>2.1</v>
          </cell>
          <cell r="M58">
            <v>4</v>
          </cell>
          <cell r="N58">
            <v>6</v>
          </cell>
          <cell r="O58">
            <v>8.5</v>
          </cell>
          <cell r="P58">
            <v>5.5</v>
          </cell>
          <cell r="Q58">
            <v>2.5</v>
          </cell>
          <cell r="R58">
            <v>1.5</v>
          </cell>
          <cell r="S58">
            <v>7.3</v>
          </cell>
          <cell r="T58">
            <v>10.1</v>
          </cell>
          <cell r="U58">
            <v>0.5</v>
          </cell>
          <cell r="V58">
            <v>6</v>
          </cell>
          <cell r="W58">
            <v>2</v>
          </cell>
          <cell r="X58">
            <v>4.9000000000000004</v>
          </cell>
          <cell r="Y58">
            <v>1.5</v>
          </cell>
          <cell r="Z58">
            <v>0.5</v>
          </cell>
          <cell r="AA58">
            <v>0</v>
          </cell>
          <cell r="AB58">
            <v>0</v>
          </cell>
          <cell r="AC58">
            <v>0.6</v>
          </cell>
          <cell r="AD58">
            <v>2.2000000000000002</v>
          </cell>
          <cell r="AE58">
            <v>0.5</v>
          </cell>
          <cell r="AF58">
            <v>1.8</v>
          </cell>
          <cell r="AG58">
            <v>0</v>
          </cell>
          <cell r="AH58">
            <v>0</v>
          </cell>
          <cell r="AI58">
            <v>9.5</v>
          </cell>
          <cell r="AJ58">
            <v>1</v>
          </cell>
          <cell r="AK58">
            <v>0</v>
          </cell>
          <cell r="AL58">
            <v>12</v>
          </cell>
          <cell r="AM58">
            <v>4</v>
          </cell>
          <cell r="AN58">
            <v>3</v>
          </cell>
          <cell r="AO58">
            <v>0</v>
          </cell>
          <cell r="AP58">
            <v>1</v>
          </cell>
          <cell r="AQ58">
            <v>2.6</v>
          </cell>
          <cell r="AR58">
            <v>278.10000000000002</v>
          </cell>
        </row>
        <row r="59">
          <cell r="B59">
            <v>42783</v>
          </cell>
          <cell r="C59">
            <v>30</v>
          </cell>
          <cell r="D59">
            <v>18</v>
          </cell>
          <cell r="E59">
            <v>29.5</v>
          </cell>
          <cell r="F59">
            <v>33.1</v>
          </cell>
          <cell r="G59">
            <v>12.7</v>
          </cell>
          <cell r="H59">
            <v>23</v>
          </cell>
          <cell r="I59">
            <v>11.4</v>
          </cell>
          <cell r="J59">
            <v>4.5</v>
          </cell>
          <cell r="K59">
            <v>2.8</v>
          </cell>
          <cell r="L59">
            <v>2.2000000000000002</v>
          </cell>
          <cell r="M59">
            <v>4</v>
          </cell>
          <cell r="N59">
            <v>7</v>
          </cell>
          <cell r="O59">
            <v>8</v>
          </cell>
          <cell r="P59">
            <v>5</v>
          </cell>
          <cell r="Q59">
            <v>3</v>
          </cell>
          <cell r="R59">
            <v>1.5</v>
          </cell>
          <cell r="S59">
            <v>7.6</v>
          </cell>
          <cell r="T59">
            <v>10</v>
          </cell>
          <cell r="U59">
            <v>0.8</v>
          </cell>
          <cell r="V59">
            <v>9</v>
          </cell>
          <cell r="W59">
            <v>2</v>
          </cell>
          <cell r="X59">
            <v>3.9</v>
          </cell>
          <cell r="Y59">
            <v>1</v>
          </cell>
          <cell r="Z59">
            <v>0.5</v>
          </cell>
          <cell r="AA59">
            <v>0</v>
          </cell>
          <cell r="AB59">
            <v>0</v>
          </cell>
          <cell r="AC59">
            <v>0.4</v>
          </cell>
          <cell r="AD59">
            <v>2.1</v>
          </cell>
          <cell r="AE59">
            <v>0.3</v>
          </cell>
          <cell r="AF59">
            <v>1</v>
          </cell>
          <cell r="AG59">
            <v>0</v>
          </cell>
          <cell r="AH59">
            <v>0</v>
          </cell>
          <cell r="AI59">
            <v>5.5</v>
          </cell>
          <cell r="AJ59">
            <v>1</v>
          </cell>
          <cell r="AK59">
            <v>0</v>
          </cell>
          <cell r="AL59">
            <v>14</v>
          </cell>
          <cell r="AM59">
            <v>6</v>
          </cell>
          <cell r="AN59">
            <v>1</v>
          </cell>
          <cell r="AO59">
            <v>0</v>
          </cell>
          <cell r="AP59">
            <v>1</v>
          </cell>
          <cell r="AQ59">
            <v>4.5999999999999996</v>
          </cell>
          <cell r="AR59">
            <v>267.40000000000009</v>
          </cell>
        </row>
        <row r="60">
          <cell r="B60">
            <v>42790</v>
          </cell>
          <cell r="C60">
            <v>32</v>
          </cell>
          <cell r="D60">
            <v>19</v>
          </cell>
          <cell r="E60">
            <v>28.5</v>
          </cell>
          <cell r="F60">
            <v>29.2</v>
          </cell>
          <cell r="G60">
            <v>13</v>
          </cell>
          <cell r="H60">
            <v>21</v>
          </cell>
          <cell r="I60">
            <v>9.6</v>
          </cell>
          <cell r="J60">
            <v>4.2</v>
          </cell>
          <cell r="K60">
            <v>5</v>
          </cell>
          <cell r="L60">
            <v>2.8</v>
          </cell>
          <cell r="M60">
            <v>4</v>
          </cell>
          <cell r="N60">
            <v>9</v>
          </cell>
          <cell r="O60">
            <v>6.5</v>
          </cell>
          <cell r="P60">
            <v>5</v>
          </cell>
          <cell r="Q60">
            <v>5.5</v>
          </cell>
          <cell r="R60">
            <v>1.1000000000000001</v>
          </cell>
          <cell r="S60">
            <v>7</v>
          </cell>
          <cell r="T60">
            <v>9.5</v>
          </cell>
          <cell r="U60">
            <v>0.6</v>
          </cell>
          <cell r="V60">
            <v>9</v>
          </cell>
          <cell r="W60">
            <v>2</v>
          </cell>
          <cell r="X60">
            <v>3.8</v>
          </cell>
          <cell r="Y60">
            <v>1.7</v>
          </cell>
          <cell r="Z60">
            <v>0</v>
          </cell>
          <cell r="AA60">
            <v>0</v>
          </cell>
          <cell r="AB60">
            <v>0</v>
          </cell>
          <cell r="AC60">
            <v>0.4</v>
          </cell>
          <cell r="AD60">
            <v>2.2999999999999998</v>
          </cell>
          <cell r="AE60">
            <v>0.3</v>
          </cell>
          <cell r="AF60">
            <v>0.8</v>
          </cell>
          <cell r="AG60">
            <v>0</v>
          </cell>
          <cell r="AH60">
            <v>0</v>
          </cell>
          <cell r="AI60">
            <v>9.1</v>
          </cell>
          <cell r="AJ60">
            <v>1</v>
          </cell>
          <cell r="AK60">
            <v>0</v>
          </cell>
          <cell r="AL60">
            <v>13</v>
          </cell>
          <cell r="AM60">
            <v>4</v>
          </cell>
          <cell r="AN60">
            <v>1</v>
          </cell>
          <cell r="AO60">
            <v>0</v>
          </cell>
          <cell r="AP60">
            <v>1</v>
          </cell>
          <cell r="AQ60">
            <v>4.7</v>
          </cell>
          <cell r="AR60">
            <v>266.59999999999997</v>
          </cell>
        </row>
        <row r="61">
          <cell r="B61">
            <v>42797</v>
          </cell>
          <cell r="C61">
            <v>31</v>
          </cell>
          <cell r="D61">
            <v>19</v>
          </cell>
          <cell r="E61">
            <v>28.5</v>
          </cell>
          <cell r="F61">
            <v>33.5</v>
          </cell>
          <cell r="G61">
            <v>10.4</v>
          </cell>
          <cell r="H61">
            <v>20</v>
          </cell>
          <cell r="I61">
            <v>10.8</v>
          </cell>
          <cell r="J61">
            <v>4.7</v>
          </cell>
          <cell r="K61">
            <v>2.9</v>
          </cell>
          <cell r="L61">
            <v>3.5</v>
          </cell>
          <cell r="M61">
            <v>4</v>
          </cell>
          <cell r="N61">
            <v>9</v>
          </cell>
          <cell r="O61">
            <v>5.7</v>
          </cell>
          <cell r="P61">
            <v>5.5</v>
          </cell>
          <cell r="Q61">
            <v>4.8</v>
          </cell>
          <cell r="R61">
            <v>1.1000000000000001</v>
          </cell>
          <cell r="S61">
            <v>7.2</v>
          </cell>
          <cell r="T61">
            <v>9</v>
          </cell>
          <cell r="U61">
            <v>0.6</v>
          </cell>
          <cell r="V61">
            <v>9</v>
          </cell>
          <cell r="W61">
            <v>2</v>
          </cell>
          <cell r="X61">
            <v>3.6</v>
          </cell>
          <cell r="Y61">
            <v>2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2.2000000000000002</v>
          </cell>
          <cell r="AE61">
            <v>0.3</v>
          </cell>
          <cell r="AF61">
            <v>0.7</v>
          </cell>
          <cell r="AG61">
            <v>0</v>
          </cell>
          <cell r="AH61">
            <v>0</v>
          </cell>
          <cell r="AI61">
            <v>6.1</v>
          </cell>
          <cell r="AJ61">
            <v>1</v>
          </cell>
          <cell r="AK61">
            <v>0</v>
          </cell>
          <cell r="AL61">
            <v>13</v>
          </cell>
          <cell r="AM61">
            <v>5</v>
          </cell>
          <cell r="AN61">
            <v>1</v>
          </cell>
          <cell r="AO61">
            <v>0</v>
          </cell>
          <cell r="AP61">
            <v>1</v>
          </cell>
          <cell r="AQ61">
            <v>5.2</v>
          </cell>
          <cell r="AR61">
            <v>264.29999999999995</v>
          </cell>
        </row>
        <row r="62">
          <cell r="B62">
            <v>42804</v>
          </cell>
          <cell r="C62">
            <v>32</v>
          </cell>
          <cell r="D62">
            <v>20</v>
          </cell>
          <cell r="E62">
            <v>30.8</v>
          </cell>
          <cell r="F62">
            <v>30.9</v>
          </cell>
          <cell r="G62">
            <v>10.7</v>
          </cell>
          <cell r="H62">
            <v>19</v>
          </cell>
          <cell r="I62">
            <v>9.3000000000000007</v>
          </cell>
          <cell r="J62">
            <v>4.2</v>
          </cell>
          <cell r="K62">
            <v>4.5</v>
          </cell>
          <cell r="L62">
            <v>3.5</v>
          </cell>
          <cell r="M62">
            <v>4</v>
          </cell>
          <cell r="N62">
            <v>9</v>
          </cell>
          <cell r="O62">
            <v>7.2</v>
          </cell>
          <cell r="P62">
            <v>5</v>
          </cell>
          <cell r="Q62">
            <v>3</v>
          </cell>
          <cell r="R62">
            <v>1.5</v>
          </cell>
          <cell r="S62">
            <v>7.5</v>
          </cell>
          <cell r="T62">
            <v>9.5</v>
          </cell>
          <cell r="U62">
            <v>0.5</v>
          </cell>
          <cell r="V62">
            <v>7</v>
          </cell>
          <cell r="W62">
            <v>2</v>
          </cell>
          <cell r="X62">
            <v>4.0999999999999996</v>
          </cell>
          <cell r="Y62">
            <v>3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2.2000000000000002</v>
          </cell>
          <cell r="AE62">
            <v>0.3</v>
          </cell>
          <cell r="AF62">
            <v>0.8</v>
          </cell>
          <cell r="AG62">
            <v>0</v>
          </cell>
          <cell r="AH62">
            <v>0</v>
          </cell>
          <cell r="AI62">
            <v>7.7</v>
          </cell>
          <cell r="AJ62">
            <v>1</v>
          </cell>
          <cell r="AK62">
            <v>0</v>
          </cell>
          <cell r="AL62">
            <v>12</v>
          </cell>
          <cell r="AM62">
            <v>8</v>
          </cell>
          <cell r="AN62">
            <v>1</v>
          </cell>
          <cell r="AO62">
            <v>0</v>
          </cell>
          <cell r="AP62">
            <v>1</v>
          </cell>
          <cell r="AQ62">
            <v>5.8</v>
          </cell>
          <cell r="AR62">
            <v>268.99999999999994</v>
          </cell>
        </row>
        <row r="63">
          <cell r="B63">
            <v>42811</v>
          </cell>
          <cell r="C63">
            <v>33</v>
          </cell>
          <cell r="D63">
            <v>20</v>
          </cell>
          <cell r="E63">
            <v>30.5</v>
          </cell>
          <cell r="F63">
            <v>29.9</v>
          </cell>
          <cell r="G63">
            <v>10.3</v>
          </cell>
          <cell r="H63">
            <v>20</v>
          </cell>
          <cell r="I63">
            <v>9</v>
          </cell>
          <cell r="J63">
            <v>4</v>
          </cell>
          <cell r="K63">
            <v>3.4</v>
          </cell>
          <cell r="L63">
            <v>5.2</v>
          </cell>
          <cell r="M63">
            <v>4</v>
          </cell>
          <cell r="N63">
            <v>9</v>
          </cell>
          <cell r="O63">
            <v>6.8</v>
          </cell>
          <cell r="P63">
            <v>5</v>
          </cell>
          <cell r="Q63">
            <v>6</v>
          </cell>
          <cell r="R63">
            <v>1</v>
          </cell>
          <cell r="S63">
            <v>8.4</v>
          </cell>
          <cell r="T63">
            <v>10</v>
          </cell>
          <cell r="U63">
            <v>1.3</v>
          </cell>
          <cell r="V63">
            <v>6</v>
          </cell>
          <cell r="W63">
            <v>2</v>
          </cell>
          <cell r="X63">
            <v>2.2999999999999998</v>
          </cell>
          <cell r="Y63">
            <v>3</v>
          </cell>
          <cell r="Z63">
            <v>0.6</v>
          </cell>
          <cell r="AA63">
            <v>1</v>
          </cell>
          <cell r="AB63">
            <v>0</v>
          </cell>
          <cell r="AC63">
            <v>0.2</v>
          </cell>
          <cell r="AD63">
            <v>2</v>
          </cell>
          <cell r="AE63">
            <v>0.2</v>
          </cell>
          <cell r="AF63">
            <v>0.8</v>
          </cell>
          <cell r="AG63">
            <v>0</v>
          </cell>
          <cell r="AH63">
            <v>0</v>
          </cell>
          <cell r="AI63">
            <v>3.8</v>
          </cell>
          <cell r="AJ63">
            <v>1</v>
          </cell>
          <cell r="AK63">
            <v>0</v>
          </cell>
          <cell r="AL63">
            <v>12</v>
          </cell>
          <cell r="AM63">
            <v>3</v>
          </cell>
          <cell r="AN63">
            <v>1</v>
          </cell>
          <cell r="AO63">
            <v>0</v>
          </cell>
          <cell r="AP63">
            <v>1</v>
          </cell>
          <cell r="AQ63">
            <v>6.6</v>
          </cell>
          <cell r="AR63">
            <v>263.30000000000007</v>
          </cell>
        </row>
        <row r="64">
          <cell r="B64">
            <v>42818</v>
          </cell>
          <cell r="C64">
            <v>32</v>
          </cell>
          <cell r="D64">
            <v>21</v>
          </cell>
          <cell r="E64">
            <v>34.299999999999997</v>
          </cell>
          <cell r="F64">
            <v>33</v>
          </cell>
          <cell r="G64">
            <v>8.6999999999999993</v>
          </cell>
          <cell r="H64">
            <v>19</v>
          </cell>
          <cell r="I64">
            <v>10.4</v>
          </cell>
          <cell r="J64">
            <v>3.7</v>
          </cell>
          <cell r="K64">
            <v>2.2999999999999998</v>
          </cell>
          <cell r="L64">
            <v>3</v>
          </cell>
          <cell r="M64">
            <v>4</v>
          </cell>
          <cell r="N64">
            <v>9</v>
          </cell>
          <cell r="O64">
            <v>6.5</v>
          </cell>
          <cell r="P64">
            <v>6</v>
          </cell>
          <cell r="Q64">
            <v>4</v>
          </cell>
          <cell r="R64">
            <v>1.1000000000000001</v>
          </cell>
          <cell r="S64">
            <v>6</v>
          </cell>
          <cell r="T64">
            <v>10</v>
          </cell>
          <cell r="U64">
            <v>0.5</v>
          </cell>
          <cell r="V64">
            <v>7</v>
          </cell>
          <cell r="W64">
            <v>2</v>
          </cell>
          <cell r="X64">
            <v>3.6</v>
          </cell>
          <cell r="Y64">
            <v>2</v>
          </cell>
          <cell r="Z64">
            <v>1</v>
          </cell>
          <cell r="AA64">
            <v>0</v>
          </cell>
          <cell r="AB64">
            <v>0</v>
          </cell>
          <cell r="AC64">
            <v>0.3</v>
          </cell>
          <cell r="AD64">
            <v>2</v>
          </cell>
          <cell r="AE64">
            <v>0.3</v>
          </cell>
          <cell r="AF64">
            <v>0.6</v>
          </cell>
          <cell r="AG64">
            <v>0</v>
          </cell>
          <cell r="AH64">
            <v>0</v>
          </cell>
          <cell r="AI64">
            <v>3.4</v>
          </cell>
          <cell r="AJ64">
            <v>1</v>
          </cell>
          <cell r="AK64">
            <v>0</v>
          </cell>
          <cell r="AL64">
            <v>14</v>
          </cell>
          <cell r="AM64">
            <v>3</v>
          </cell>
          <cell r="AN64">
            <v>1</v>
          </cell>
          <cell r="AO64">
            <v>0</v>
          </cell>
          <cell r="AP64">
            <v>1</v>
          </cell>
          <cell r="AQ64">
            <v>6.8</v>
          </cell>
          <cell r="AR64">
            <v>263.50000000000006</v>
          </cell>
        </row>
        <row r="65">
          <cell r="B65">
            <v>42825</v>
          </cell>
          <cell r="C65">
            <v>32</v>
          </cell>
          <cell r="D65">
            <v>20</v>
          </cell>
          <cell r="E65">
            <v>34</v>
          </cell>
          <cell r="F65">
            <v>33.299999999999997</v>
          </cell>
          <cell r="G65">
            <v>9</v>
          </cell>
          <cell r="H65">
            <v>19</v>
          </cell>
          <cell r="I65">
            <v>11.3</v>
          </cell>
          <cell r="J65">
            <v>4.0999999999999996</v>
          </cell>
          <cell r="K65">
            <v>0.9</v>
          </cell>
          <cell r="L65">
            <v>3</v>
          </cell>
          <cell r="M65">
            <v>4</v>
          </cell>
          <cell r="N65">
            <v>8</v>
          </cell>
          <cell r="O65">
            <v>7</v>
          </cell>
          <cell r="P65">
            <v>6</v>
          </cell>
          <cell r="Q65">
            <v>4.2</v>
          </cell>
          <cell r="R65">
            <v>1</v>
          </cell>
          <cell r="S65">
            <v>6.5</v>
          </cell>
          <cell r="T65">
            <v>9.1</v>
          </cell>
          <cell r="U65">
            <v>1</v>
          </cell>
          <cell r="V65">
            <v>7</v>
          </cell>
          <cell r="W65">
            <v>2</v>
          </cell>
          <cell r="X65">
            <v>3.9</v>
          </cell>
          <cell r="Y65">
            <v>2</v>
          </cell>
          <cell r="Z65">
            <v>0.8</v>
          </cell>
          <cell r="AA65">
            <v>0</v>
          </cell>
          <cell r="AB65">
            <v>0</v>
          </cell>
          <cell r="AC65">
            <v>0</v>
          </cell>
          <cell r="AD65">
            <v>1</v>
          </cell>
          <cell r="AE65">
            <v>0.3</v>
          </cell>
          <cell r="AF65">
            <v>0.7</v>
          </cell>
          <cell r="AG65">
            <v>0</v>
          </cell>
          <cell r="AH65">
            <v>0</v>
          </cell>
          <cell r="AI65">
            <v>7.9</v>
          </cell>
          <cell r="AJ65">
            <v>1</v>
          </cell>
          <cell r="AK65">
            <v>0</v>
          </cell>
          <cell r="AL65">
            <v>14</v>
          </cell>
          <cell r="AM65">
            <v>5</v>
          </cell>
          <cell r="AN65">
            <v>1</v>
          </cell>
          <cell r="AO65">
            <v>0</v>
          </cell>
          <cell r="AP65">
            <v>1</v>
          </cell>
          <cell r="AQ65">
            <v>5.9</v>
          </cell>
          <cell r="AR65">
            <v>266.89999999999998</v>
          </cell>
        </row>
        <row r="66">
          <cell r="B66">
            <v>42832</v>
          </cell>
          <cell r="C66">
            <v>31</v>
          </cell>
          <cell r="D66">
            <v>16</v>
          </cell>
          <cell r="E66">
            <v>31.8</v>
          </cell>
          <cell r="F66">
            <v>33.6</v>
          </cell>
          <cell r="G66">
            <v>8.8000000000000007</v>
          </cell>
          <cell r="H66">
            <v>22</v>
          </cell>
          <cell r="I66">
            <v>9.8000000000000007</v>
          </cell>
          <cell r="J66">
            <v>4.2</v>
          </cell>
          <cell r="K66">
            <v>1.1000000000000001</v>
          </cell>
          <cell r="L66">
            <v>4</v>
          </cell>
          <cell r="M66">
            <v>4</v>
          </cell>
          <cell r="N66">
            <v>8</v>
          </cell>
          <cell r="O66">
            <v>6.5</v>
          </cell>
          <cell r="P66">
            <v>6</v>
          </cell>
          <cell r="Q66">
            <v>3.6</v>
          </cell>
          <cell r="R66">
            <v>1.1000000000000001</v>
          </cell>
          <cell r="S66">
            <v>6.5</v>
          </cell>
          <cell r="T66">
            <v>7.5</v>
          </cell>
          <cell r="U66">
            <v>1</v>
          </cell>
          <cell r="V66">
            <v>7</v>
          </cell>
          <cell r="W66">
            <v>2</v>
          </cell>
          <cell r="X66">
            <v>3.8</v>
          </cell>
          <cell r="Y66">
            <v>2.2000000000000002</v>
          </cell>
          <cell r="Z66">
            <v>0.9</v>
          </cell>
          <cell r="AA66">
            <v>0</v>
          </cell>
          <cell r="AB66">
            <v>0</v>
          </cell>
          <cell r="AC66">
            <v>0.7</v>
          </cell>
          <cell r="AD66">
            <v>3</v>
          </cell>
          <cell r="AE66">
            <v>0.3</v>
          </cell>
          <cell r="AF66">
            <v>0.7</v>
          </cell>
          <cell r="AG66">
            <v>0</v>
          </cell>
          <cell r="AH66">
            <v>0</v>
          </cell>
          <cell r="AI66">
            <v>9.1999999999999993</v>
          </cell>
          <cell r="AJ66">
            <v>1</v>
          </cell>
          <cell r="AK66">
            <v>0</v>
          </cell>
          <cell r="AL66">
            <v>14</v>
          </cell>
          <cell r="AM66">
            <v>5</v>
          </cell>
          <cell r="AN66">
            <v>1</v>
          </cell>
          <cell r="AO66">
            <v>0</v>
          </cell>
          <cell r="AP66">
            <v>1</v>
          </cell>
          <cell r="AQ66">
            <v>6.1</v>
          </cell>
          <cell r="AR66">
            <v>264.39999999999998</v>
          </cell>
        </row>
        <row r="67">
          <cell r="B67">
            <v>42839</v>
          </cell>
          <cell r="C67">
            <v>32</v>
          </cell>
          <cell r="D67">
            <v>19</v>
          </cell>
          <cell r="E67">
            <v>32.799999999999997</v>
          </cell>
          <cell r="F67">
            <v>33.200000000000003</v>
          </cell>
          <cell r="G67">
            <v>8.3000000000000007</v>
          </cell>
          <cell r="H67">
            <v>23</v>
          </cell>
          <cell r="I67">
            <v>11.3</v>
          </cell>
          <cell r="J67">
            <v>4.0999999999999996</v>
          </cell>
          <cell r="K67">
            <v>4.5</v>
          </cell>
          <cell r="L67">
            <v>3</v>
          </cell>
          <cell r="M67">
            <v>4</v>
          </cell>
          <cell r="N67">
            <v>9</v>
          </cell>
          <cell r="O67">
            <v>7</v>
          </cell>
          <cell r="P67">
            <v>6.5</v>
          </cell>
          <cell r="Q67">
            <v>4.9000000000000004</v>
          </cell>
          <cell r="R67">
            <v>1.1000000000000001</v>
          </cell>
          <cell r="S67">
            <v>7.3</v>
          </cell>
          <cell r="T67">
            <v>10.3</v>
          </cell>
          <cell r="U67">
            <v>1.1000000000000001</v>
          </cell>
          <cell r="V67">
            <v>9</v>
          </cell>
          <cell r="W67">
            <v>2</v>
          </cell>
          <cell r="X67">
            <v>4</v>
          </cell>
          <cell r="Y67">
            <v>3</v>
          </cell>
          <cell r="Z67">
            <v>0.3</v>
          </cell>
          <cell r="AA67">
            <v>0</v>
          </cell>
          <cell r="AB67">
            <v>0</v>
          </cell>
          <cell r="AC67">
            <v>0</v>
          </cell>
          <cell r="AD67">
            <v>3</v>
          </cell>
          <cell r="AE67">
            <v>0.3</v>
          </cell>
          <cell r="AF67">
            <v>0.6</v>
          </cell>
          <cell r="AG67">
            <v>0</v>
          </cell>
          <cell r="AH67">
            <v>0</v>
          </cell>
          <cell r="AI67">
            <v>9.4</v>
          </cell>
          <cell r="AJ67">
            <v>1</v>
          </cell>
          <cell r="AK67">
            <v>0</v>
          </cell>
          <cell r="AL67">
            <v>14</v>
          </cell>
          <cell r="AM67">
            <v>7</v>
          </cell>
          <cell r="AN67">
            <v>1</v>
          </cell>
          <cell r="AO67">
            <v>0</v>
          </cell>
          <cell r="AP67">
            <v>1</v>
          </cell>
          <cell r="AQ67">
            <v>5.5</v>
          </cell>
          <cell r="AR67">
            <v>283.50000000000006</v>
          </cell>
        </row>
        <row r="68">
          <cell r="B68">
            <v>42846</v>
          </cell>
          <cell r="C68">
            <v>29</v>
          </cell>
          <cell r="D68">
            <v>19</v>
          </cell>
          <cell r="E68">
            <v>32.4</v>
          </cell>
          <cell r="F68">
            <v>31.4</v>
          </cell>
          <cell r="G68">
            <v>13.5</v>
          </cell>
          <cell r="H68">
            <v>25</v>
          </cell>
          <cell r="I68">
            <v>9.1999999999999993</v>
          </cell>
          <cell r="J68">
            <v>4.2</v>
          </cell>
          <cell r="K68">
            <v>4.8</v>
          </cell>
          <cell r="L68">
            <v>3.5</v>
          </cell>
          <cell r="M68">
            <v>4</v>
          </cell>
          <cell r="N68">
            <v>8</v>
          </cell>
          <cell r="O68">
            <v>6</v>
          </cell>
          <cell r="P68">
            <v>6.5</v>
          </cell>
          <cell r="Q68">
            <v>4.9000000000000004</v>
          </cell>
          <cell r="R68">
            <v>1</v>
          </cell>
          <cell r="S68">
            <v>7.3</v>
          </cell>
          <cell r="T68">
            <v>9</v>
          </cell>
          <cell r="U68">
            <v>0.6</v>
          </cell>
          <cell r="V68">
            <v>6</v>
          </cell>
          <cell r="W68">
            <v>2</v>
          </cell>
          <cell r="X68">
            <v>3.7</v>
          </cell>
          <cell r="Y68">
            <v>2.4</v>
          </cell>
          <cell r="Z68">
            <v>0.4</v>
          </cell>
          <cell r="AA68">
            <v>0</v>
          </cell>
          <cell r="AB68">
            <v>0</v>
          </cell>
          <cell r="AC68">
            <v>0</v>
          </cell>
          <cell r="AD68">
            <v>3</v>
          </cell>
          <cell r="AE68">
            <v>0.3</v>
          </cell>
          <cell r="AF68">
            <v>0.8</v>
          </cell>
          <cell r="AG68">
            <v>0</v>
          </cell>
          <cell r="AH68">
            <v>0</v>
          </cell>
          <cell r="AI68">
            <v>7.3</v>
          </cell>
          <cell r="AJ68">
            <v>1</v>
          </cell>
          <cell r="AK68">
            <v>0</v>
          </cell>
          <cell r="AL68">
            <v>13</v>
          </cell>
          <cell r="AM68">
            <v>4</v>
          </cell>
          <cell r="AN68">
            <v>1</v>
          </cell>
          <cell r="AO68">
            <v>0</v>
          </cell>
          <cell r="AP68">
            <v>1</v>
          </cell>
          <cell r="AQ68">
            <v>4</v>
          </cell>
          <cell r="AR68">
            <v>269.20000000000005</v>
          </cell>
        </row>
        <row r="69">
          <cell r="B69">
            <v>42853</v>
          </cell>
          <cell r="C69">
            <v>30</v>
          </cell>
          <cell r="D69">
            <v>23</v>
          </cell>
          <cell r="E69">
            <v>32.799999999999997</v>
          </cell>
          <cell r="F69">
            <v>31.3</v>
          </cell>
          <cell r="G69">
            <v>12</v>
          </cell>
          <cell r="H69">
            <v>25</v>
          </cell>
          <cell r="I69">
            <v>9.5</v>
          </cell>
          <cell r="J69">
            <v>4</v>
          </cell>
          <cell r="K69">
            <v>5.0999999999999996</v>
          </cell>
          <cell r="L69">
            <v>3</v>
          </cell>
          <cell r="M69">
            <v>4</v>
          </cell>
          <cell r="N69">
            <v>9</v>
          </cell>
          <cell r="O69">
            <v>6.5</v>
          </cell>
          <cell r="P69">
            <v>6</v>
          </cell>
          <cell r="Q69">
            <v>3.5</v>
          </cell>
          <cell r="R69">
            <v>1.7</v>
          </cell>
          <cell r="S69">
            <v>5.5</v>
          </cell>
          <cell r="T69">
            <v>9.4</v>
          </cell>
          <cell r="U69">
            <v>1.1000000000000001</v>
          </cell>
          <cell r="V69">
            <v>9</v>
          </cell>
          <cell r="W69">
            <v>2</v>
          </cell>
          <cell r="X69">
            <v>5.3</v>
          </cell>
          <cell r="Y69">
            <v>2</v>
          </cell>
          <cell r="Z69">
            <v>0.4</v>
          </cell>
          <cell r="AA69">
            <v>0</v>
          </cell>
          <cell r="AB69">
            <v>0</v>
          </cell>
          <cell r="AC69">
            <v>0.4</v>
          </cell>
          <cell r="AD69">
            <v>3</v>
          </cell>
          <cell r="AE69">
            <v>0.6</v>
          </cell>
          <cell r="AF69">
            <v>0.7</v>
          </cell>
          <cell r="AG69">
            <v>0</v>
          </cell>
          <cell r="AH69">
            <v>0</v>
          </cell>
          <cell r="AI69">
            <v>5.5</v>
          </cell>
          <cell r="AJ69">
            <v>1</v>
          </cell>
          <cell r="AK69">
            <v>0</v>
          </cell>
          <cell r="AL69">
            <v>13</v>
          </cell>
          <cell r="AM69">
            <v>6</v>
          </cell>
          <cell r="AN69">
            <v>1</v>
          </cell>
          <cell r="AO69">
            <v>0</v>
          </cell>
          <cell r="AP69">
            <v>1</v>
          </cell>
          <cell r="AQ69">
            <v>3.2</v>
          </cell>
          <cell r="AR69">
            <v>276.49999999999994</v>
          </cell>
        </row>
        <row r="70">
          <cell r="B70">
            <v>42860</v>
          </cell>
          <cell r="C70">
            <v>31</v>
          </cell>
          <cell r="D70">
            <v>22</v>
          </cell>
          <cell r="E70">
            <v>32.4</v>
          </cell>
          <cell r="F70">
            <v>27</v>
          </cell>
          <cell r="G70">
            <v>12</v>
          </cell>
          <cell r="H70">
            <v>24</v>
          </cell>
          <cell r="I70">
            <v>9.1999999999999993</v>
          </cell>
          <cell r="J70">
            <v>4.8</v>
          </cell>
          <cell r="K70">
            <v>5.0999999999999996</v>
          </cell>
          <cell r="L70">
            <v>3</v>
          </cell>
          <cell r="M70">
            <v>4</v>
          </cell>
          <cell r="N70">
            <v>10</v>
          </cell>
          <cell r="O70">
            <v>5.3</v>
          </cell>
          <cell r="P70">
            <v>6.5</v>
          </cell>
          <cell r="Q70">
            <v>4.3</v>
          </cell>
          <cell r="R70">
            <v>1.6</v>
          </cell>
          <cell r="S70">
            <v>5.5</v>
          </cell>
          <cell r="T70">
            <v>9.4</v>
          </cell>
          <cell r="U70">
            <v>1</v>
          </cell>
          <cell r="V70">
            <v>7</v>
          </cell>
          <cell r="W70">
            <v>2</v>
          </cell>
          <cell r="X70">
            <v>5.0999999999999996</v>
          </cell>
          <cell r="Y70">
            <v>2</v>
          </cell>
          <cell r="Z70">
            <v>0.7</v>
          </cell>
          <cell r="AA70">
            <v>0</v>
          </cell>
          <cell r="AB70">
            <v>0</v>
          </cell>
          <cell r="AC70">
            <v>0.3</v>
          </cell>
          <cell r="AD70">
            <v>3</v>
          </cell>
          <cell r="AE70">
            <v>0.4</v>
          </cell>
          <cell r="AF70">
            <v>0.8</v>
          </cell>
          <cell r="AG70">
            <v>0</v>
          </cell>
          <cell r="AH70">
            <v>0</v>
          </cell>
          <cell r="AI70">
            <v>9.1999999999999993</v>
          </cell>
          <cell r="AJ70">
            <v>1</v>
          </cell>
          <cell r="AK70">
            <v>0</v>
          </cell>
          <cell r="AL70">
            <v>12</v>
          </cell>
          <cell r="AM70">
            <v>5</v>
          </cell>
          <cell r="AN70">
            <v>1</v>
          </cell>
          <cell r="AO70">
            <v>0</v>
          </cell>
          <cell r="AP70">
            <v>1</v>
          </cell>
          <cell r="AQ70">
            <v>4.2</v>
          </cell>
          <cell r="AR70">
            <v>272.8</v>
          </cell>
        </row>
        <row r="71">
          <cell r="B71">
            <v>42867</v>
          </cell>
          <cell r="C71">
            <v>32</v>
          </cell>
          <cell r="D71">
            <v>22</v>
          </cell>
          <cell r="E71">
            <v>35.299999999999997</v>
          </cell>
          <cell r="F71">
            <v>31</v>
          </cell>
          <cell r="G71">
            <v>13.5</v>
          </cell>
          <cell r="H71">
            <v>16</v>
          </cell>
          <cell r="I71">
            <v>9.8000000000000007</v>
          </cell>
          <cell r="J71">
            <v>8.6</v>
          </cell>
          <cell r="K71">
            <v>3</v>
          </cell>
          <cell r="L71">
            <v>2.5</v>
          </cell>
          <cell r="M71">
            <v>4</v>
          </cell>
          <cell r="N71">
            <v>10</v>
          </cell>
          <cell r="O71">
            <v>7</v>
          </cell>
          <cell r="P71">
            <v>5.5</v>
          </cell>
          <cell r="Q71">
            <v>3.9</v>
          </cell>
          <cell r="R71">
            <v>1.5</v>
          </cell>
          <cell r="S71">
            <v>4</v>
          </cell>
          <cell r="T71">
            <v>9.9</v>
          </cell>
          <cell r="U71">
            <v>0.6</v>
          </cell>
          <cell r="V71">
            <v>6</v>
          </cell>
          <cell r="W71">
            <v>2</v>
          </cell>
          <cell r="X71">
            <v>5.2</v>
          </cell>
          <cell r="Y71">
            <v>1.3</v>
          </cell>
          <cell r="Z71">
            <v>0.4</v>
          </cell>
          <cell r="AA71">
            <v>0</v>
          </cell>
          <cell r="AB71">
            <v>1</v>
          </cell>
          <cell r="AC71">
            <v>0</v>
          </cell>
          <cell r="AD71">
            <v>3</v>
          </cell>
          <cell r="AE71">
            <v>0.4</v>
          </cell>
          <cell r="AF71">
            <v>0.6</v>
          </cell>
          <cell r="AG71">
            <v>0</v>
          </cell>
          <cell r="AH71">
            <v>0</v>
          </cell>
          <cell r="AI71">
            <v>13.3</v>
          </cell>
          <cell r="AJ71">
            <v>1</v>
          </cell>
          <cell r="AK71">
            <v>0</v>
          </cell>
          <cell r="AL71">
            <v>13</v>
          </cell>
          <cell r="AM71">
            <v>6</v>
          </cell>
          <cell r="AN71">
            <v>1</v>
          </cell>
          <cell r="AO71">
            <v>0</v>
          </cell>
          <cell r="AP71">
            <v>1</v>
          </cell>
          <cell r="AQ71">
            <v>3.8</v>
          </cell>
          <cell r="AR71">
            <v>279.10000000000008</v>
          </cell>
        </row>
        <row r="72">
          <cell r="B72">
            <v>42874</v>
          </cell>
          <cell r="C72">
            <v>31</v>
          </cell>
          <cell r="D72">
            <v>22</v>
          </cell>
          <cell r="E72">
            <v>19.899999999999999</v>
          </cell>
          <cell r="F72">
            <v>29</v>
          </cell>
          <cell r="G72">
            <v>15</v>
          </cell>
          <cell r="H72">
            <v>18</v>
          </cell>
          <cell r="I72">
            <v>8.3000000000000007</v>
          </cell>
          <cell r="J72">
            <v>7</v>
          </cell>
          <cell r="K72">
            <v>2.9</v>
          </cell>
          <cell r="L72">
            <v>3</v>
          </cell>
          <cell r="M72">
            <v>3</v>
          </cell>
          <cell r="N72">
            <v>10</v>
          </cell>
          <cell r="O72">
            <v>6.7</v>
          </cell>
          <cell r="P72">
            <v>6.5</v>
          </cell>
          <cell r="Q72">
            <v>6</v>
          </cell>
          <cell r="R72">
            <v>1.5</v>
          </cell>
          <cell r="S72">
            <v>5</v>
          </cell>
          <cell r="T72">
            <v>9.6999999999999993</v>
          </cell>
          <cell r="U72">
            <v>0.6</v>
          </cell>
          <cell r="V72">
            <v>5</v>
          </cell>
          <cell r="W72">
            <v>2</v>
          </cell>
          <cell r="X72">
            <v>4.4000000000000004</v>
          </cell>
          <cell r="Y72">
            <v>2</v>
          </cell>
          <cell r="Z72">
            <v>0.3</v>
          </cell>
          <cell r="AA72">
            <v>0</v>
          </cell>
          <cell r="AB72">
            <v>0</v>
          </cell>
          <cell r="AC72">
            <v>0</v>
          </cell>
          <cell r="AD72">
            <v>3</v>
          </cell>
          <cell r="AE72">
            <v>0.4</v>
          </cell>
          <cell r="AF72">
            <v>0.7</v>
          </cell>
          <cell r="AG72">
            <v>0</v>
          </cell>
          <cell r="AH72">
            <v>0</v>
          </cell>
          <cell r="AI72">
            <v>5.7</v>
          </cell>
          <cell r="AJ72">
            <v>1</v>
          </cell>
          <cell r="AK72">
            <v>0</v>
          </cell>
          <cell r="AL72">
            <v>13</v>
          </cell>
          <cell r="AM72">
            <v>4</v>
          </cell>
          <cell r="AN72">
            <v>1</v>
          </cell>
          <cell r="AO72">
            <v>0</v>
          </cell>
          <cell r="AP72">
            <v>1</v>
          </cell>
          <cell r="AQ72">
            <v>4</v>
          </cell>
          <cell r="AR72">
            <v>252.6</v>
          </cell>
        </row>
        <row r="73">
          <cell r="B73">
            <v>42881</v>
          </cell>
          <cell r="C73">
            <v>33</v>
          </cell>
          <cell r="D73">
            <v>22</v>
          </cell>
          <cell r="E73">
            <v>35.9</v>
          </cell>
          <cell r="F73">
            <v>30.8</v>
          </cell>
          <cell r="G73">
            <v>13</v>
          </cell>
          <cell r="H73">
            <v>20</v>
          </cell>
          <cell r="I73">
            <v>11.2</v>
          </cell>
          <cell r="J73">
            <v>10</v>
          </cell>
          <cell r="K73">
            <v>3.3</v>
          </cell>
          <cell r="L73">
            <v>3</v>
          </cell>
          <cell r="M73">
            <v>4</v>
          </cell>
          <cell r="N73">
            <v>10</v>
          </cell>
          <cell r="O73">
            <v>6.1</v>
          </cell>
          <cell r="P73">
            <v>5.5</v>
          </cell>
          <cell r="Q73">
            <v>3.4</v>
          </cell>
          <cell r="R73">
            <v>1.5</v>
          </cell>
          <cell r="S73">
            <v>5</v>
          </cell>
          <cell r="T73">
            <v>8.6</v>
          </cell>
          <cell r="U73">
            <v>0</v>
          </cell>
          <cell r="V73">
            <v>7</v>
          </cell>
          <cell r="W73">
            <v>2</v>
          </cell>
          <cell r="X73">
            <v>4.2</v>
          </cell>
          <cell r="Y73">
            <v>2.5</v>
          </cell>
          <cell r="Z73">
            <v>0.9</v>
          </cell>
          <cell r="AA73">
            <v>0</v>
          </cell>
          <cell r="AB73">
            <v>0</v>
          </cell>
          <cell r="AC73">
            <v>0.5</v>
          </cell>
          <cell r="AD73">
            <v>2.2999999999999998</v>
          </cell>
          <cell r="AE73">
            <v>0.1</v>
          </cell>
          <cell r="AF73">
            <v>0.8</v>
          </cell>
          <cell r="AG73">
            <v>0</v>
          </cell>
          <cell r="AH73">
            <v>0</v>
          </cell>
          <cell r="AI73">
            <v>6.1</v>
          </cell>
          <cell r="AJ73">
            <v>2</v>
          </cell>
          <cell r="AK73">
            <v>0</v>
          </cell>
          <cell r="AL73">
            <v>13</v>
          </cell>
          <cell r="AM73">
            <v>10</v>
          </cell>
          <cell r="AN73">
            <v>1</v>
          </cell>
          <cell r="AO73">
            <v>0</v>
          </cell>
          <cell r="AP73">
            <v>1</v>
          </cell>
          <cell r="AQ73">
            <v>3.5</v>
          </cell>
          <cell r="AR73">
            <v>283.2</v>
          </cell>
        </row>
        <row r="74">
          <cell r="B74">
            <v>42888</v>
          </cell>
          <cell r="C74">
            <v>30</v>
          </cell>
          <cell r="D74">
            <v>22</v>
          </cell>
          <cell r="E74">
            <v>35.6</v>
          </cell>
          <cell r="F74">
            <v>30</v>
          </cell>
          <cell r="G74">
            <v>10.7</v>
          </cell>
          <cell r="H74">
            <v>22</v>
          </cell>
          <cell r="I74">
            <v>9.3000000000000007</v>
          </cell>
          <cell r="J74">
            <v>8</v>
          </cell>
          <cell r="K74">
            <v>3.6</v>
          </cell>
          <cell r="L74">
            <v>3</v>
          </cell>
          <cell r="M74">
            <v>4</v>
          </cell>
          <cell r="N74">
            <v>10</v>
          </cell>
          <cell r="O74">
            <v>7.2</v>
          </cell>
          <cell r="P74">
            <v>5.5</v>
          </cell>
          <cell r="Q74">
            <v>4.0999999999999996</v>
          </cell>
          <cell r="R74">
            <v>1.5</v>
          </cell>
          <cell r="S74">
            <v>6</v>
          </cell>
          <cell r="T74">
            <v>9.3000000000000007</v>
          </cell>
          <cell r="U74">
            <v>0.3</v>
          </cell>
          <cell r="V74">
            <v>9</v>
          </cell>
          <cell r="W74">
            <v>2</v>
          </cell>
          <cell r="X74">
            <v>4.0999999999999996</v>
          </cell>
          <cell r="Y74">
            <v>1.1000000000000001</v>
          </cell>
          <cell r="Z74">
            <v>0.5</v>
          </cell>
          <cell r="AA74">
            <v>0</v>
          </cell>
          <cell r="AB74">
            <v>0</v>
          </cell>
          <cell r="AC74">
            <v>0.8</v>
          </cell>
          <cell r="AD74">
            <v>2</v>
          </cell>
          <cell r="AE74">
            <v>0.2</v>
          </cell>
          <cell r="AF74">
            <v>0.6</v>
          </cell>
          <cell r="AG74">
            <v>0</v>
          </cell>
          <cell r="AH74">
            <v>0</v>
          </cell>
          <cell r="AI74">
            <v>6.2</v>
          </cell>
          <cell r="AJ74">
            <v>1</v>
          </cell>
          <cell r="AK74">
            <v>0</v>
          </cell>
          <cell r="AL74">
            <v>13</v>
          </cell>
          <cell r="AM74">
            <v>5</v>
          </cell>
          <cell r="AN74">
            <v>1</v>
          </cell>
          <cell r="AO74">
            <v>0</v>
          </cell>
          <cell r="AP74">
            <v>1</v>
          </cell>
          <cell r="AQ74">
            <v>4.5</v>
          </cell>
          <cell r="AR74">
            <v>274.09999999999997</v>
          </cell>
        </row>
        <row r="75">
          <cell r="B75">
            <v>42895</v>
          </cell>
          <cell r="C75">
            <v>30</v>
          </cell>
          <cell r="D75">
            <v>22</v>
          </cell>
          <cell r="E75">
            <v>35.1</v>
          </cell>
          <cell r="F75">
            <v>30.8</v>
          </cell>
          <cell r="G75">
            <v>10</v>
          </cell>
          <cell r="H75">
            <v>23</v>
          </cell>
          <cell r="I75">
            <v>8.6</v>
          </cell>
          <cell r="J75">
            <v>8.4</v>
          </cell>
          <cell r="K75">
            <v>3.5</v>
          </cell>
          <cell r="L75">
            <v>3.5</v>
          </cell>
          <cell r="M75">
            <v>4</v>
          </cell>
          <cell r="N75">
            <v>10</v>
          </cell>
          <cell r="O75">
            <v>7.5</v>
          </cell>
          <cell r="P75">
            <v>6</v>
          </cell>
          <cell r="Q75">
            <v>4.0999999999999996</v>
          </cell>
          <cell r="R75">
            <v>1.4</v>
          </cell>
          <cell r="S75">
            <v>4.5</v>
          </cell>
          <cell r="T75">
            <v>10.4</v>
          </cell>
          <cell r="U75">
            <v>0.1</v>
          </cell>
          <cell r="V75">
            <v>9</v>
          </cell>
          <cell r="W75">
            <v>2</v>
          </cell>
          <cell r="X75">
            <v>4.3</v>
          </cell>
          <cell r="Y75">
            <v>2.5</v>
          </cell>
          <cell r="Z75">
            <v>0.3</v>
          </cell>
          <cell r="AA75">
            <v>0</v>
          </cell>
          <cell r="AB75">
            <v>0</v>
          </cell>
          <cell r="AC75">
            <v>0.3</v>
          </cell>
          <cell r="AD75">
            <v>2</v>
          </cell>
          <cell r="AE75">
            <v>0</v>
          </cell>
          <cell r="AF75">
            <v>0.8</v>
          </cell>
          <cell r="AG75">
            <v>0</v>
          </cell>
          <cell r="AH75">
            <v>0</v>
          </cell>
          <cell r="AI75">
            <v>8.6999999999999993</v>
          </cell>
          <cell r="AJ75">
            <v>2</v>
          </cell>
          <cell r="AK75">
            <v>0</v>
          </cell>
          <cell r="AL75">
            <v>15</v>
          </cell>
          <cell r="AM75">
            <v>5</v>
          </cell>
          <cell r="AN75">
            <v>1</v>
          </cell>
          <cell r="AO75">
            <v>0</v>
          </cell>
          <cell r="AP75">
            <v>1</v>
          </cell>
          <cell r="AQ75">
            <v>4.0999999999999996</v>
          </cell>
          <cell r="AR75">
            <v>280.90000000000003</v>
          </cell>
        </row>
        <row r="76">
          <cell r="B76">
            <v>42902</v>
          </cell>
          <cell r="C76">
            <v>31</v>
          </cell>
          <cell r="D76">
            <v>22.5</v>
          </cell>
          <cell r="E76">
            <v>35.299999999999997</v>
          </cell>
          <cell r="F76">
            <v>31.18</v>
          </cell>
          <cell r="G76">
            <v>11</v>
          </cell>
          <cell r="H76">
            <v>22</v>
          </cell>
          <cell r="I76">
            <v>7.2</v>
          </cell>
          <cell r="J76">
            <v>8.8000000000000007</v>
          </cell>
          <cell r="K76">
            <v>3.5</v>
          </cell>
          <cell r="L76">
            <v>4.2</v>
          </cell>
          <cell r="M76">
            <v>4</v>
          </cell>
          <cell r="N76">
            <v>8.6999999999999993</v>
          </cell>
          <cell r="O76">
            <v>8.3000000000000007</v>
          </cell>
          <cell r="P76">
            <v>4.5</v>
          </cell>
          <cell r="Q76">
            <v>2.8</v>
          </cell>
          <cell r="R76">
            <v>1.2</v>
          </cell>
          <cell r="S76">
            <v>5</v>
          </cell>
          <cell r="T76">
            <v>10.43</v>
          </cell>
          <cell r="U76">
            <v>1.5</v>
          </cell>
          <cell r="V76">
            <v>8.6</v>
          </cell>
          <cell r="W76">
            <v>2</v>
          </cell>
          <cell r="X76">
            <v>4.4000000000000004</v>
          </cell>
          <cell r="Y76">
            <v>2</v>
          </cell>
          <cell r="Z76">
            <v>0.2</v>
          </cell>
          <cell r="AA76">
            <v>2.5000000000000001E-2</v>
          </cell>
          <cell r="AB76">
            <v>0</v>
          </cell>
          <cell r="AC76">
            <v>0</v>
          </cell>
          <cell r="AD76">
            <v>2.5</v>
          </cell>
          <cell r="AE76">
            <v>0.3</v>
          </cell>
          <cell r="AF76">
            <v>0.6</v>
          </cell>
          <cell r="AG76">
            <v>0</v>
          </cell>
          <cell r="AH76">
            <v>0</v>
          </cell>
          <cell r="AI76">
            <v>6</v>
          </cell>
          <cell r="AJ76">
            <v>1</v>
          </cell>
          <cell r="AK76">
            <v>0.5</v>
          </cell>
          <cell r="AL76">
            <v>15</v>
          </cell>
          <cell r="AM76">
            <v>5</v>
          </cell>
          <cell r="AN76">
            <v>0.8</v>
          </cell>
          <cell r="AO76">
            <v>0</v>
          </cell>
          <cell r="AP76">
            <v>1</v>
          </cell>
          <cell r="AQ76">
            <v>3.5</v>
          </cell>
          <cell r="AR76">
            <v>276.53500000000003</v>
          </cell>
        </row>
        <row r="77">
          <cell r="B77">
            <v>42909</v>
          </cell>
          <cell r="C77">
            <v>30</v>
          </cell>
          <cell r="D77">
            <v>23</v>
          </cell>
          <cell r="E77">
            <v>36.57</v>
          </cell>
          <cell r="F77">
            <v>30.45</v>
          </cell>
          <cell r="G77">
            <v>13</v>
          </cell>
          <cell r="H77">
            <v>22</v>
          </cell>
          <cell r="I77">
            <v>10.1</v>
          </cell>
          <cell r="J77">
            <v>5.9</v>
          </cell>
          <cell r="K77">
            <v>2.68</v>
          </cell>
          <cell r="L77">
            <v>6</v>
          </cell>
          <cell r="M77">
            <v>4</v>
          </cell>
          <cell r="N77">
            <v>8.5</v>
          </cell>
          <cell r="O77">
            <v>8.6</v>
          </cell>
          <cell r="P77">
            <v>4.5</v>
          </cell>
          <cell r="Q77">
            <v>6.4</v>
          </cell>
          <cell r="R77">
            <v>1.3</v>
          </cell>
          <cell r="S77">
            <v>6.5</v>
          </cell>
          <cell r="T77">
            <v>10.28</v>
          </cell>
          <cell r="U77">
            <v>1.43</v>
          </cell>
          <cell r="V77">
            <v>8.6999999999999993</v>
          </cell>
          <cell r="W77">
            <v>2</v>
          </cell>
          <cell r="X77">
            <v>6.1</v>
          </cell>
          <cell r="Y77">
            <v>4</v>
          </cell>
          <cell r="Z77">
            <v>0.4</v>
          </cell>
          <cell r="AA77">
            <v>0.15</v>
          </cell>
          <cell r="AB77">
            <v>0</v>
          </cell>
          <cell r="AC77">
            <v>0.7</v>
          </cell>
          <cell r="AD77">
            <v>2</v>
          </cell>
          <cell r="AE77">
            <v>0.25</v>
          </cell>
          <cell r="AF77">
            <v>0.5</v>
          </cell>
          <cell r="AG77">
            <v>0</v>
          </cell>
          <cell r="AH77">
            <v>0</v>
          </cell>
          <cell r="AI77">
            <v>4.9000000000000004</v>
          </cell>
          <cell r="AJ77">
            <v>1.7</v>
          </cell>
          <cell r="AK77">
            <v>0.3</v>
          </cell>
          <cell r="AL77">
            <v>14</v>
          </cell>
          <cell r="AM77">
            <v>4.2</v>
          </cell>
          <cell r="AN77">
            <v>1.2</v>
          </cell>
          <cell r="AO77">
            <v>0</v>
          </cell>
          <cell r="AP77">
            <v>1</v>
          </cell>
          <cell r="AQ77">
            <v>5.5</v>
          </cell>
          <cell r="AR77">
            <v>288.80999999999995</v>
          </cell>
        </row>
        <row r="78">
          <cell r="B78">
            <v>42916</v>
          </cell>
          <cell r="C78">
            <v>32.5</v>
          </cell>
          <cell r="D78">
            <v>22</v>
          </cell>
          <cell r="E78">
            <v>33.9</v>
          </cell>
          <cell r="F78">
            <v>29</v>
          </cell>
          <cell r="G78">
            <v>11</v>
          </cell>
          <cell r="H78">
            <v>21</v>
          </cell>
          <cell r="I78">
            <v>11.2</v>
          </cell>
          <cell r="J78">
            <v>7.9</v>
          </cell>
          <cell r="K78">
            <v>3.61</v>
          </cell>
          <cell r="L78">
            <v>4.3</v>
          </cell>
          <cell r="M78">
            <v>4</v>
          </cell>
          <cell r="N78">
            <v>9</v>
          </cell>
          <cell r="O78">
            <v>8.5</v>
          </cell>
          <cell r="P78">
            <v>6.5</v>
          </cell>
          <cell r="Q78">
            <v>5.8</v>
          </cell>
          <cell r="R78">
            <v>1.4</v>
          </cell>
          <cell r="S78">
            <v>6</v>
          </cell>
          <cell r="T78">
            <v>9.85</v>
          </cell>
          <cell r="U78">
            <v>1.47</v>
          </cell>
          <cell r="V78">
            <v>9</v>
          </cell>
          <cell r="W78">
            <v>2</v>
          </cell>
          <cell r="X78">
            <v>5.6</v>
          </cell>
          <cell r="Y78">
            <v>2</v>
          </cell>
          <cell r="Z78">
            <v>0.6</v>
          </cell>
          <cell r="AA78">
            <v>0.1</v>
          </cell>
          <cell r="AB78">
            <v>0</v>
          </cell>
          <cell r="AC78">
            <v>1.5</v>
          </cell>
          <cell r="AD78">
            <v>2</v>
          </cell>
          <cell r="AE78">
            <v>0</v>
          </cell>
          <cell r="AF78">
            <v>0.3</v>
          </cell>
          <cell r="AG78">
            <v>0</v>
          </cell>
          <cell r="AH78">
            <v>0</v>
          </cell>
          <cell r="AI78">
            <v>3.9</v>
          </cell>
          <cell r="AJ78">
            <v>1.9</v>
          </cell>
          <cell r="AK78">
            <v>0.2</v>
          </cell>
          <cell r="AL78">
            <v>14</v>
          </cell>
          <cell r="AM78">
            <v>4.5</v>
          </cell>
          <cell r="AN78">
            <v>1.5</v>
          </cell>
          <cell r="AO78">
            <v>0</v>
          </cell>
          <cell r="AP78">
            <v>1</v>
          </cell>
          <cell r="AQ78">
            <v>4.4000000000000004</v>
          </cell>
          <cell r="AR78">
            <v>283.43</v>
          </cell>
        </row>
        <row r="79">
          <cell r="B79">
            <v>42923</v>
          </cell>
          <cell r="C79">
            <v>32</v>
          </cell>
          <cell r="D79">
            <v>21.3</v>
          </cell>
          <cell r="E79">
            <v>35.700000000000003</v>
          </cell>
          <cell r="F79">
            <v>33.9</v>
          </cell>
          <cell r="G79">
            <v>13.9</v>
          </cell>
          <cell r="H79">
            <v>22.5</v>
          </cell>
          <cell r="I79">
            <v>11.3</v>
          </cell>
          <cell r="J79">
            <v>7</v>
          </cell>
          <cell r="K79">
            <v>3.79</v>
          </cell>
          <cell r="L79">
            <v>5.5</v>
          </cell>
          <cell r="M79">
            <v>4</v>
          </cell>
          <cell r="N79">
            <v>9</v>
          </cell>
          <cell r="O79">
            <v>8.6999999999999993</v>
          </cell>
          <cell r="P79">
            <v>5.5</v>
          </cell>
          <cell r="Q79">
            <v>4</v>
          </cell>
          <cell r="R79">
            <v>1.5</v>
          </cell>
          <cell r="S79">
            <v>5.3</v>
          </cell>
          <cell r="T79">
            <v>10</v>
          </cell>
          <cell r="U79">
            <v>0.41</v>
          </cell>
          <cell r="V79">
            <v>8.8000000000000007</v>
          </cell>
          <cell r="W79">
            <v>2</v>
          </cell>
          <cell r="X79">
            <v>3.6</v>
          </cell>
          <cell r="Y79">
            <v>2</v>
          </cell>
          <cell r="Z79">
            <v>0.8</v>
          </cell>
          <cell r="AA79">
            <v>0.1</v>
          </cell>
          <cell r="AB79">
            <v>0</v>
          </cell>
          <cell r="AC79">
            <v>0.6</v>
          </cell>
          <cell r="AD79">
            <v>2</v>
          </cell>
          <cell r="AE79">
            <v>0</v>
          </cell>
          <cell r="AF79">
            <v>0.5</v>
          </cell>
          <cell r="AG79">
            <v>0</v>
          </cell>
          <cell r="AH79">
            <v>0</v>
          </cell>
          <cell r="AI79">
            <v>7.1</v>
          </cell>
          <cell r="AJ79">
            <v>1.1000000000000001</v>
          </cell>
          <cell r="AK79">
            <v>0.5</v>
          </cell>
          <cell r="AL79">
            <v>14</v>
          </cell>
          <cell r="AM79">
            <v>4.9000000000000004</v>
          </cell>
          <cell r="AN79">
            <v>0.6</v>
          </cell>
          <cell r="AO79">
            <v>0</v>
          </cell>
          <cell r="AP79">
            <v>1</v>
          </cell>
          <cell r="AQ79">
            <v>6.3</v>
          </cell>
          <cell r="AR79">
            <v>291.20000000000005</v>
          </cell>
        </row>
        <row r="80">
          <cell r="B80">
            <v>42930</v>
          </cell>
          <cell r="C80">
            <v>30.5</v>
          </cell>
          <cell r="D80">
            <v>21</v>
          </cell>
          <cell r="E80">
            <v>35.1</v>
          </cell>
          <cell r="F80">
            <v>28.7</v>
          </cell>
          <cell r="G80">
            <v>14.4</v>
          </cell>
          <cell r="H80">
            <v>23</v>
          </cell>
          <cell r="I80">
            <v>11.1</v>
          </cell>
          <cell r="J80">
            <v>7.1</v>
          </cell>
          <cell r="K80">
            <v>5.46</v>
          </cell>
          <cell r="L80">
            <v>5.5</v>
          </cell>
          <cell r="M80">
            <v>4</v>
          </cell>
          <cell r="N80">
            <v>10</v>
          </cell>
          <cell r="O80">
            <v>6.4</v>
          </cell>
          <cell r="P80">
            <v>5</v>
          </cell>
          <cell r="Q80">
            <v>4</v>
          </cell>
          <cell r="R80">
            <v>1.3</v>
          </cell>
          <cell r="S80">
            <v>5.5</v>
          </cell>
          <cell r="T80">
            <v>9.6999999999999993</v>
          </cell>
          <cell r="U80">
            <v>0.37</v>
          </cell>
          <cell r="V80">
            <v>8.5</v>
          </cell>
          <cell r="W80">
            <v>2</v>
          </cell>
          <cell r="X80">
            <v>5.2</v>
          </cell>
          <cell r="Y80">
            <v>2</v>
          </cell>
          <cell r="Z80">
            <v>0.5</v>
          </cell>
          <cell r="AA80">
            <v>0.35</v>
          </cell>
          <cell r="AB80">
            <v>0</v>
          </cell>
          <cell r="AC80">
            <v>1</v>
          </cell>
          <cell r="AD80">
            <v>2</v>
          </cell>
          <cell r="AE80">
            <v>0.1</v>
          </cell>
          <cell r="AF80">
            <v>0.8</v>
          </cell>
          <cell r="AG80">
            <v>0</v>
          </cell>
          <cell r="AH80">
            <v>0</v>
          </cell>
          <cell r="AI80">
            <v>6.1</v>
          </cell>
          <cell r="AJ80">
            <v>1.9</v>
          </cell>
          <cell r="AK80">
            <v>0.3</v>
          </cell>
          <cell r="AL80">
            <v>14</v>
          </cell>
          <cell r="AM80">
            <v>5</v>
          </cell>
          <cell r="AN80">
            <v>1.3</v>
          </cell>
          <cell r="AO80">
            <v>0</v>
          </cell>
          <cell r="AP80">
            <v>1</v>
          </cell>
          <cell r="AQ80">
            <v>8</v>
          </cell>
          <cell r="AR80">
            <v>288.18</v>
          </cell>
        </row>
        <row r="81">
          <cell r="B81">
            <v>42937</v>
          </cell>
          <cell r="C81">
            <v>30</v>
          </cell>
          <cell r="D81">
            <v>22.7</v>
          </cell>
          <cell r="E81">
            <v>35</v>
          </cell>
          <cell r="F81">
            <v>32.6</v>
          </cell>
          <cell r="G81">
            <v>14</v>
          </cell>
          <cell r="H81">
            <v>23</v>
          </cell>
          <cell r="I81">
            <v>10.4</v>
          </cell>
          <cell r="J81">
            <v>6.8</v>
          </cell>
          <cell r="K81">
            <v>4.25</v>
          </cell>
          <cell r="L81">
            <v>6.5</v>
          </cell>
          <cell r="M81">
            <v>4</v>
          </cell>
          <cell r="N81">
            <v>10</v>
          </cell>
          <cell r="O81">
            <v>8.5</v>
          </cell>
          <cell r="P81">
            <v>6</v>
          </cell>
          <cell r="Q81">
            <v>3.3</v>
          </cell>
          <cell r="R81">
            <v>1.4</v>
          </cell>
          <cell r="S81">
            <v>5.5</v>
          </cell>
          <cell r="T81">
            <v>8.75</v>
          </cell>
          <cell r="U81">
            <v>1.05</v>
          </cell>
          <cell r="V81">
            <v>10.3</v>
          </cell>
          <cell r="W81">
            <v>2</v>
          </cell>
          <cell r="X81">
            <v>5.6</v>
          </cell>
          <cell r="Y81">
            <v>1.6</v>
          </cell>
          <cell r="Z81">
            <v>0.5</v>
          </cell>
          <cell r="AA81">
            <v>0.25</v>
          </cell>
          <cell r="AB81">
            <v>0</v>
          </cell>
          <cell r="AC81">
            <v>0.8</v>
          </cell>
          <cell r="AD81">
            <v>1.5</v>
          </cell>
          <cell r="AE81">
            <v>0.02</v>
          </cell>
          <cell r="AF81">
            <v>0.6</v>
          </cell>
          <cell r="AG81">
            <v>0</v>
          </cell>
          <cell r="AH81">
            <v>0</v>
          </cell>
          <cell r="AI81">
            <v>5.8</v>
          </cell>
          <cell r="AJ81">
            <v>1.3</v>
          </cell>
          <cell r="AK81">
            <v>0</v>
          </cell>
          <cell r="AL81">
            <v>14</v>
          </cell>
          <cell r="AM81">
            <v>3.4</v>
          </cell>
          <cell r="AN81">
            <v>1.2</v>
          </cell>
          <cell r="AO81">
            <v>0</v>
          </cell>
          <cell r="AP81">
            <v>1</v>
          </cell>
          <cell r="AQ81">
            <v>4</v>
          </cell>
          <cell r="AR81">
            <v>287.62000000000006</v>
          </cell>
        </row>
        <row r="82">
          <cell r="B82">
            <v>42944</v>
          </cell>
          <cell r="C82">
            <v>33</v>
          </cell>
          <cell r="D82">
            <v>23.5</v>
          </cell>
          <cell r="E82">
            <v>32.58</v>
          </cell>
          <cell r="F82">
            <v>31.8</v>
          </cell>
          <cell r="G82">
            <v>15.8</v>
          </cell>
          <cell r="H82">
            <v>22</v>
          </cell>
          <cell r="I82">
            <v>11.7</v>
          </cell>
          <cell r="J82">
            <v>6.5</v>
          </cell>
          <cell r="K82">
            <v>4.8899999999999997</v>
          </cell>
          <cell r="L82">
            <v>5.4</v>
          </cell>
          <cell r="M82">
            <v>4</v>
          </cell>
          <cell r="N82">
            <v>10</v>
          </cell>
          <cell r="O82">
            <v>9.5</v>
          </cell>
          <cell r="P82">
            <v>5.5</v>
          </cell>
          <cell r="Q82">
            <v>2.8</v>
          </cell>
          <cell r="R82">
            <v>1.4</v>
          </cell>
          <cell r="S82">
            <v>5.5</v>
          </cell>
          <cell r="T82">
            <v>7.5</v>
          </cell>
          <cell r="U82">
            <v>0.8</v>
          </cell>
          <cell r="V82">
            <v>8.6999999999999993</v>
          </cell>
          <cell r="W82">
            <v>2</v>
          </cell>
          <cell r="X82">
            <v>4.8</v>
          </cell>
          <cell r="Y82">
            <v>1.5</v>
          </cell>
          <cell r="Z82">
            <v>1</v>
          </cell>
          <cell r="AA82">
            <v>0.25</v>
          </cell>
          <cell r="AB82">
            <v>0</v>
          </cell>
          <cell r="AC82">
            <v>0.8</v>
          </cell>
          <cell r="AD82">
            <v>3</v>
          </cell>
          <cell r="AE82">
            <v>0.4</v>
          </cell>
          <cell r="AF82">
            <v>0.6</v>
          </cell>
          <cell r="AG82">
            <v>0</v>
          </cell>
          <cell r="AH82">
            <v>0</v>
          </cell>
          <cell r="AI82">
            <v>5.5</v>
          </cell>
          <cell r="AJ82">
            <v>1</v>
          </cell>
          <cell r="AK82">
            <v>0</v>
          </cell>
          <cell r="AL82">
            <v>15</v>
          </cell>
          <cell r="AM82">
            <v>4</v>
          </cell>
          <cell r="AN82">
            <v>0.8</v>
          </cell>
          <cell r="AO82">
            <v>0</v>
          </cell>
          <cell r="AP82">
            <v>1</v>
          </cell>
          <cell r="AQ82">
            <v>5</v>
          </cell>
          <cell r="AR82">
            <v>289.52000000000004</v>
          </cell>
        </row>
        <row r="83">
          <cell r="B83">
            <v>42951</v>
          </cell>
          <cell r="C83">
            <v>30</v>
          </cell>
          <cell r="D83">
            <v>23</v>
          </cell>
          <cell r="E83">
            <v>27.89</v>
          </cell>
          <cell r="F83">
            <v>28.5</v>
          </cell>
          <cell r="G83">
            <v>15.3</v>
          </cell>
          <cell r="H83">
            <v>22</v>
          </cell>
          <cell r="I83">
            <v>12.7</v>
          </cell>
          <cell r="J83">
            <v>7.4</v>
          </cell>
          <cell r="K83">
            <v>3.99</v>
          </cell>
          <cell r="L83">
            <v>5.8</v>
          </cell>
          <cell r="M83">
            <v>4</v>
          </cell>
          <cell r="N83">
            <v>8</v>
          </cell>
          <cell r="O83">
            <v>9.1999999999999993</v>
          </cell>
          <cell r="P83">
            <v>3</v>
          </cell>
          <cell r="Q83">
            <v>2.7</v>
          </cell>
          <cell r="R83">
            <v>1.6</v>
          </cell>
          <cell r="S83">
            <v>5.5</v>
          </cell>
          <cell r="T83">
            <v>8.75</v>
          </cell>
          <cell r="U83">
            <v>0.66</v>
          </cell>
          <cell r="V83">
            <v>11.3</v>
          </cell>
          <cell r="W83">
            <v>2</v>
          </cell>
          <cell r="X83">
            <v>3.1</v>
          </cell>
          <cell r="Y83">
            <v>1.6</v>
          </cell>
          <cell r="Z83">
            <v>1.4</v>
          </cell>
          <cell r="AA83">
            <v>0.35</v>
          </cell>
          <cell r="AB83">
            <v>0</v>
          </cell>
          <cell r="AC83">
            <v>0.65</v>
          </cell>
          <cell r="AD83">
            <v>2</v>
          </cell>
          <cell r="AE83">
            <v>0</v>
          </cell>
          <cell r="AF83">
            <v>0.7</v>
          </cell>
          <cell r="AG83">
            <v>0</v>
          </cell>
          <cell r="AH83">
            <v>0</v>
          </cell>
          <cell r="AI83">
            <v>5.2</v>
          </cell>
          <cell r="AJ83">
            <v>1</v>
          </cell>
          <cell r="AK83">
            <v>0</v>
          </cell>
          <cell r="AL83">
            <v>7</v>
          </cell>
          <cell r="AM83">
            <v>3.3</v>
          </cell>
          <cell r="AN83">
            <v>1.5</v>
          </cell>
          <cell r="AO83">
            <v>0</v>
          </cell>
          <cell r="AP83">
            <v>1</v>
          </cell>
          <cell r="AQ83">
            <v>4.9000000000000004</v>
          </cell>
          <cell r="AR83">
            <v>266.98999999999995</v>
          </cell>
        </row>
        <row r="84">
          <cell r="B84">
            <v>42958</v>
          </cell>
          <cell r="C84">
            <v>31.5</v>
          </cell>
          <cell r="D84">
            <v>24.5</v>
          </cell>
          <cell r="E84">
            <v>31.8</v>
          </cell>
          <cell r="F84">
            <v>29.3</v>
          </cell>
          <cell r="G84">
            <v>15.3</v>
          </cell>
          <cell r="H84">
            <v>25</v>
          </cell>
          <cell r="I84">
            <v>10.6</v>
          </cell>
          <cell r="J84">
            <v>8</v>
          </cell>
          <cell r="K84">
            <v>7.27</v>
          </cell>
          <cell r="L84">
            <v>4.0999999999999996</v>
          </cell>
          <cell r="M84">
            <v>4</v>
          </cell>
          <cell r="N84">
            <v>10</v>
          </cell>
          <cell r="O84">
            <v>9.4</v>
          </cell>
          <cell r="P84">
            <v>5.5</v>
          </cell>
          <cell r="Q84">
            <v>3.8</v>
          </cell>
          <cell r="R84">
            <v>1.4</v>
          </cell>
          <cell r="S84">
            <v>5.5</v>
          </cell>
          <cell r="T84">
            <v>8.5</v>
          </cell>
          <cell r="U84">
            <v>0.89</v>
          </cell>
          <cell r="V84">
            <v>7.6</v>
          </cell>
          <cell r="W84">
            <v>2</v>
          </cell>
          <cell r="X84">
            <v>6</v>
          </cell>
          <cell r="Y84">
            <v>1.5</v>
          </cell>
          <cell r="Z84">
            <v>1</v>
          </cell>
          <cell r="AA84">
            <v>0.2</v>
          </cell>
          <cell r="AB84">
            <v>0</v>
          </cell>
          <cell r="AC84">
            <v>0.6</v>
          </cell>
          <cell r="AD84">
            <v>2.5</v>
          </cell>
          <cell r="AE84">
            <v>0.6</v>
          </cell>
          <cell r="AF84">
            <v>0.6</v>
          </cell>
          <cell r="AG84">
            <v>0</v>
          </cell>
          <cell r="AH84">
            <v>0.7</v>
          </cell>
          <cell r="AI84">
            <v>5.5</v>
          </cell>
          <cell r="AJ84">
            <v>1.03</v>
          </cell>
          <cell r="AK84">
            <v>0</v>
          </cell>
          <cell r="AL84">
            <v>12</v>
          </cell>
          <cell r="AM84">
            <v>3.8</v>
          </cell>
          <cell r="AN84">
            <v>1.2</v>
          </cell>
          <cell r="AO84">
            <v>0</v>
          </cell>
          <cell r="AP84">
            <v>1</v>
          </cell>
          <cell r="AQ84">
            <v>4.5999999999999996</v>
          </cell>
          <cell r="AR84">
            <v>288.79000000000002</v>
          </cell>
        </row>
        <row r="85">
          <cell r="B85">
            <v>42965</v>
          </cell>
          <cell r="C85">
            <v>31.2</v>
          </cell>
          <cell r="D85">
            <v>25</v>
          </cell>
          <cell r="E85">
            <v>35.299999999999997</v>
          </cell>
          <cell r="F85">
            <v>32</v>
          </cell>
          <cell r="G85">
            <v>16.7</v>
          </cell>
          <cell r="H85">
            <v>26</v>
          </cell>
          <cell r="I85">
            <v>11.3</v>
          </cell>
          <cell r="J85">
            <v>9.1</v>
          </cell>
          <cell r="K85">
            <v>5.04</v>
          </cell>
          <cell r="L85">
            <v>3.5</v>
          </cell>
          <cell r="M85">
            <v>4</v>
          </cell>
          <cell r="N85">
            <v>10</v>
          </cell>
          <cell r="O85">
            <v>9.8000000000000007</v>
          </cell>
          <cell r="P85">
            <v>6</v>
          </cell>
          <cell r="Q85">
            <v>3.7</v>
          </cell>
          <cell r="R85">
            <v>1.4</v>
          </cell>
          <cell r="S85">
            <v>5.5</v>
          </cell>
          <cell r="T85">
            <v>9.25</v>
          </cell>
          <cell r="U85">
            <v>0.25</v>
          </cell>
          <cell r="V85">
            <v>7.2</v>
          </cell>
          <cell r="W85">
            <v>2</v>
          </cell>
          <cell r="X85">
            <v>5.6</v>
          </cell>
          <cell r="Y85">
            <v>3</v>
          </cell>
          <cell r="Z85">
            <v>1</v>
          </cell>
          <cell r="AA85">
            <v>0.1</v>
          </cell>
          <cell r="AB85">
            <v>0</v>
          </cell>
          <cell r="AC85">
            <v>0.3</v>
          </cell>
          <cell r="AD85">
            <v>2</v>
          </cell>
          <cell r="AE85">
            <v>0.6</v>
          </cell>
          <cell r="AF85">
            <v>0.7</v>
          </cell>
          <cell r="AG85">
            <v>0</v>
          </cell>
          <cell r="AH85">
            <v>0</v>
          </cell>
          <cell r="AI85">
            <v>5.7</v>
          </cell>
          <cell r="AJ85">
            <v>1</v>
          </cell>
          <cell r="AK85">
            <v>0</v>
          </cell>
          <cell r="AL85">
            <v>13</v>
          </cell>
          <cell r="AM85">
            <v>4</v>
          </cell>
          <cell r="AN85">
            <v>1.5</v>
          </cell>
          <cell r="AO85">
            <v>0</v>
          </cell>
          <cell r="AP85">
            <v>1</v>
          </cell>
          <cell r="AQ85">
            <v>5.0999999999999996</v>
          </cell>
          <cell r="AR85">
            <v>298.84000000000003</v>
          </cell>
        </row>
        <row r="86">
          <cell r="B86">
            <v>42972</v>
          </cell>
          <cell r="C86">
            <v>32</v>
          </cell>
          <cell r="D86">
            <v>23</v>
          </cell>
          <cell r="E86">
            <v>37.5</v>
          </cell>
          <cell r="F86">
            <v>31.2</v>
          </cell>
          <cell r="G86">
            <v>20.9</v>
          </cell>
          <cell r="H86">
            <v>26</v>
          </cell>
          <cell r="I86">
            <v>11.9</v>
          </cell>
          <cell r="J86">
            <v>9.6</v>
          </cell>
          <cell r="K86">
            <v>4.12</v>
          </cell>
          <cell r="L86">
            <v>4.7</v>
          </cell>
          <cell r="M86">
            <v>4</v>
          </cell>
          <cell r="N86">
            <v>10</v>
          </cell>
          <cell r="O86">
            <v>10</v>
          </cell>
          <cell r="P86">
            <v>5.5</v>
          </cell>
          <cell r="Q86">
            <v>4</v>
          </cell>
          <cell r="R86">
            <v>1.3</v>
          </cell>
          <cell r="S86">
            <v>5.5</v>
          </cell>
          <cell r="T86">
            <v>9.25</v>
          </cell>
          <cell r="U86">
            <v>0.9</v>
          </cell>
          <cell r="V86">
            <v>6.2</v>
          </cell>
          <cell r="W86">
            <v>2</v>
          </cell>
          <cell r="X86">
            <v>5.2</v>
          </cell>
          <cell r="Y86">
            <v>1.5</v>
          </cell>
          <cell r="Z86">
            <v>0.5</v>
          </cell>
          <cell r="AA86">
            <v>0.2</v>
          </cell>
          <cell r="AB86">
            <v>0</v>
          </cell>
          <cell r="AC86">
            <v>0.7</v>
          </cell>
          <cell r="AD86">
            <v>2.7</v>
          </cell>
          <cell r="AE86">
            <v>1.1000000000000001</v>
          </cell>
          <cell r="AF86">
            <v>0.6</v>
          </cell>
          <cell r="AG86">
            <v>0</v>
          </cell>
          <cell r="AH86">
            <v>0</v>
          </cell>
          <cell r="AI86">
            <v>2.1</v>
          </cell>
          <cell r="AJ86">
            <v>0.7</v>
          </cell>
          <cell r="AK86">
            <v>0</v>
          </cell>
          <cell r="AL86">
            <v>13</v>
          </cell>
          <cell r="AM86">
            <v>5.56</v>
          </cell>
          <cell r="AN86">
            <v>1.4</v>
          </cell>
          <cell r="AO86">
            <v>0</v>
          </cell>
          <cell r="AP86">
            <v>1</v>
          </cell>
          <cell r="AQ86">
            <v>3.77</v>
          </cell>
          <cell r="AR86">
            <v>299.59999999999997</v>
          </cell>
        </row>
        <row r="87">
          <cell r="B87">
            <v>42979</v>
          </cell>
          <cell r="C87">
            <v>30</v>
          </cell>
          <cell r="D87">
            <v>23</v>
          </cell>
          <cell r="E87">
            <v>35.9</v>
          </cell>
          <cell r="F87">
            <v>31.1</v>
          </cell>
          <cell r="G87">
            <v>17.600000000000001</v>
          </cell>
          <cell r="H87">
            <v>25</v>
          </cell>
          <cell r="I87">
            <v>12.5</v>
          </cell>
          <cell r="J87">
            <v>8.8000000000000007</v>
          </cell>
          <cell r="K87">
            <v>5.05</v>
          </cell>
          <cell r="L87">
            <v>5.2</v>
          </cell>
          <cell r="M87">
            <v>4</v>
          </cell>
          <cell r="N87">
            <v>11</v>
          </cell>
          <cell r="O87">
            <v>8.5</v>
          </cell>
          <cell r="P87">
            <v>5</v>
          </cell>
          <cell r="Q87">
            <v>4.0999999999999996</v>
          </cell>
          <cell r="R87">
            <v>1.2</v>
          </cell>
          <cell r="S87">
            <v>5.5</v>
          </cell>
          <cell r="T87">
            <v>8.75</v>
          </cell>
          <cell r="U87">
            <v>0.7</v>
          </cell>
          <cell r="V87">
            <v>7.3</v>
          </cell>
          <cell r="W87">
            <v>2</v>
          </cell>
          <cell r="X87">
            <v>4.9000000000000004</v>
          </cell>
          <cell r="Y87">
            <v>1</v>
          </cell>
          <cell r="Z87">
            <v>0.5</v>
          </cell>
          <cell r="AA87">
            <v>0.37</v>
          </cell>
          <cell r="AB87">
            <v>0</v>
          </cell>
          <cell r="AC87">
            <v>0.65</v>
          </cell>
          <cell r="AD87">
            <v>2.5</v>
          </cell>
          <cell r="AE87">
            <v>0.6</v>
          </cell>
          <cell r="AF87">
            <v>0.7</v>
          </cell>
          <cell r="AG87">
            <v>0</v>
          </cell>
          <cell r="AH87">
            <v>0</v>
          </cell>
          <cell r="AI87">
            <v>3.6</v>
          </cell>
          <cell r="AJ87">
            <v>0.5</v>
          </cell>
          <cell r="AK87">
            <v>0</v>
          </cell>
          <cell r="AL87">
            <v>13</v>
          </cell>
          <cell r="AM87">
            <v>5</v>
          </cell>
          <cell r="AN87">
            <v>1</v>
          </cell>
          <cell r="AO87">
            <v>0</v>
          </cell>
          <cell r="AP87">
            <v>0</v>
          </cell>
          <cell r="AQ87">
            <v>7.5</v>
          </cell>
          <cell r="AR87">
            <v>294.02</v>
          </cell>
        </row>
        <row r="88">
          <cell r="B88">
            <v>42986</v>
          </cell>
          <cell r="C88">
            <v>31</v>
          </cell>
          <cell r="D88">
            <v>24.5</v>
          </cell>
          <cell r="E88">
            <v>37.9</v>
          </cell>
          <cell r="F88">
            <v>32.700000000000003</v>
          </cell>
          <cell r="G88">
            <v>17.399999999999999</v>
          </cell>
          <cell r="H88">
            <v>25</v>
          </cell>
          <cell r="I88">
            <v>12.7</v>
          </cell>
          <cell r="J88">
            <v>7.8</v>
          </cell>
          <cell r="K88">
            <v>1.97</v>
          </cell>
          <cell r="L88">
            <v>5.5</v>
          </cell>
          <cell r="M88">
            <v>4</v>
          </cell>
          <cell r="N88">
            <v>10</v>
          </cell>
          <cell r="O88">
            <v>8.1</v>
          </cell>
          <cell r="P88">
            <v>5.5</v>
          </cell>
          <cell r="Q88">
            <v>4.7</v>
          </cell>
          <cell r="R88">
            <v>2</v>
          </cell>
          <cell r="S88">
            <v>5.5</v>
          </cell>
          <cell r="T88">
            <v>9.25</v>
          </cell>
          <cell r="U88">
            <v>0.02</v>
          </cell>
          <cell r="V88">
            <v>7.8</v>
          </cell>
          <cell r="W88">
            <v>2</v>
          </cell>
          <cell r="X88">
            <v>4.3</v>
          </cell>
          <cell r="Y88">
            <v>1</v>
          </cell>
          <cell r="Z88">
            <v>0.5</v>
          </cell>
          <cell r="AA88">
            <v>0.35</v>
          </cell>
          <cell r="AB88">
            <v>0</v>
          </cell>
          <cell r="AC88">
            <v>0.7</v>
          </cell>
          <cell r="AD88">
            <v>2</v>
          </cell>
          <cell r="AE88">
            <v>0.6</v>
          </cell>
          <cell r="AF88">
            <v>0.8</v>
          </cell>
          <cell r="AG88">
            <v>0</v>
          </cell>
          <cell r="AH88">
            <v>0</v>
          </cell>
          <cell r="AI88">
            <v>4.7</v>
          </cell>
          <cell r="AJ88">
            <v>0.4</v>
          </cell>
          <cell r="AK88">
            <v>0</v>
          </cell>
          <cell r="AL88">
            <v>13</v>
          </cell>
          <cell r="AM88">
            <v>3</v>
          </cell>
          <cell r="AN88">
            <v>1</v>
          </cell>
          <cell r="AO88">
            <v>0</v>
          </cell>
          <cell r="AP88">
            <v>0</v>
          </cell>
          <cell r="AQ88">
            <v>4.4000000000000004</v>
          </cell>
          <cell r="AR88">
            <v>292.08999999999997</v>
          </cell>
        </row>
        <row r="89">
          <cell r="B89">
            <v>42993</v>
          </cell>
          <cell r="C89">
            <v>33</v>
          </cell>
          <cell r="D89">
            <v>24</v>
          </cell>
          <cell r="E89">
            <v>35.799999999999997</v>
          </cell>
          <cell r="F89">
            <v>31.2</v>
          </cell>
          <cell r="G89">
            <v>17.399999999999999</v>
          </cell>
          <cell r="H89">
            <v>22</v>
          </cell>
          <cell r="I89">
            <v>11</v>
          </cell>
          <cell r="J89">
            <v>8.3000000000000007</v>
          </cell>
          <cell r="K89">
            <v>3.22</v>
          </cell>
          <cell r="L89">
            <v>6.2</v>
          </cell>
          <cell r="M89">
            <v>4</v>
          </cell>
          <cell r="N89">
            <v>9.6</v>
          </cell>
          <cell r="O89">
            <v>9.5</v>
          </cell>
          <cell r="P89">
            <v>6</v>
          </cell>
          <cell r="Q89">
            <v>3.8</v>
          </cell>
          <cell r="R89">
            <v>2.2000000000000002</v>
          </cell>
          <cell r="S89">
            <v>5.5</v>
          </cell>
          <cell r="T89">
            <v>8.5</v>
          </cell>
          <cell r="U89">
            <v>0.96</v>
          </cell>
          <cell r="V89">
            <v>7.3</v>
          </cell>
          <cell r="W89">
            <v>2</v>
          </cell>
          <cell r="X89">
            <v>3.2</v>
          </cell>
          <cell r="Y89">
            <v>4</v>
          </cell>
          <cell r="Z89">
            <v>0.5</v>
          </cell>
          <cell r="AA89">
            <v>0.3</v>
          </cell>
          <cell r="AB89">
            <v>0</v>
          </cell>
          <cell r="AC89">
            <v>0.65</v>
          </cell>
          <cell r="AD89">
            <v>2</v>
          </cell>
          <cell r="AE89">
            <v>0.45</v>
          </cell>
          <cell r="AF89">
            <v>1</v>
          </cell>
          <cell r="AG89">
            <v>0</v>
          </cell>
          <cell r="AH89">
            <v>0</v>
          </cell>
          <cell r="AI89">
            <v>5.0999999999999996</v>
          </cell>
          <cell r="AJ89">
            <v>0.6</v>
          </cell>
          <cell r="AK89">
            <v>0</v>
          </cell>
          <cell r="AL89">
            <v>14</v>
          </cell>
          <cell r="AM89">
            <v>5</v>
          </cell>
          <cell r="AN89">
            <v>1.5</v>
          </cell>
          <cell r="AO89">
            <v>0</v>
          </cell>
          <cell r="AP89">
            <v>0</v>
          </cell>
          <cell r="AQ89">
            <v>5.86</v>
          </cell>
          <cell r="AR89">
            <v>295.64000000000004</v>
          </cell>
        </row>
        <row r="90">
          <cell r="B90">
            <v>43000</v>
          </cell>
          <cell r="C90">
            <v>31</v>
          </cell>
          <cell r="D90">
            <v>23.5</v>
          </cell>
          <cell r="E90">
            <v>36.5</v>
          </cell>
          <cell r="F90">
            <v>32</v>
          </cell>
          <cell r="G90">
            <v>15.5</v>
          </cell>
          <cell r="H90">
            <v>22</v>
          </cell>
          <cell r="I90">
            <v>11.1</v>
          </cell>
          <cell r="J90">
            <v>9</v>
          </cell>
          <cell r="K90">
            <v>3.45</v>
          </cell>
          <cell r="L90">
            <v>5.2</v>
          </cell>
          <cell r="M90">
            <v>4</v>
          </cell>
          <cell r="N90">
            <v>9</v>
          </cell>
          <cell r="O90">
            <v>9.1999999999999993</v>
          </cell>
          <cell r="P90">
            <v>5</v>
          </cell>
          <cell r="Q90">
            <v>5</v>
          </cell>
          <cell r="R90">
            <v>2</v>
          </cell>
          <cell r="S90">
            <v>5.5</v>
          </cell>
          <cell r="T90">
            <v>8.25</v>
          </cell>
          <cell r="U90">
            <v>0.63</v>
          </cell>
          <cell r="V90">
            <v>7.6</v>
          </cell>
          <cell r="W90">
            <v>2</v>
          </cell>
          <cell r="X90">
            <v>5.6</v>
          </cell>
          <cell r="Y90">
            <v>4</v>
          </cell>
          <cell r="Z90">
            <v>0.5</v>
          </cell>
          <cell r="AA90">
            <v>0.15</v>
          </cell>
          <cell r="AB90">
            <v>0</v>
          </cell>
          <cell r="AC90">
            <v>0.6</v>
          </cell>
          <cell r="AD90">
            <v>2</v>
          </cell>
          <cell r="AE90">
            <v>0.3</v>
          </cell>
          <cell r="AF90">
            <v>0.6</v>
          </cell>
          <cell r="AG90">
            <v>0</v>
          </cell>
          <cell r="AH90">
            <v>0</v>
          </cell>
          <cell r="AI90">
            <v>5.5</v>
          </cell>
          <cell r="AJ90">
            <v>0.56999999999999995</v>
          </cell>
          <cell r="AK90">
            <v>0</v>
          </cell>
          <cell r="AL90">
            <v>12</v>
          </cell>
          <cell r="AM90">
            <v>3.5</v>
          </cell>
          <cell r="AN90">
            <v>1</v>
          </cell>
          <cell r="AO90">
            <v>0</v>
          </cell>
          <cell r="AP90">
            <v>0</v>
          </cell>
          <cell r="AQ90">
            <v>4.76</v>
          </cell>
          <cell r="AR90">
            <v>288.51</v>
          </cell>
        </row>
        <row r="91">
          <cell r="B91">
            <v>43007</v>
          </cell>
          <cell r="C91">
            <v>33</v>
          </cell>
          <cell r="D91">
            <v>22</v>
          </cell>
          <cell r="E91">
            <v>35.5</v>
          </cell>
          <cell r="F91">
            <v>30.8</v>
          </cell>
          <cell r="G91">
            <v>18.5</v>
          </cell>
          <cell r="H91">
            <v>22</v>
          </cell>
          <cell r="I91">
            <v>9.6</v>
          </cell>
          <cell r="J91">
            <v>8.3000000000000007</v>
          </cell>
          <cell r="K91">
            <v>2.54</v>
          </cell>
          <cell r="L91">
            <v>6.4</v>
          </cell>
          <cell r="M91">
            <v>4</v>
          </cell>
          <cell r="N91">
            <v>10</v>
          </cell>
          <cell r="O91">
            <v>8.9</v>
          </cell>
          <cell r="P91">
            <v>6</v>
          </cell>
          <cell r="Q91">
            <v>3.5</v>
          </cell>
          <cell r="R91">
            <v>1.7</v>
          </cell>
          <cell r="S91">
            <v>5.5</v>
          </cell>
          <cell r="T91">
            <v>8.5</v>
          </cell>
          <cell r="U91">
            <v>0.9</v>
          </cell>
          <cell r="V91">
            <v>6.9</v>
          </cell>
          <cell r="W91">
            <v>2</v>
          </cell>
          <cell r="X91">
            <v>4.8</v>
          </cell>
          <cell r="Y91">
            <v>4</v>
          </cell>
          <cell r="Z91">
            <v>0.5</v>
          </cell>
          <cell r="AA91">
            <v>0.2</v>
          </cell>
          <cell r="AB91">
            <v>0</v>
          </cell>
          <cell r="AC91">
            <v>0.6</v>
          </cell>
          <cell r="AD91">
            <v>2</v>
          </cell>
          <cell r="AE91">
            <v>0.3</v>
          </cell>
          <cell r="AF91">
            <v>0.4</v>
          </cell>
          <cell r="AG91">
            <v>0</v>
          </cell>
          <cell r="AH91">
            <v>0</v>
          </cell>
          <cell r="AI91">
            <v>5.5</v>
          </cell>
          <cell r="AJ91">
            <v>0.4</v>
          </cell>
          <cell r="AK91">
            <v>0</v>
          </cell>
          <cell r="AL91">
            <v>12</v>
          </cell>
          <cell r="AM91">
            <v>2.5</v>
          </cell>
          <cell r="AN91">
            <v>0.7</v>
          </cell>
          <cell r="AO91">
            <v>0</v>
          </cell>
          <cell r="AP91">
            <v>0</v>
          </cell>
          <cell r="AQ91">
            <v>4.33</v>
          </cell>
          <cell r="AR91">
            <v>284.77</v>
          </cell>
        </row>
        <row r="92">
          <cell r="B92">
            <v>43021</v>
          </cell>
          <cell r="C92">
            <v>29</v>
          </cell>
          <cell r="D92">
            <v>21</v>
          </cell>
          <cell r="E92">
            <v>23</v>
          </cell>
          <cell r="F92">
            <v>29</v>
          </cell>
          <cell r="G92">
            <v>16</v>
          </cell>
          <cell r="H92">
            <v>21</v>
          </cell>
          <cell r="I92">
            <v>10</v>
          </cell>
          <cell r="J92">
            <v>9</v>
          </cell>
          <cell r="K92">
            <v>3</v>
          </cell>
          <cell r="L92">
            <v>4</v>
          </cell>
          <cell r="M92">
            <v>4</v>
          </cell>
          <cell r="N92">
            <v>9</v>
          </cell>
          <cell r="O92">
            <v>9</v>
          </cell>
          <cell r="P92">
            <v>7</v>
          </cell>
          <cell r="Q92">
            <v>4</v>
          </cell>
          <cell r="R92">
            <v>2</v>
          </cell>
          <cell r="S92">
            <v>6</v>
          </cell>
          <cell r="T92">
            <v>9</v>
          </cell>
          <cell r="U92">
            <v>1</v>
          </cell>
          <cell r="V92">
            <v>8</v>
          </cell>
          <cell r="W92">
            <v>2</v>
          </cell>
          <cell r="X92">
            <v>5</v>
          </cell>
          <cell r="Y92">
            <v>3</v>
          </cell>
          <cell r="Z92">
            <v>1</v>
          </cell>
          <cell r="AA92">
            <v>0</v>
          </cell>
          <cell r="AB92">
            <v>0</v>
          </cell>
          <cell r="AC92">
            <v>1</v>
          </cell>
          <cell r="AD92">
            <v>2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</v>
          </cell>
          <cell r="AJ92">
            <v>1</v>
          </cell>
          <cell r="AK92">
            <v>0</v>
          </cell>
          <cell r="AL92">
            <v>11</v>
          </cell>
          <cell r="AM92">
            <v>6</v>
          </cell>
          <cell r="AN92">
            <v>1</v>
          </cell>
          <cell r="AO92">
            <v>0</v>
          </cell>
          <cell r="AP92">
            <v>0</v>
          </cell>
          <cell r="AQ92">
            <v>5</v>
          </cell>
          <cell r="AR92">
            <v>267</v>
          </cell>
        </row>
        <row r="93">
          <cell r="B93">
            <v>43028</v>
          </cell>
          <cell r="C93">
            <v>30</v>
          </cell>
          <cell r="D93">
            <v>22</v>
          </cell>
          <cell r="E93">
            <v>20</v>
          </cell>
          <cell r="F93">
            <v>25</v>
          </cell>
          <cell r="G93">
            <v>15</v>
          </cell>
          <cell r="H93">
            <v>21</v>
          </cell>
          <cell r="I93">
            <v>11</v>
          </cell>
          <cell r="J93">
            <v>10</v>
          </cell>
          <cell r="K93">
            <v>5</v>
          </cell>
          <cell r="L93">
            <v>6</v>
          </cell>
          <cell r="M93">
            <v>4</v>
          </cell>
          <cell r="N93">
            <v>9</v>
          </cell>
          <cell r="O93">
            <v>9</v>
          </cell>
          <cell r="P93">
            <v>7</v>
          </cell>
          <cell r="Q93">
            <v>3</v>
          </cell>
          <cell r="R93">
            <v>2</v>
          </cell>
          <cell r="S93">
            <v>6</v>
          </cell>
          <cell r="T93">
            <v>8</v>
          </cell>
          <cell r="U93">
            <v>2</v>
          </cell>
          <cell r="V93">
            <v>11</v>
          </cell>
          <cell r="W93">
            <v>2</v>
          </cell>
          <cell r="X93">
            <v>4</v>
          </cell>
          <cell r="Y93">
            <v>3</v>
          </cell>
          <cell r="Z93">
            <v>1</v>
          </cell>
          <cell r="AA93">
            <v>0</v>
          </cell>
          <cell r="AB93">
            <v>0</v>
          </cell>
          <cell r="AC93">
            <v>1</v>
          </cell>
          <cell r="AD93">
            <v>2</v>
          </cell>
          <cell r="AE93">
            <v>0</v>
          </cell>
          <cell r="AF93">
            <v>1</v>
          </cell>
          <cell r="AG93">
            <v>0</v>
          </cell>
          <cell r="AH93">
            <v>0</v>
          </cell>
          <cell r="AI93">
            <v>5</v>
          </cell>
          <cell r="AJ93">
            <v>1</v>
          </cell>
          <cell r="AK93">
            <v>0</v>
          </cell>
          <cell r="AL93">
            <v>10</v>
          </cell>
          <cell r="AM93">
            <v>5</v>
          </cell>
          <cell r="AN93">
            <v>1</v>
          </cell>
          <cell r="AO93">
            <v>0</v>
          </cell>
          <cell r="AP93">
            <v>1</v>
          </cell>
          <cell r="AQ93">
            <v>4</v>
          </cell>
          <cell r="AR93">
            <v>267</v>
          </cell>
        </row>
        <row r="94">
          <cell r="B94">
            <v>43035</v>
          </cell>
          <cell r="C94">
            <v>30</v>
          </cell>
          <cell r="D94">
            <v>20</v>
          </cell>
          <cell r="E94">
            <v>17</v>
          </cell>
          <cell r="F94">
            <v>19</v>
          </cell>
          <cell r="G94">
            <v>15</v>
          </cell>
          <cell r="H94">
            <v>20</v>
          </cell>
          <cell r="I94">
            <v>10</v>
          </cell>
          <cell r="J94">
            <v>9</v>
          </cell>
          <cell r="K94">
            <v>6</v>
          </cell>
          <cell r="L94">
            <v>5</v>
          </cell>
          <cell r="M94">
            <v>4</v>
          </cell>
          <cell r="N94">
            <v>10</v>
          </cell>
          <cell r="O94">
            <v>9</v>
          </cell>
          <cell r="P94">
            <v>7</v>
          </cell>
          <cell r="Q94">
            <v>5</v>
          </cell>
          <cell r="R94">
            <v>1</v>
          </cell>
          <cell r="S94">
            <v>6</v>
          </cell>
          <cell r="T94">
            <v>8</v>
          </cell>
          <cell r="U94">
            <v>2</v>
          </cell>
          <cell r="V94">
            <v>11</v>
          </cell>
          <cell r="W94">
            <v>2</v>
          </cell>
          <cell r="X94">
            <v>5</v>
          </cell>
          <cell r="Y94">
            <v>4</v>
          </cell>
          <cell r="Z94">
            <v>1</v>
          </cell>
          <cell r="AA94">
            <v>0</v>
          </cell>
          <cell r="AB94">
            <v>0</v>
          </cell>
          <cell r="AC94">
            <v>1</v>
          </cell>
          <cell r="AD94">
            <v>2</v>
          </cell>
          <cell r="AE94">
            <v>0</v>
          </cell>
          <cell r="AF94">
            <v>1</v>
          </cell>
          <cell r="AG94">
            <v>0</v>
          </cell>
          <cell r="AH94">
            <v>0</v>
          </cell>
          <cell r="AI94">
            <v>5</v>
          </cell>
          <cell r="AJ94">
            <v>1</v>
          </cell>
          <cell r="AK94">
            <v>0</v>
          </cell>
          <cell r="AL94">
            <v>10</v>
          </cell>
          <cell r="AM94">
            <v>6</v>
          </cell>
          <cell r="AN94">
            <v>1</v>
          </cell>
          <cell r="AO94">
            <v>0</v>
          </cell>
          <cell r="AP94">
            <v>1</v>
          </cell>
          <cell r="AQ94">
            <v>7</v>
          </cell>
          <cell r="AR94">
            <v>261</v>
          </cell>
        </row>
        <row r="95">
          <cell r="B95">
            <v>43042</v>
          </cell>
          <cell r="C95">
            <v>32</v>
          </cell>
          <cell r="D95">
            <v>22</v>
          </cell>
          <cell r="E95">
            <v>22</v>
          </cell>
          <cell r="F95">
            <v>33</v>
          </cell>
          <cell r="G95">
            <v>15</v>
          </cell>
          <cell r="H95">
            <v>19</v>
          </cell>
          <cell r="I95">
            <v>10</v>
          </cell>
          <cell r="J95">
            <v>9</v>
          </cell>
          <cell r="K95">
            <v>5</v>
          </cell>
          <cell r="L95">
            <v>3</v>
          </cell>
          <cell r="M95">
            <v>4</v>
          </cell>
          <cell r="N95">
            <v>10</v>
          </cell>
          <cell r="O95">
            <v>9</v>
          </cell>
          <cell r="P95">
            <v>7</v>
          </cell>
          <cell r="Q95">
            <v>4</v>
          </cell>
          <cell r="R95">
            <v>1</v>
          </cell>
          <cell r="S95">
            <v>6</v>
          </cell>
          <cell r="T95">
            <v>8</v>
          </cell>
          <cell r="U95">
            <v>2</v>
          </cell>
          <cell r="V95">
            <v>9</v>
          </cell>
          <cell r="W95">
            <v>2</v>
          </cell>
          <cell r="X95">
            <v>5</v>
          </cell>
          <cell r="Y95">
            <v>3</v>
          </cell>
          <cell r="Z95">
            <v>1</v>
          </cell>
          <cell r="AA95">
            <v>0</v>
          </cell>
          <cell r="AB95">
            <v>0</v>
          </cell>
          <cell r="AC95">
            <v>1</v>
          </cell>
          <cell r="AD95">
            <v>2</v>
          </cell>
          <cell r="AE95">
            <v>0</v>
          </cell>
          <cell r="AF95">
            <v>1</v>
          </cell>
          <cell r="AG95">
            <v>0</v>
          </cell>
          <cell r="AH95">
            <v>0</v>
          </cell>
          <cell r="AI95">
            <v>5</v>
          </cell>
          <cell r="AJ95">
            <v>1</v>
          </cell>
          <cell r="AK95">
            <v>0</v>
          </cell>
          <cell r="AL95">
            <v>12</v>
          </cell>
          <cell r="AM95">
            <v>6</v>
          </cell>
          <cell r="AN95">
            <v>1</v>
          </cell>
          <cell r="AO95">
            <v>0</v>
          </cell>
          <cell r="AP95">
            <v>1</v>
          </cell>
          <cell r="AQ95">
            <v>9</v>
          </cell>
          <cell r="AR95">
            <v>280</v>
          </cell>
        </row>
        <row r="96">
          <cell r="B96">
            <v>43049</v>
          </cell>
          <cell r="C96">
            <v>31</v>
          </cell>
          <cell r="D96">
            <v>23</v>
          </cell>
          <cell r="E96">
            <v>26.8</v>
          </cell>
          <cell r="F96">
            <v>26</v>
          </cell>
          <cell r="G96">
            <v>13.9</v>
          </cell>
          <cell r="H96">
            <v>13</v>
          </cell>
          <cell r="I96">
            <v>10.1</v>
          </cell>
          <cell r="J96">
            <v>9.1999999999999993</v>
          </cell>
          <cell r="K96">
            <v>6.23</v>
          </cell>
          <cell r="L96">
            <v>3.3</v>
          </cell>
          <cell r="M96">
            <v>4</v>
          </cell>
          <cell r="N96">
            <v>10.5</v>
          </cell>
          <cell r="O96">
            <v>8.6</v>
          </cell>
          <cell r="P96">
            <v>6.5</v>
          </cell>
          <cell r="Q96">
            <v>3.5</v>
          </cell>
          <cell r="R96">
            <v>1.4</v>
          </cell>
          <cell r="S96">
            <v>5.5</v>
          </cell>
          <cell r="T96">
            <v>8.75</v>
          </cell>
          <cell r="U96">
            <v>1.2</v>
          </cell>
          <cell r="V96">
            <v>9.33</v>
          </cell>
          <cell r="W96">
            <v>2</v>
          </cell>
          <cell r="X96">
            <v>5.7</v>
          </cell>
          <cell r="Y96">
            <v>1.5</v>
          </cell>
          <cell r="Z96">
            <v>0.5</v>
          </cell>
          <cell r="AA96">
            <v>0.4</v>
          </cell>
          <cell r="AB96">
            <v>0</v>
          </cell>
          <cell r="AC96">
            <v>0.5</v>
          </cell>
          <cell r="AD96">
            <v>2</v>
          </cell>
          <cell r="AE96">
            <v>0.15</v>
          </cell>
          <cell r="AF96">
            <v>0.6</v>
          </cell>
          <cell r="AG96">
            <v>0</v>
          </cell>
          <cell r="AH96">
            <v>0</v>
          </cell>
          <cell r="AI96">
            <v>5</v>
          </cell>
          <cell r="AJ96">
            <v>1</v>
          </cell>
          <cell r="AK96">
            <v>0</v>
          </cell>
          <cell r="AL96">
            <v>12</v>
          </cell>
          <cell r="AM96">
            <v>6</v>
          </cell>
          <cell r="AN96">
            <v>0.7</v>
          </cell>
          <cell r="AO96">
            <v>0</v>
          </cell>
          <cell r="AP96">
            <v>1</v>
          </cell>
          <cell r="AQ96">
            <v>7.73</v>
          </cell>
          <cell r="AR96">
            <v>268.58999999999997</v>
          </cell>
        </row>
        <row r="97">
          <cell r="B97">
            <v>43056</v>
          </cell>
          <cell r="C97">
            <v>29</v>
          </cell>
          <cell r="D97">
            <v>22</v>
          </cell>
          <cell r="E97">
            <v>28</v>
          </cell>
          <cell r="F97">
            <v>37.200000000000003</v>
          </cell>
          <cell r="G97">
            <v>14.3</v>
          </cell>
          <cell r="H97">
            <v>22</v>
          </cell>
          <cell r="I97">
            <v>11.8</v>
          </cell>
          <cell r="J97">
            <v>8.9</v>
          </cell>
          <cell r="K97">
            <v>6.58</v>
          </cell>
          <cell r="L97">
            <v>4.2</v>
          </cell>
          <cell r="M97">
            <v>4</v>
          </cell>
          <cell r="N97">
            <v>10</v>
          </cell>
          <cell r="O97">
            <v>8.5</v>
          </cell>
          <cell r="P97">
            <v>6.5</v>
          </cell>
          <cell r="Q97">
            <v>4</v>
          </cell>
          <cell r="R97">
            <v>1.3</v>
          </cell>
          <cell r="S97">
            <v>5.5</v>
          </cell>
          <cell r="T97">
            <v>8.5</v>
          </cell>
          <cell r="U97">
            <v>1.3</v>
          </cell>
          <cell r="V97">
            <v>10.9</v>
          </cell>
          <cell r="W97">
            <v>2</v>
          </cell>
          <cell r="X97">
            <v>3.7</v>
          </cell>
          <cell r="Y97">
            <v>1</v>
          </cell>
          <cell r="Z97">
            <v>0.5</v>
          </cell>
          <cell r="AA97">
            <v>0.4</v>
          </cell>
          <cell r="AB97">
            <v>0</v>
          </cell>
          <cell r="AC97">
            <v>0.6</v>
          </cell>
          <cell r="AD97">
            <v>2</v>
          </cell>
          <cell r="AE97">
            <v>0.2</v>
          </cell>
          <cell r="AF97">
            <v>0.6</v>
          </cell>
          <cell r="AG97">
            <v>0</v>
          </cell>
          <cell r="AH97">
            <v>0</v>
          </cell>
          <cell r="AI97">
            <v>5</v>
          </cell>
          <cell r="AJ97">
            <v>1</v>
          </cell>
          <cell r="AK97">
            <v>0</v>
          </cell>
          <cell r="AL97">
            <v>12</v>
          </cell>
          <cell r="AM97">
            <v>3</v>
          </cell>
          <cell r="AN97">
            <v>0.8</v>
          </cell>
          <cell r="AO97">
            <v>0</v>
          </cell>
          <cell r="AP97">
            <v>1</v>
          </cell>
          <cell r="AQ97">
            <v>7.4</v>
          </cell>
          <cell r="AR97">
            <v>285.68</v>
          </cell>
        </row>
        <row r="98">
          <cell r="B98">
            <v>43063</v>
          </cell>
          <cell r="C98">
            <v>29.5</v>
          </cell>
          <cell r="D98">
            <v>22.5</v>
          </cell>
          <cell r="E98">
            <v>27.5</v>
          </cell>
          <cell r="F98">
            <v>26.5</v>
          </cell>
          <cell r="G98">
            <v>17.8</v>
          </cell>
          <cell r="H98">
            <v>19</v>
          </cell>
          <cell r="I98">
            <v>11.2</v>
          </cell>
          <cell r="J98">
            <v>10</v>
          </cell>
          <cell r="K98">
            <v>5.73</v>
          </cell>
          <cell r="L98">
            <v>3.5</v>
          </cell>
          <cell r="M98">
            <v>4</v>
          </cell>
          <cell r="N98">
            <v>9.6999999999999993</v>
          </cell>
          <cell r="O98">
            <v>8.5</v>
          </cell>
          <cell r="P98">
            <v>6.5</v>
          </cell>
          <cell r="Q98">
            <v>4.7</v>
          </cell>
          <cell r="R98">
            <v>1.3</v>
          </cell>
          <cell r="S98">
            <v>5.5</v>
          </cell>
          <cell r="T98">
            <v>8.25</v>
          </cell>
          <cell r="U98">
            <v>1.4</v>
          </cell>
          <cell r="V98">
            <v>10.9</v>
          </cell>
          <cell r="W98">
            <v>2</v>
          </cell>
          <cell r="X98">
            <v>3.7</v>
          </cell>
          <cell r="Y98">
            <v>0</v>
          </cell>
          <cell r="Z98">
            <v>0.5</v>
          </cell>
          <cell r="AA98">
            <v>0.4</v>
          </cell>
          <cell r="AB98">
            <v>0</v>
          </cell>
          <cell r="AC98">
            <v>0.6</v>
          </cell>
          <cell r="AD98">
            <v>2</v>
          </cell>
          <cell r="AE98">
            <v>0.6</v>
          </cell>
          <cell r="AF98">
            <v>0.6</v>
          </cell>
          <cell r="AG98">
            <v>0</v>
          </cell>
          <cell r="AH98">
            <v>0</v>
          </cell>
          <cell r="AI98">
            <v>5</v>
          </cell>
          <cell r="AJ98">
            <v>1</v>
          </cell>
          <cell r="AK98">
            <v>0</v>
          </cell>
          <cell r="AL98">
            <v>12</v>
          </cell>
          <cell r="AM98">
            <v>3</v>
          </cell>
          <cell r="AN98">
            <v>0.8</v>
          </cell>
          <cell r="AO98">
            <v>0</v>
          </cell>
          <cell r="AP98">
            <v>1</v>
          </cell>
          <cell r="AQ98">
            <v>8.8000000000000007</v>
          </cell>
          <cell r="AR98">
            <v>275.98</v>
          </cell>
        </row>
        <row r="99">
          <cell r="B99">
            <v>43070</v>
          </cell>
          <cell r="C99">
            <v>30</v>
          </cell>
          <cell r="D99">
            <v>23</v>
          </cell>
          <cell r="E99">
            <v>23.9</v>
          </cell>
          <cell r="F99">
            <v>24</v>
          </cell>
          <cell r="G99">
            <v>17</v>
          </cell>
          <cell r="H99">
            <v>18</v>
          </cell>
          <cell r="I99">
            <v>11.7</v>
          </cell>
          <cell r="J99">
            <v>8.6999999999999993</v>
          </cell>
          <cell r="K99">
            <v>5.65</v>
          </cell>
          <cell r="L99">
            <v>4.0999999999999996</v>
          </cell>
          <cell r="M99">
            <v>4</v>
          </cell>
          <cell r="N99">
            <v>10</v>
          </cell>
          <cell r="O99">
            <v>8.5</v>
          </cell>
          <cell r="P99">
            <v>6.5</v>
          </cell>
          <cell r="Q99">
            <v>3.6</v>
          </cell>
          <cell r="R99">
            <v>2.2999999999999998</v>
          </cell>
          <cell r="S99">
            <v>5.5</v>
          </cell>
          <cell r="T99">
            <v>8.5</v>
          </cell>
          <cell r="U99">
            <v>1.4</v>
          </cell>
          <cell r="V99">
            <v>8.5</v>
          </cell>
          <cell r="W99">
            <v>2</v>
          </cell>
          <cell r="X99">
            <v>3.5</v>
          </cell>
          <cell r="Y99">
            <v>1.5</v>
          </cell>
          <cell r="Z99">
            <v>0.5</v>
          </cell>
          <cell r="AA99">
            <v>0.4</v>
          </cell>
          <cell r="AB99">
            <v>0</v>
          </cell>
          <cell r="AC99">
            <v>0.5</v>
          </cell>
          <cell r="AD99">
            <v>1.8</v>
          </cell>
          <cell r="AE99">
            <v>0.5</v>
          </cell>
          <cell r="AF99">
            <v>0.6</v>
          </cell>
          <cell r="AG99">
            <v>0</v>
          </cell>
          <cell r="AH99">
            <v>0</v>
          </cell>
          <cell r="AI99">
            <v>5</v>
          </cell>
          <cell r="AJ99">
            <v>1.2</v>
          </cell>
          <cell r="AK99">
            <v>0</v>
          </cell>
          <cell r="AL99">
            <v>5.5</v>
          </cell>
          <cell r="AM99">
            <v>4</v>
          </cell>
          <cell r="AN99">
            <v>1</v>
          </cell>
          <cell r="AO99">
            <v>0</v>
          </cell>
          <cell r="AP99">
            <v>1</v>
          </cell>
          <cell r="AQ99">
            <v>7.9</v>
          </cell>
          <cell r="AR99">
            <v>261.75</v>
          </cell>
        </row>
        <row r="100">
          <cell r="B100">
            <v>43077</v>
          </cell>
          <cell r="C100">
            <v>29.5</v>
          </cell>
          <cell r="D100">
            <v>21.5</v>
          </cell>
          <cell r="E100">
            <v>25.8</v>
          </cell>
          <cell r="F100">
            <v>23.5</v>
          </cell>
          <cell r="G100">
            <v>19</v>
          </cell>
          <cell r="H100">
            <v>15</v>
          </cell>
          <cell r="I100">
            <v>10.8</v>
          </cell>
          <cell r="J100">
            <v>9.9</v>
          </cell>
          <cell r="K100">
            <v>5.5</v>
          </cell>
          <cell r="L100">
            <v>3.2</v>
          </cell>
          <cell r="M100">
            <v>4</v>
          </cell>
          <cell r="N100">
            <v>10</v>
          </cell>
          <cell r="O100">
            <v>8.5</v>
          </cell>
          <cell r="P100">
            <v>6.5</v>
          </cell>
          <cell r="Q100">
            <v>3.7</v>
          </cell>
          <cell r="R100">
            <v>1.6</v>
          </cell>
          <cell r="S100">
            <v>5.5</v>
          </cell>
          <cell r="T100">
            <v>8.25</v>
          </cell>
          <cell r="U100">
            <v>1.4</v>
          </cell>
          <cell r="V100">
            <v>8.5</v>
          </cell>
          <cell r="W100">
            <v>2</v>
          </cell>
          <cell r="X100">
            <v>7.5</v>
          </cell>
          <cell r="Y100">
            <v>4</v>
          </cell>
          <cell r="Z100">
            <v>0.7</v>
          </cell>
          <cell r="AA100">
            <v>0.4</v>
          </cell>
          <cell r="AB100">
            <v>0.8</v>
          </cell>
          <cell r="AC100">
            <v>0.9</v>
          </cell>
          <cell r="AD100">
            <v>1.5</v>
          </cell>
          <cell r="AE100">
            <v>0.5</v>
          </cell>
          <cell r="AF100">
            <v>0.6</v>
          </cell>
          <cell r="AG100">
            <v>0</v>
          </cell>
          <cell r="AH100">
            <v>0</v>
          </cell>
          <cell r="AI100">
            <v>5</v>
          </cell>
          <cell r="AJ100">
            <v>0.8</v>
          </cell>
          <cell r="AK100">
            <v>0</v>
          </cell>
          <cell r="AL100">
            <v>6.5</v>
          </cell>
          <cell r="AM100">
            <v>4.5</v>
          </cell>
          <cell r="AN100">
            <v>0.9</v>
          </cell>
          <cell r="AO100">
            <v>0</v>
          </cell>
          <cell r="AP100">
            <v>1</v>
          </cell>
          <cell r="AQ100">
            <v>8.3699999999999992</v>
          </cell>
          <cell r="AR100">
            <v>267.62</v>
          </cell>
        </row>
        <row r="101">
          <cell r="B101">
            <v>43084</v>
          </cell>
          <cell r="C101">
            <v>30</v>
          </cell>
          <cell r="D101">
            <v>20.8</v>
          </cell>
          <cell r="E101">
            <v>25</v>
          </cell>
          <cell r="F101">
            <v>25</v>
          </cell>
          <cell r="G101">
            <v>13</v>
          </cell>
          <cell r="H101">
            <v>16</v>
          </cell>
          <cell r="I101">
            <v>10.9</v>
          </cell>
          <cell r="J101">
            <v>9.3000000000000007</v>
          </cell>
          <cell r="K101">
            <v>5.33</v>
          </cell>
          <cell r="L101">
            <v>5.5</v>
          </cell>
          <cell r="M101">
            <v>4</v>
          </cell>
          <cell r="N101">
            <v>11</v>
          </cell>
          <cell r="O101">
            <v>6.5</v>
          </cell>
          <cell r="P101">
            <v>6.5</v>
          </cell>
          <cell r="Q101">
            <v>4.0999999999999996</v>
          </cell>
          <cell r="R101">
            <v>1.4</v>
          </cell>
          <cell r="S101">
            <v>10</v>
          </cell>
          <cell r="T101">
            <v>6.75</v>
          </cell>
          <cell r="U101">
            <v>0</v>
          </cell>
          <cell r="V101">
            <v>10.6</v>
          </cell>
          <cell r="W101">
            <v>2</v>
          </cell>
          <cell r="X101">
            <v>3.1</v>
          </cell>
          <cell r="Y101">
            <v>1.7</v>
          </cell>
          <cell r="Z101">
            <v>1</v>
          </cell>
          <cell r="AA101">
            <v>0.4</v>
          </cell>
          <cell r="AB101">
            <v>0.6</v>
          </cell>
          <cell r="AC101">
            <v>0.8</v>
          </cell>
          <cell r="AD101">
            <v>1.5</v>
          </cell>
          <cell r="AE101">
            <v>0.3</v>
          </cell>
          <cell r="AF101">
            <v>0.6</v>
          </cell>
          <cell r="AG101">
            <v>0</v>
          </cell>
          <cell r="AH101">
            <v>0</v>
          </cell>
          <cell r="AI101">
            <v>5</v>
          </cell>
          <cell r="AJ101">
            <v>0.6</v>
          </cell>
          <cell r="AK101">
            <v>0</v>
          </cell>
          <cell r="AL101">
            <v>11</v>
          </cell>
          <cell r="AM101">
            <v>5</v>
          </cell>
          <cell r="AN101">
            <v>0.8</v>
          </cell>
          <cell r="AO101">
            <v>0</v>
          </cell>
          <cell r="AP101">
            <v>1</v>
          </cell>
          <cell r="AQ101">
            <v>6.7</v>
          </cell>
          <cell r="AR101">
            <v>263.78000000000003</v>
          </cell>
        </row>
        <row r="102">
          <cell r="B102">
            <v>43091</v>
          </cell>
          <cell r="C102">
            <v>24.5</v>
          </cell>
          <cell r="D102">
            <v>20.5</v>
          </cell>
          <cell r="E102">
            <v>26.7</v>
          </cell>
          <cell r="F102">
            <v>28</v>
          </cell>
          <cell r="G102">
            <v>16</v>
          </cell>
          <cell r="H102">
            <v>15</v>
          </cell>
          <cell r="I102">
            <v>11.4</v>
          </cell>
          <cell r="J102">
            <v>8.1</v>
          </cell>
          <cell r="K102">
            <v>5.15</v>
          </cell>
          <cell r="L102">
            <v>3</v>
          </cell>
          <cell r="M102">
            <v>4</v>
          </cell>
          <cell r="N102">
            <v>9.1</v>
          </cell>
          <cell r="O102">
            <v>7</v>
          </cell>
          <cell r="P102">
            <v>6.5</v>
          </cell>
          <cell r="Q102">
            <v>3.5</v>
          </cell>
          <cell r="R102">
            <v>1.6</v>
          </cell>
          <cell r="S102">
            <v>8.5</v>
          </cell>
          <cell r="T102">
            <v>7.75</v>
          </cell>
          <cell r="U102">
            <v>1.1000000000000001</v>
          </cell>
          <cell r="V102">
            <v>8.9</v>
          </cell>
          <cell r="W102">
            <v>2</v>
          </cell>
          <cell r="X102">
            <v>3.1</v>
          </cell>
          <cell r="Y102">
            <v>3.5</v>
          </cell>
          <cell r="Z102">
            <v>0.5</v>
          </cell>
          <cell r="AA102">
            <v>0.4</v>
          </cell>
          <cell r="AB102">
            <v>0.6</v>
          </cell>
          <cell r="AC102">
            <v>0.9</v>
          </cell>
          <cell r="AD102">
            <v>1.5</v>
          </cell>
          <cell r="AE102">
            <v>0.5</v>
          </cell>
          <cell r="AF102">
            <v>0.8</v>
          </cell>
          <cell r="AG102">
            <v>0</v>
          </cell>
          <cell r="AH102">
            <v>0</v>
          </cell>
          <cell r="AI102">
            <v>5.6</v>
          </cell>
          <cell r="AJ102">
            <v>0.85</v>
          </cell>
          <cell r="AK102">
            <v>0</v>
          </cell>
          <cell r="AL102">
            <v>11</v>
          </cell>
          <cell r="AM102">
            <v>5</v>
          </cell>
          <cell r="AN102">
            <v>1</v>
          </cell>
          <cell r="AO102">
            <v>0</v>
          </cell>
          <cell r="AP102">
            <v>1</v>
          </cell>
          <cell r="AQ102">
            <v>5.16</v>
          </cell>
          <cell r="AR102">
            <v>259.70999999999998</v>
          </cell>
        </row>
        <row r="103">
          <cell r="B103">
            <v>43098</v>
          </cell>
          <cell r="C103">
            <v>27</v>
          </cell>
          <cell r="D103">
            <v>19</v>
          </cell>
          <cell r="E103">
            <v>25.9</v>
          </cell>
          <cell r="F103">
            <v>33</v>
          </cell>
          <cell r="G103">
            <v>15</v>
          </cell>
          <cell r="H103">
            <v>15</v>
          </cell>
          <cell r="I103">
            <v>11.8</v>
          </cell>
          <cell r="J103">
            <v>10</v>
          </cell>
          <cell r="K103">
            <v>8.67</v>
          </cell>
          <cell r="L103">
            <v>4.0999999999999996</v>
          </cell>
          <cell r="M103">
            <v>4</v>
          </cell>
          <cell r="N103">
            <v>9</v>
          </cell>
          <cell r="O103">
            <v>6</v>
          </cell>
          <cell r="P103">
            <v>5</v>
          </cell>
          <cell r="Q103">
            <v>2.4</v>
          </cell>
          <cell r="R103">
            <v>1.5</v>
          </cell>
          <cell r="S103">
            <v>9</v>
          </cell>
          <cell r="T103">
            <v>8</v>
          </cell>
          <cell r="U103">
            <v>2</v>
          </cell>
          <cell r="V103">
            <v>9.25</v>
          </cell>
          <cell r="W103">
            <v>2</v>
          </cell>
          <cell r="X103">
            <v>3.1</v>
          </cell>
          <cell r="Y103">
            <v>4</v>
          </cell>
          <cell r="Z103">
            <v>0.8</v>
          </cell>
          <cell r="AA103">
            <v>0.3</v>
          </cell>
          <cell r="AB103">
            <v>0.2</v>
          </cell>
          <cell r="AC103">
            <v>0.8</v>
          </cell>
          <cell r="AD103">
            <v>1.5</v>
          </cell>
          <cell r="AE103">
            <v>0.5</v>
          </cell>
          <cell r="AF103">
            <v>0.8</v>
          </cell>
          <cell r="AG103">
            <v>0</v>
          </cell>
          <cell r="AH103">
            <v>0</v>
          </cell>
          <cell r="AI103">
            <v>5.6</v>
          </cell>
          <cell r="AJ103">
            <v>1</v>
          </cell>
          <cell r="AK103">
            <v>0</v>
          </cell>
          <cell r="AL103">
            <v>6</v>
          </cell>
          <cell r="AM103">
            <v>5.5</v>
          </cell>
          <cell r="AN103">
            <v>0.6</v>
          </cell>
          <cell r="AO103">
            <v>0</v>
          </cell>
          <cell r="AP103">
            <v>1</v>
          </cell>
          <cell r="AQ103">
            <v>7.18</v>
          </cell>
          <cell r="AR103">
            <v>266.50000000000006</v>
          </cell>
        </row>
        <row r="104">
          <cell r="B104">
            <v>43105</v>
          </cell>
          <cell r="C104">
            <v>29</v>
          </cell>
          <cell r="D104">
            <v>18</v>
          </cell>
          <cell r="E104">
            <v>27.1</v>
          </cell>
          <cell r="F104">
            <v>26</v>
          </cell>
          <cell r="G104">
            <v>14.5</v>
          </cell>
          <cell r="H104">
            <v>15</v>
          </cell>
          <cell r="I104">
            <v>10.4</v>
          </cell>
          <cell r="J104">
            <v>8.8000000000000007</v>
          </cell>
          <cell r="K104">
            <v>7.5</v>
          </cell>
          <cell r="L104">
            <v>4.7</v>
          </cell>
          <cell r="M104">
            <v>4</v>
          </cell>
          <cell r="N104">
            <v>8</v>
          </cell>
          <cell r="O104">
            <v>7.2</v>
          </cell>
          <cell r="P104">
            <v>7</v>
          </cell>
          <cell r="Q104">
            <v>4.0999999999999996</v>
          </cell>
          <cell r="R104">
            <v>2</v>
          </cell>
          <cell r="S104">
            <v>8.6</v>
          </cell>
          <cell r="T104">
            <v>7.5</v>
          </cell>
          <cell r="U104">
            <v>1.8</v>
          </cell>
          <cell r="V104">
            <v>7</v>
          </cell>
          <cell r="W104">
            <v>2</v>
          </cell>
          <cell r="X104">
            <v>4</v>
          </cell>
          <cell r="Y104">
            <v>2.5</v>
          </cell>
          <cell r="Z104">
            <v>0.5</v>
          </cell>
          <cell r="AA104">
            <v>0.4</v>
          </cell>
          <cell r="AB104">
            <v>0.2</v>
          </cell>
          <cell r="AC104">
            <v>0.6</v>
          </cell>
          <cell r="AD104">
            <v>1.5</v>
          </cell>
          <cell r="AE104">
            <v>0.5</v>
          </cell>
          <cell r="AF104">
            <v>0.8</v>
          </cell>
          <cell r="AG104">
            <v>0</v>
          </cell>
          <cell r="AH104">
            <v>1</v>
          </cell>
          <cell r="AI104">
            <v>5.6</v>
          </cell>
          <cell r="AJ104">
            <v>1</v>
          </cell>
          <cell r="AK104">
            <v>0</v>
          </cell>
          <cell r="AL104">
            <v>8</v>
          </cell>
          <cell r="AM104">
            <v>6</v>
          </cell>
          <cell r="AN104">
            <v>0.6</v>
          </cell>
          <cell r="AO104">
            <v>0</v>
          </cell>
          <cell r="AP104">
            <v>1</v>
          </cell>
          <cell r="AQ104">
            <v>4.37</v>
          </cell>
          <cell r="AR104">
            <v>258.77</v>
          </cell>
        </row>
        <row r="105">
          <cell r="B105">
            <v>43112</v>
          </cell>
          <cell r="C105">
            <v>29</v>
          </cell>
          <cell r="D105">
            <v>20</v>
          </cell>
          <cell r="E105">
            <v>25.9</v>
          </cell>
          <cell r="F105">
            <v>27.5</v>
          </cell>
          <cell r="G105">
            <v>16</v>
          </cell>
          <cell r="H105">
            <v>15</v>
          </cell>
          <cell r="I105">
            <v>10.8</v>
          </cell>
          <cell r="J105">
            <v>9.6999999999999993</v>
          </cell>
          <cell r="K105">
            <v>6.32</v>
          </cell>
          <cell r="L105">
            <v>3.6</v>
          </cell>
          <cell r="M105">
            <v>4</v>
          </cell>
          <cell r="N105">
            <v>9</v>
          </cell>
          <cell r="O105">
            <v>9</v>
          </cell>
          <cell r="P105">
            <v>6.5</v>
          </cell>
          <cell r="Q105">
            <v>4</v>
          </cell>
          <cell r="R105">
            <v>2.6</v>
          </cell>
          <cell r="S105">
            <v>8</v>
          </cell>
          <cell r="T105">
            <v>7.5</v>
          </cell>
          <cell r="U105">
            <v>1.95</v>
          </cell>
          <cell r="V105">
            <v>9.3000000000000007</v>
          </cell>
          <cell r="W105">
            <v>2</v>
          </cell>
          <cell r="X105">
            <v>4.3</v>
          </cell>
          <cell r="Y105">
            <v>4</v>
          </cell>
          <cell r="Z105">
            <v>0.5</v>
          </cell>
          <cell r="AA105">
            <v>0.3</v>
          </cell>
          <cell r="AB105">
            <v>0.2</v>
          </cell>
          <cell r="AC105">
            <v>0.6</v>
          </cell>
          <cell r="AD105">
            <v>1.5</v>
          </cell>
          <cell r="AE105">
            <v>0.3</v>
          </cell>
          <cell r="AF105">
            <v>0.8</v>
          </cell>
          <cell r="AG105">
            <v>0</v>
          </cell>
          <cell r="AH105">
            <v>0</v>
          </cell>
          <cell r="AI105">
            <v>5.6</v>
          </cell>
          <cell r="AJ105">
            <v>1.4</v>
          </cell>
          <cell r="AK105">
            <v>0</v>
          </cell>
          <cell r="AL105">
            <v>10</v>
          </cell>
          <cell r="AM105">
            <v>5.5</v>
          </cell>
          <cell r="AN105">
            <v>0.6</v>
          </cell>
          <cell r="AO105">
            <v>0</v>
          </cell>
          <cell r="AP105">
            <v>1</v>
          </cell>
          <cell r="AQ105">
            <v>4</v>
          </cell>
          <cell r="AR105">
            <v>268.27000000000004</v>
          </cell>
        </row>
        <row r="106">
          <cell r="B106">
            <v>43119</v>
          </cell>
          <cell r="C106">
            <v>31</v>
          </cell>
          <cell r="D106">
            <v>19.5</v>
          </cell>
          <cell r="E106">
            <v>17</v>
          </cell>
          <cell r="F106">
            <v>15.7</v>
          </cell>
          <cell r="G106">
            <v>17.5</v>
          </cell>
          <cell r="H106">
            <v>17</v>
          </cell>
          <cell r="I106">
            <v>11</v>
          </cell>
          <cell r="J106">
            <v>7.6</v>
          </cell>
          <cell r="K106">
            <v>7.35</v>
          </cell>
          <cell r="L106">
            <v>4.5999999999999996</v>
          </cell>
          <cell r="M106">
            <v>4</v>
          </cell>
          <cell r="N106">
            <v>9</v>
          </cell>
          <cell r="O106">
            <v>9</v>
          </cell>
          <cell r="P106">
            <v>7</v>
          </cell>
          <cell r="Q106">
            <v>5.0999999999999996</v>
          </cell>
          <cell r="R106">
            <v>2.5</v>
          </cell>
          <cell r="S106">
            <v>7.6</v>
          </cell>
          <cell r="T106">
            <v>7.5</v>
          </cell>
          <cell r="U106">
            <v>1.95</v>
          </cell>
          <cell r="V106">
            <v>9.3000000000000007</v>
          </cell>
          <cell r="W106">
            <v>2</v>
          </cell>
          <cell r="X106">
            <v>3.5</v>
          </cell>
          <cell r="Y106">
            <v>2.5</v>
          </cell>
          <cell r="Z106">
            <v>0.5</v>
          </cell>
          <cell r="AA106">
            <v>0.5</v>
          </cell>
          <cell r="AB106">
            <v>0</v>
          </cell>
          <cell r="AC106">
            <v>0.6</v>
          </cell>
          <cell r="AD106">
            <v>1.5</v>
          </cell>
          <cell r="AE106">
            <v>0.2</v>
          </cell>
          <cell r="AF106">
            <v>0.8</v>
          </cell>
          <cell r="AG106">
            <v>0</v>
          </cell>
          <cell r="AH106">
            <v>0</v>
          </cell>
          <cell r="AI106">
            <v>5.6</v>
          </cell>
          <cell r="AJ106">
            <v>0.95</v>
          </cell>
          <cell r="AK106">
            <v>0</v>
          </cell>
          <cell r="AL106">
            <v>5</v>
          </cell>
          <cell r="AM106">
            <v>6</v>
          </cell>
          <cell r="AN106">
            <v>0.7</v>
          </cell>
          <cell r="AO106">
            <v>0</v>
          </cell>
          <cell r="AP106">
            <v>1</v>
          </cell>
          <cell r="AQ106">
            <v>9.3000000000000007</v>
          </cell>
          <cell r="AR106">
            <v>251.84999999999994</v>
          </cell>
        </row>
        <row r="107">
          <cell r="B107">
            <v>43126</v>
          </cell>
          <cell r="C107">
            <v>30</v>
          </cell>
          <cell r="D107">
            <v>20</v>
          </cell>
          <cell r="E107">
            <v>25.5</v>
          </cell>
          <cell r="F107">
            <v>24</v>
          </cell>
          <cell r="G107">
            <v>15</v>
          </cell>
          <cell r="H107">
            <v>16</v>
          </cell>
          <cell r="I107">
            <v>10.6</v>
          </cell>
          <cell r="J107">
            <v>8.1</v>
          </cell>
          <cell r="K107">
            <v>10.31</v>
          </cell>
          <cell r="L107">
            <v>5.3</v>
          </cell>
          <cell r="M107">
            <v>4</v>
          </cell>
          <cell r="N107">
            <v>9</v>
          </cell>
          <cell r="O107">
            <v>9</v>
          </cell>
          <cell r="P107">
            <v>7</v>
          </cell>
          <cell r="Q107">
            <v>3</v>
          </cell>
          <cell r="R107">
            <v>1.5</v>
          </cell>
          <cell r="S107">
            <v>8.5</v>
          </cell>
          <cell r="T107">
            <v>8.5</v>
          </cell>
          <cell r="U107">
            <v>0.82</v>
          </cell>
          <cell r="V107">
            <v>9.6</v>
          </cell>
          <cell r="W107">
            <v>2</v>
          </cell>
          <cell r="X107">
            <v>6.8</v>
          </cell>
          <cell r="Y107">
            <v>3</v>
          </cell>
          <cell r="Z107">
            <v>0.5</v>
          </cell>
          <cell r="AA107">
            <v>0.1</v>
          </cell>
          <cell r="AB107">
            <v>0.1</v>
          </cell>
          <cell r="AC107">
            <v>0.5</v>
          </cell>
          <cell r="AD107">
            <v>1.5</v>
          </cell>
          <cell r="AE107">
            <v>0.3</v>
          </cell>
          <cell r="AF107">
            <v>0.8</v>
          </cell>
          <cell r="AG107">
            <v>0</v>
          </cell>
          <cell r="AH107">
            <v>0</v>
          </cell>
          <cell r="AI107">
            <v>5.6</v>
          </cell>
          <cell r="AJ107">
            <v>1</v>
          </cell>
          <cell r="AK107">
            <v>0</v>
          </cell>
          <cell r="AL107">
            <v>10</v>
          </cell>
          <cell r="AM107">
            <v>6.5</v>
          </cell>
          <cell r="AN107">
            <v>0.6</v>
          </cell>
          <cell r="AO107">
            <v>0</v>
          </cell>
          <cell r="AP107">
            <v>1</v>
          </cell>
          <cell r="AQ107">
            <v>8.5</v>
          </cell>
          <cell r="AR107">
            <v>274.53000000000003</v>
          </cell>
        </row>
        <row r="108">
          <cell r="B108">
            <v>43133</v>
          </cell>
          <cell r="C108">
            <v>24</v>
          </cell>
          <cell r="D108">
            <v>23.5</v>
          </cell>
          <cell r="E108">
            <v>26</v>
          </cell>
          <cell r="F108">
            <v>30</v>
          </cell>
          <cell r="G108">
            <v>14</v>
          </cell>
          <cell r="H108">
            <v>16</v>
          </cell>
          <cell r="I108">
            <v>11.9</v>
          </cell>
          <cell r="J108">
            <v>9.1999999999999993</v>
          </cell>
          <cell r="K108">
            <v>8.36</v>
          </cell>
          <cell r="L108">
            <v>3.9</v>
          </cell>
          <cell r="M108">
            <v>4</v>
          </cell>
          <cell r="N108">
            <v>9</v>
          </cell>
          <cell r="O108">
            <v>9</v>
          </cell>
          <cell r="P108">
            <v>5</v>
          </cell>
          <cell r="Q108">
            <v>3</v>
          </cell>
          <cell r="R108">
            <v>1.5</v>
          </cell>
          <cell r="S108">
            <v>10</v>
          </cell>
          <cell r="T108">
            <v>7.5</v>
          </cell>
          <cell r="U108">
            <v>1.5</v>
          </cell>
          <cell r="V108">
            <v>10</v>
          </cell>
          <cell r="W108">
            <v>2</v>
          </cell>
          <cell r="X108">
            <v>7.1</v>
          </cell>
          <cell r="Y108">
            <v>1.5</v>
          </cell>
          <cell r="Z108">
            <v>0.5</v>
          </cell>
          <cell r="AA108">
            <v>0.4</v>
          </cell>
          <cell r="AB108">
            <v>0</v>
          </cell>
          <cell r="AC108">
            <v>0.5</v>
          </cell>
          <cell r="AD108">
            <v>1.6</v>
          </cell>
          <cell r="AE108">
            <v>0.17</v>
          </cell>
          <cell r="AF108">
            <v>0.8</v>
          </cell>
          <cell r="AG108">
            <v>0</v>
          </cell>
          <cell r="AH108">
            <v>0</v>
          </cell>
          <cell r="AI108">
            <v>5.6</v>
          </cell>
          <cell r="AJ108">
            <v>0.4</v>
          </cell>
          <cell r="AK108">
            <v>0</v>
          </cell>
          <cell r="AL108">
            <v>11</v>
          </cell>
          <cell r="AM108">
            <v>7</v>
          </cell>
          <cell r="AN108">
            <v>0.9</v>
          </cell>
          <cell r="AO108">
            <v>0</v>
          </cell>
          <cell r="AP108">
            <v>1</v>
          </cell>
          <cell r="AQ108">
            <v>6.8</v>
          </cell>
          <cell r="AR108">
            <v>274.62999999999994</v>
          </cell>
        </row>
        <row r="109">
          <cell r="B109">
            <v>43140</v>
          </cell>
          <cell r="C109">
            <v>27</v>
          </cell>
          <cell r="D109">
            <v>25.1</v>
          </cell>
          <cell r="E109">
            <v>30.8</v>
          </cell>
          <cell r="F109">
            <v>35</v>
          </cell>
          <cell r="G109">
            <v>14</v>
          </cell>
          <cell r="H109">
            <v>18</v>
          </cell>
          <cell r="I109">
            <v>14.3</v>
          </cell>
          <cell r="J109">
            <v>12</v>
          </cell>
          <cell r="K109">
            <v>8.31</v>
          </cell>
          <cell r="L109">
            <v>4.7</v>
          </cell>
          <cell r="M109">
            <v>4</v>
          </cell>
          <cell r="N109">
            <v>10</v>
          </cell>
          <cell r="O109">
            <v>9</v>
          </cell>
          <cell r="P109">
            <v>5</v>
          </cell>
          <cell r="Q109">
            <v>3.7</v>
          </cell>
          <cell r="R109">
            <v>1.8</v>
          </cell>
          <cell r="S109">
            <v>10</v>
          </cell>
          <cell r="T109">
            <v>9</v>
          </cell>
          <cell r="U109">
            <v>0.9</v>
          </cell>
          <cell r="V109">
            <v>14.4</v>
          </cell>
          <cell r="W109">
            <v>2</v>
          </cell>
          <cell r="X109">
            <v>7.8</v>
          </cell>
          <cell r="Y109">
            <v>2</v>
          </cell>
          <cell r="Z109">
            <v>0.5</v>
          </cell>
          <cell r="AA109">
            <v>0.3</v>
          </cell>
          <cell r="AB109">
            <v>0.38</v>
          </cell>
          <cell r="AC109">
            <v>0.6</v>
          </cell>
          <cell r="AD109">
            <v>1.5</v>
          </cell>
          <cell r="AE109">
            <v>0.4</v>
          </cell>
          <cell r="AF109">
            <v>0.8</v>
          </cell>
          <cell r="AG109">
            <v>0</v>
          </cell>
          <cell r="AH109">
            <v>0</v>
          </cell>
          <cell r="AI109">
            <v>5.6</v>
          </cell>
          <cell r="AJ109">
            <v>0.5</v>
          </cell>
          <cell r="AK109">
            <v>0</v>
          </cell>
          <cell r="AL109">
            <v>14</v>
          </cell>
          <cell r="AM109">
            <v>6</v>
          </cell>
          <cell r="AN109">
            <v>0.7</v>
          </cell>
          <cell r="AO109">
            <v>0</v>
          </cell>
          <cell r="AP109">
            <v>1</v>
          </cell>
          <cell r="AQ109">
            <v>8</v>
          </cell>
          <cell r="AR109">
            <v>309.09000000000003</v>
          </cell>
        </row>
        <row r="110">
          <cell r="B110">
            <v>43161</v>
          </cell>
          <cell r="C110">
            <v>30</v>
          </cell>
          <cell r="D110">
            <v>23</v>
          </cell>
          <cell r="E110">
            <v>24.09</v>
          </cell>
          <cell r="F110">
            <v>27</v>
          </cell>
          <cell r="G110">
            <v>14</v>
          </cell>
          <cell r="H110">
            <v>14</v>
          </cell>
          <cell r="I110">
            <v>21.9</v>
          </cell>
          <cell r="J110">
            <v>11.8</v>
          </cell>
          <cell r="K110">
            <v>6.63</v>
          </cell>
          <cell r="L110">
            <v>4</v>
          </cell>
          <cell r="M110">
            <v>4</v>
          </cell>
          <cell r="N110">
            <v>9</v>
          </cell>
          <cell r="O110">
            <v>6.5</v>
          </cell>
          <cell r="P110">
            <v>4</v>
          </cell>
          <cell r="Q110">
            <v>2.4</v>
          </cell>
          <cell r="R110">
            <v>1.7</v>
          </cell>
          <cell r="S110">
            <v>9</v>
          </cell>
          <cell r="T110">
            <v>9</v>
          </cell>
          <cell r="U110">
            <v>4.5</v>
          </cell>
          <cell r="V110">
            <v>9.75</v>
          </cell>
          <cell r="W110">
            <v>4</v>
          </cell>
          <cell r="X110">
            <v>6</v>
          </cell>
          <cell r="Y110">
            <v>2</v>
          </cell>
          <cell r="Z110">
            <v>0.4</v>
          </cell>
          <cell r="AA110">
            <v>0.3</v>
          </cell>
          <cell r="AB110">
            <v>0.7</v>
          </cell>
          <cell r="AC110">
            <v>0.6</v>
          </cell>
          <cell r="AD110">
            <v>2.5</v>
          </cell>
          <cell r="AE110">
            <v>0</v>
          </cell>
          <cell r="AF110">
            <v>0.8</v>
          </cell>
          <cell r="AG110">
            <v>0</v>
          </cell>
          <cell r="AH110">
            <v>0</v>
          </cell>
          <cell r="AI110">
            <v>5.6</v>
          </cell>
          <cell r="AJ110">
            <v>0.5</v>
          </cell>
          <cell r="AK110">
            <v>0</v>
          </cell>
          <cell r="AL110">
            <v>10</v>
          </cell>
          <cell r="AM110">
            <v>7</v>
          </cell>
          <cell r="AN110">
            <v>0.7</v>
          </cell>
          <cell r="AO110">
            <v>0</v>
          </cell>
          <cell r="AP110">
            <v>1</v>
          </cell>
          <cell r="AQ110">
            <v>10.7</v>
          </cell>
          <cell r="AR110">
            <v>289.07</v>
          </cell>
        </row>
        <row r="111">
          <cell r="B111">
            <v>43168</v>
          </cell>
          <cell r="C111">
            <v>28</v>
          </cell>
          <cell r="D111">
            <v>21</v>
          </cell>
          <cell r="E111">
            <v>24.2</v>
          </cell>
          <cell r="F111">
            <v>25.4</v>
          </cell>
          <cell r="G111">
            <v>16.399999999999999</v>
          </cell>
          <cell r="H111">
            <v>14</v>
          </cell>
          <cell r="I111">
            <v>12.8</v>
          </cell>
          <cell r="J111">
            <v>10.199999999999999</v>
          </cell>
          <cell r="K111">
            <v>5.23</v>
          </cell>
          <cell r="L111">
            <v>4.9000000000000004</v>
          </cell>
          <cell r="M111">
            <v>4</v>
          </cell>
          <cell r="N111">
            <v>9</v>
          </cell>
          <cell r="O111">
            <v>6.5</v>
          </cell>
          <cell r="P111">
            <v>5.6</v>
          </cell>
          <cell r="Q111">
            <v>2.4</v>
          </cell>
          <cell r="R111">
            <v>1.2</v>
          </cell>
          <cell r="S111">
            <v>6</v>
          </cell>
          <cell r="T111">
            <v>8.75</v>
          </cell>
          <cell r="U111">
            <v>0.53</v>
          </cell>
          <cell r="V111">
            <v>15.1</v>
          </cell>
          <cell r="W111">
            <v>4.5</v>
          </cell>
          <cell r="X111">
            <v>5</v>
          </cell>
          <cell r="Y111">
            <v>2</v>
          </cell>
          <cell r="Z111">
            <v>0.6</v>
          </cell>
          <cell r="AA111">
            <v>0.35</v>
          </cell>
          <cell r="AB111">
            <v>0.48</v>
          </cell>
          <cell r="AC111">
            <v>0.6</v>
          </cell>
          <cell r="AD111">
            <v>2.5</v>
          </cell>
          <cell r="AE111">
            <v>0.2</v>
          </cell>
          <cell r="AF111">
            <v>0.8</v>
          </cell>
          <cell r="AG111">
            <v>0</v>
          </cell>
          <cell r="AH111">
            <v>0</v>
          </cell>
          <cell r="AI111">
            <v>5.6</v>
          </cell>
          <cell r="AJ111">
            <v>1</v>
          </cell>
          <cell r="AK111">
            <v>0</v>
          </cell>
          <cell r="AL111">
            <v>9</v>
          </cell>
          <cell r="AM111">
            <v>6</v>
          </cell>
          <cell r="AN111">
            <v>0.9</v>
          </cell>
          <cell r="AO111">
            <v>0</v>
          </cell>
          <cell r="AP111">
            <v>1</v>
          </cell>
          <cell r="AQ111">
            <v>7.1</v>
          </cell>
          <cell r="AR111">
            <v>268.83999999999992</v>
          </cell>
        </row>
        <row r="112">
          <cell r="B112">
            <v>43175</v>
          </cell>
          <cell r="C112">
            <v>27.5</v>
          </cell>
          <cell r="D112">
            <v>17.7</v>
          </cell>
          <cell r="E112">
            <v>10.4</v>
          </cell>
          <cell r="F112">
            <v>12</v>
          </cell>
          <cell r="G112">
            <v>15.7</v>
          </cell>
          <cell r="H112">
            <v>19</v>
          </cell>
          <cell r="I112">
            <v>14.6</v>
          </cell>
          <cell r="J112">
            <v>12.8</v>
          </cell>
          <cell r="K112">
            <v>5.74</v>
          </cell>
          <cell r="L112">
            <v>4.3</v>
          </cell>
          <cell r="M112">
            <v>4</v>
          </cell>
          <cell r="N112">
            <v>9</v>
          </cell>
          <cell r="O112">
            <v>7</v>
          </cell>
          <cell r="P112">
            <v>6</v>
          </cell>
          <cell r="Q112">
            <v>4</v>
          </cell>
          <cell r="R112">
            <v>2</v>
          </cell>
          <cell r="S112">
            <v>7</v>
          </cell>
          <cell r="T112">
            <v>7.75</v>
          </cell>
          <cell r="U112">
            <v>2.8</v>
          </cell>
          <cell r="V112">
            <v>13</v>
          </cell>
          <cell r="W112">
            <v>2.5</v>
          </cell>
          <cell r="X112">
            <v>6</v>
          </cell>
          <cell r="Y112">
            <v>1.5</v>
          </cell>
          <cell r="Z112">
            <v>0.5</v>
          </cell>
          <cell r="AA112">
            <v>0.3</v>
          </cell>
          <cell r="AB112">
            <v>0.78</v>
          </cell>
          <cell r="AC112">
            <v>0.5</v>
          </cell>
          <cell r="AD112">
            <v>2.2000000000000002</v>
          </cell>
          <cell r="AE112">
            <v>0.5</v>
          </cell>
          <cell r="AF112">
            <v>0.8</v>
          </cell>
          <cell r="AG112">
            <v>0</v>
          </cell>
          <cell r="AH112">
            <v>0</v>
          </cell>
          <cell r="AI112">
            <v>5.6</v>
          </cell>
          <cell r="AJ112">
            <v>0.86</v>
          </cell>
          <cell r="AK112">
            <v>0</v>
          </cell>
          <cell r="AL112">
            <v>10</v>
          </cell>
          <cell r="AM112">
            <v>6.5</v>
          </cell>
          <cell r="AN112">
            <v>0.6</v>
          </cell>
          <cell r="AO112">
            <v>0</v>
          </cell>
          <cell r="AP112">
            <v>1</v>
          </cell>
          <cell r="AQ112">
            <v>7.4</v>
          </cell>
          <cell r="AR112">
            <v>249.83000000000004</v>
          </cell>
        </row>
        <row r="113">
          <cell r="B113">
            <v>43182</v>
          </cell>
          <cell r="C113">
            <v>22</v>
          </cell>
          <cell r="D113">
            <v>17.399999999999999</v>
          </cell>
          <cell r="E113">
            <v>20.3</v>
          </cell>
          <cell r="F113">
            <v>24.5</v>
          </cell>
          <cell r="G113">
            <v>14.5</v>
          </cell>
          <cell r="H113">
            <v>20</v>
          </cell>
          <cell r="I113">
            <v>11.7</v>
          </cell>
          <cell r="J113">
            <v>9.6</v>
          </cell>
          <cell r="K113">
            <v>4.22</v>
          </cell>
          <cell r="L113">
            <v>8.6</v>
          </cell>
          <cell r="M113">
            <v>4</v>
          </cell>
          <cell r="N113">
            <v>9</v>
          </cell>
          <cell r="O113">
            <v>6</v>
          </cell>
          <cell r="P113">
            <v>6</v>
          </cell>
          <cell r="Q113">
            <v>3.5</v>
          </cell>
          <cell r="R113">
            <v>1.9</v>
          </cell>
          <cell r="S113">
            <v>7.6</v>
          </cell>
          <cell r="T113">
            <v>7.5</v>
          </cell>
          <cell r="U113">
            <v>2.2999999999999998</v>
          </cell>
          <cell r="V113">
            <v>5.6</v>
          </cell>
          <cell r="W113">
            <v>2</v>
          </cell>
          <cell r="X113">
            <v>5.5</v>
          </cell>
          <cell r="Y113">
            <v>2</v>
          </cell>
          <cell r="Z113">
            <v>0.5</v>
          </cell>
          <cell r="AA113">
            <v>0.3</v>
          </cell>
          <cell r="AB113">
            <v>0.51</v>
          </cell>
          <cell r="AC113">
            <v>0.6</v>
          </cell>
          <cell r="AD113">
            <v>2.5</v>
          </cell>
          <cell r="AE113">
            <v>0.63</v>
          </cell>
          <cell r="AF113">
            <v>0.8</v>
          </cell>
          <cell r="AG113">
            <v>0</v>
          </cell>
          <cell r="AH113">
            <v>0</v>
          </cell>
          <cell r="AI113">
            <v>5.6</v>
          </cell>
          <cell r="AJ113">
            <v>0.3</v>
          </cell>
          <cell r="AK113">
            <v>0</v>
          </cell>
          <cell r="AL113">
            <v>12</v>
          </cell>
          <cell r="AM113">
            <v>7</v>
          </cell>
          <cell r="AN113">
            <v>0.7</v>
          </cell>
          <cell r="AO113">
            <v>0</v>
          </cell>
          <cell r="AP113">
            <v>1</v>
          </cell>
          <cell r="AQ113">
            <v>7.5</v>
          </cell>
          <cell r="AR113">
            <v>255.66</v>
          </cell>
        </row>
        <row r="114">
          <cell r="B114">
            <v>43189</v>
          </cell>
          <cell r="C114">
            <v>24</v>
          </cell>
          <cell r="D114">
            <v>18.3</v>
          </cell>
          <cell r="E114">
            <v>28.34</v>
          </cell>
          <cell r="F114">
            <v>26.5</v>
          </cell>
          <cell r="G114">
            <v>14</v>
          </cell>
          <cell r="H114">
            <v>20</v>
          </cell>
          <cell r="I114">
            <v>11.4</v>
          </cell>
          <cell r="J114">
            <v>7</v>
          </cell>
          <cell r="K114">
            <v>5.36</v>
          </cell>
          <cell r="L114">
            <v>4.5</v>
          </cell>
          <cell r="M114">
            <v>4</v>
          </cell>
          <cell r="N114">
            <v>9</v>
          </cell>
          <cell r="O114">
            <v>3.5</v>
          </cell>
          <cell r="P114">
            <v>6</v>
          </cell>
          <cell r="Q114">
            <v>4</v>
          </cell>
          <cell r="R114">
            <v>1.5</v>
          </cell>
          <cell r="S114">
            <v>7.6</v>
          </cell>
          <cell r="T114">
            <v>8.5</v>
          </cell>
          <cell r="U114">
            <v>5.8</v>
          </cell>
          <cell r="V114">
            <v>13</v>
          </cell>
          <cell r="W114">
            <v>2</v>
          </cell>
          <cell r="X114">
            <v>5.3</v>
          </cell>
          <cell r="Y114">
            <v>2</v>
          </cell>
          <cell r="Z114">
            <v>0.5</v>
          </cell>
          <cell r="AA114">
            <v>0.3</v>
          </cell>
          <cell r="AB114">
            <v>0.1</v>
          </cell>
          <cell r="AC114">
            <v>0.6</v>
          </cell>
          <cell r="AD114">
            <v>2.5</v>
          </cell>
          <cell r="AE114">
            <v>0.6</v>
          </cell>
          <cell r="AF114">
            <v>0.8</v>
          </cell>
          <cell r="AG114">
            <v>0</v>
          </cell>
          <cell r="AH114">
            <v>0</v>
          </cell>
          <cell r="AI114">
            <v>5.5</v>
          </cell>
          <cell r="AJ114">
            <v>0.55000000000000004</v>
          </cell>
          <cell r="AK114">
            <v>0</v>
          </cell>
          <cell r="AL114">
            <v>7.3</v>
          </cell>
          <cell r="AM114">
            <v>5.5</v>
          </cell>
          <cell r="AN114">
            <v>0.6</v>
          </cell>
          <cell r="AO114">
            <v>0</v>
          </cell>
          <cell r="AP114">
            <v>1</v>
          </cell>
          <cell r="AQ114">
            <v>7.6</v>
          </cell>
          <cell r="AR114">
            <v>265.05000000000007</v>
          </cell>
        </row>
        <row r="115">
          <cell r="B115">
            <v>43196</v>
          </cell>
          <cell r="C115">
            <v>23.5</v>
          </cell>
          <cell r="D115">
            <v>21.5</v>
          </cell>
          <cell r="E115">
            <v>28.4</v>
          </cell>
          <cell r="F115">
            <v>31.5</v>
          </cell>
          <cell r="G115">
            <v>15.7</v>
          </cell>
          <cell r="H115">
            <v>20</v>
          </cell>
          <cell r="I115">
            <v>10.3</v>
          </cell>
          <cell r="J115">
            <v>7.9</v>
          </cell>
          <cell r="K115">
            <v>5.13</v>
          </cell>
          <cell r="L115">
            <v>4.5</v>
          </cell>
          <cell r="M115">
            <v>4</v>
          </cell>
          <cell r="N115">
            <v>8</v>
          </cell>
          <cell r="O115">
            <v>5.5</v>
          </cell>
          <cell r="P115">
            <v>5.5</v>
          </cell>
          <cell r="Q115">
            <v>4</v>
          </cell>
          <cell r="R115">
            <v>1.5</v>
          </cell>
          <cell r="S115">
            <v>7.3</v>
          </cell>
          <cell r="T115">
            <v>7.5</v>
          </cell>
          <cell r="U115">
            <v>2.6</v>
          </cell>
          <cell r="V115">
            <v>10.47</v>
          </cell>
          <cell r="W115">
            <v>2</v>
          </cell>
          <cell r="X115">
            <v>5.5</v>
          </cell>
          <cell r="Y115">
            <v>3</v>
          </cell>
          <cell r="Z115">
            <v>0.5</v>
          </cell>
          <cell r="AA115">
            <v>0.2</v>
          </cell>
          <cell r="AB115">
            <v>0</v>
          </cell>
          <cell r="AC115">
            <v>0.5</v>
          </cell>
          <cell r="AD115">
            <v>2.5</v>
          </cell>
          <cell r="AE115">
            <v>0.2</v>
          </cell>
          <cell r="AF115">
            <v>0.6</v>
          </cell>
          <cell r="AG115">
            <v>0</v>
          </cell>
          <cell r="AH115">
            <v>0</v>
          </cell>
          <cell r="AI115">
            <v>5.4</v>
          </cell>
          <cell r="AJ115">
            <v>0.5</v>
          </cell>
          <cell r="AK115">
            <v>0</v>
          </cell>
          <cell r="AL115">
            <v>12</v>
          </cell>
          <cell r="AM115">
            <v>5.5</v>
          </cell>
          <cell r="AN115">
            <v>0.6</v>
          </cell>
          <cell r="AO115">
            <v>0</v>
          </cell>
          <cell r="AP115">
            <v>1</v>
          </cell>
          <cell r="AQ115">
            <v>7.48</v>
          </cell>
          <cell r="AR115">
            <v>272.28000000000009</v>
          </cell>
        </row>
        <row r="116">
          <cell r="B116">
            <v>43203</v>
          </cell>
          <cell r="C116">
            <v>23</v>
          </cell>
          <cell r="D116">
            <v>21</v>
          </cell>
          <cell r="E116">
            <v>27.8</v>
          </cell>
          <cell r="F116">
            <v>33</v>
          </cell>
          <cell r="G116">
            <v>12.5</v>
          </cell>
          <cell r="H116">
            <v>21</v>
          </cell>
          <cell r="I116">
            <v>10.7</v>
          </cell>
          <cell r="J116">
            <v>7</v>
          </cell>
          <cell r="K116">
            <v>5.66</v>
          </cell>
          <cell r="L116">
            <v>5.2</v>
          </cell>
          <cell r="M116">
            <v>4</v>
          </cell>
          <cell r="N116">
            <v>9</v>
          </cell>
          <cell r="O116">
            <v>5</v>
          </cell>
          <cell r="P116">
            <v>6</v>
          </cell>
          <cell r="Q116">
            <v>4</v>
          </cell>
          <cell r="R116">
            <v>1.7</v>
          </cell>
          <cell r="S116">
            <v>7</v>
          </cell>
          <cell r="T116">
            <v>7.75</v>
          </cell>
          <cell r="U116">
            <v>3</v>
          </cell>
          <cell r="V116">
            <v>10.35</v>
          </cell>
          <cell r="W116">
            <v>2</v>
          </cell>
          <cell r="X116">
            <v>6</v>
          </cell>
          <cell r="Y116">
            <v>2.5</v>
          </cell>
          <cell r="Z116">
            <v>0.5</v>
          </cell>
          <cell r="AA116">
            <v>0.3</v>
          </cell>
          <cell r="AB116">
            <v>0</v>
          </cell>
          <cell r="AC116">
            <v>0.5</v>
          </cell>
          <cell r="AD116">
            <v>2.5</v>
          </cell>
          <cell r="AE116">
            <v>0.3</v>
          </cell>
          <cell r="AF116">
            <v>0.6</v>
          </cell>
          <cell r="AG116">
            <v>0</v>
          </cell>
          <cell r="AH116">
            <v>0</v>
          </cell>
          <cell r="AI116">
            <v>5.4</v>
          </cell>
          <cell r="AJ116">
            <v>0.75</v>
          </cell>
          <cell r="AK116">
            <v>0</v>
          </cell>
          <cell r="AL116">
            <v>12</v>
          </cell>
          <cell r="AM116">
            <v>4</v>
          </cell>
          <cell r="AN116">
            <v>0.6</v>
          </cell>
          <cell r="AO116">
            <v>0</v>
          </cell>
          <cell r="AP116">
            <v>1</v>
          </cell>
          <cell r="AQ116">
            <v>8.1999999999999993</v>
          </cell>
          <cell r="AR116">
            <v>271.81</v>
          </cell>
        </row>
        <row r="117">
          <cell r="B117">
            <v>43210</v>
          </cell>
          <cell r="C117">
            <v>30</v>
          </cell>
          <cell r="D117">
            <v>23</v>
          </cell>
          <cell r="E117">
            <v>30</v>
          </cell>
          <cell r="F117">
            <v>33</v>
          </cell>
          <cell r="G117">
            <v>15.4</v>
          </cell>
          <cell r="H117">
            <v>17</v>
          </cell>
          <cell r="I117">
            <v>10.9</v>
          </cell>
          <cell r="J117">
            <v>6</v>
          </cell>
          <cell r="K117">
            <v>4.87</v>
          </cell>
          <cell r="L117">
            <v>6.3</v>
          </cell>
          <cell r="M117">
            <v>4</v>
          </cell>
          <cell r="N117">
            <v>9</v>
          </cell>
          <cell r="O117">
            <v>4.7</v>
          </cell>
          <cell r="P117">
            <v>6</v>
          </cell>
          <cell r="Q117">
            <v>4.5</v>
          </cell>
          <cell r="R117">
            <v>1.3</v>
          </cell>
          <cell r="S117">
            <v>5</v>
          </cell>
          <cell r="T117">
            <v>7.5</v>
          </cell>
          <cell r="U117">
            <v>2</v>
          </cell>
          <cell r="V117">
            <v>9.5</v>
          </cell>
          <cell r="W117">
            <v>2</v>
          </cell>
          <cell r="X117">
            <v>6</v>
          </cell>
          <cell r="Y117">
            <v>1.7</v>
          </cell>
          <cell r="Z117">
            <v>0.5</v>
          </cell>
          <cell r="AA117">
            <v>0.3</v>
          </cell>
          <cell r="AB117">
            <v>0.2</v>
          </cell>
          <cell r="AC117">
            <v>0.6</v>
          </cell>
          <cell r="AD117">
            <v>2.5</v>
          </cell>
          <cell r="AE117">
            <v>0.5</v>
          </cell>
          <cell r="AF117">
            <v>0.6</v>
          </cell>
          <cell r="AG117">
            <v>0</v>
          </cell>
          <cell r="AH117">
            <v>0</v>
          </cell>
          <cell r="AI117">
            <v>5.2</v>
          </cell>
          <cell r="AJ117">
            <v>1</v>
          </cell>
          <cell r="AK117">
            <v>0</v>
          </cell>
          <cell r="AL117">
            <v>13</v>
          </cell>
          <cell r="AM117">
            <v>4</v>
          </cell>
          <cell r="AN117">
            <v>0.7</v>
          </cell>
          <cell r="AO117">
            <v>0</v>
          </cell>
          <cell r="AP117">
            <v>1</v>
          </cell>
          <cell r="AQ117">
            <v>7.29</v>
          </cell>
          <cell r="AR117">
            <v>277.06</v>
          </cell>
        </row>
        <row r="118">
          <cell r="B118">
            <v>43217</v>
          </cell>
          <cell r="C118">
            <v>29</v>
          </cell>
          <cell r="D118">
            <v>22</v>
          </cell>
          <cell r="E118">
            <v>34.299999999999997</v>
          </cell>
          <cell r="F118">
            <v>33</v>
          </cell>
          <cell r="G118">
            <v>12.8</v>
          </cell>
          <cell r="H118">
            <v>15</v>
          </cell>
          <cell r="I118">
            <v>12.4</v>
          </cell>
          <cell r="J118">
            <v>8</v>
          </cell>
          <cell r="K118">
            <v>5.88</v>
          </cell>
          <cell r="L118">
            <v>5.7</v>
          </cell>
          <cell r="M118">
            <v>4</v>
          </cell>
          <cell r="N118">
            <v>9</v>
          </cell>
          <cell r="O118">
            <v>4.8</v>
          </cell>
          <cell r="P118">
            <v>6</v>
          </cell>
          <cell r="Q118">
            <v>5.6</v>
          </cell>
          <cell r="R118">
            <v>1.6</v>
          </cell>
          <cell r="S118">
            <v>6</v>
          </cell>
          <cell r="T118">
            <v>7.79</v>
          </cell>
          <cell r="U118">
            <v>2.6</v>
          </cell>
          <cell r="V118">
            <v>9.9</v>
          </cell>
          <cell r="W118">
            <v>2</v>
          </cell>
          <cell r="X118">
            <v>6.5</v>
          </cell>
          <cell r="Y118">
            <v>2.5</v>
          </cell>
          <cell r="Z118">
            <v>0.5</v>
          </cell>
          <cell r="AA118">
            <v>0.2</v>
          </cell>
          <cell r="AB118">
            <v>0</v>
          </cell>
          <cell r="AC118">
            <v>0.5</v>
          </cell>
          <cell r="AD118">
            <v>2.2999999999999998</v>
          </cell>
          <cell r="AE118">
            <v>0.6</v>
          </cell>
          <cell r="AF118">
            <v>0.6</v>
          </cell>
          <cell r="AG118">
            <v>0</v>
          </cell>
          <cell r="AH118">
            <v>0</v>
          </cell>
          <cell r="AI118">
            <v>5</v>
          </cell>
          <cell r="AJ118">
            <v>0.56999999999999995</v>
          </cell>
          <cell r="AK118">
            <v>0</v>
          </cell>
          <cell r="AL118">
            <v>12</v>
          </cell>
          <cell r="AM118">
            <v>3.5</v>
          </cell>
          <cell r="AN118">
            <v>0.7</v>
          </cell>
          <cell r="AO118">
            <v>0</v>
          </cell>
          <cell r="AP118">
            <v>1</v>
          </cell>
          <cell r="AQ118">
            <v>4.76</v>
          </cell>
          <cell r="AR118">
            <v>278.59999999999991</v>
          </cell>
        </row>
        <row r="119">
          <cell r="B119">
            <v>43224</v>
          </cell>
          <cell r="C119">
            <v>25</v>
          </cell>
          <cell r="D119">
            <v>21.4</v>
          </cell>
          <cell r="E119">
            <v>34</v>
          </cell>
          <cell r="F119">
            <v>31.8</v>
          </cell>
          <cell r="G119">
            <v>12</v>
          </cell>
          <cell r="H119">
            <v>19</v>
          </cell>
          <cell r="I119">
            <v>11.9</v>
          </cell>
          <cell r="J119">
            <v>7</v>
          </cell>
          <cell r="K119">
            <v>7.02</v>
          </cell>
          <cell r="L119">
            <v>3.5</v>
          </cell>
          <cell r="M119">
            <v>4</v>
          </cell>
          <cell r="N119">
            <v>9</v>
          </cell>
          <cell r="O119">
            <v>4.5999999999999996</v>
          </cell>
          <cell r="P119">
            <v>6</v>
          </cell>
          <cell r="Q119">
            <v>1.8</v>
          </cell>
          <cell r="R119">
            <v>1.8</v>
          </cell>
          <cell r="S119">
            <v>8.5</v>
          </cell>
          <cell r="T119">
            <v>7.5</v>
          </cell>
          <cell r="U119">
            <v>1.5</v>
          </cell>
          <cell r="V119">
            <v>6.65</v>
          </cell>
          <cell r="W119">
            <v>2</v>
          </cell>
          <cell r="X119">
            <v>6.2</v>
          </cell>
          <cell r="Y119">
            <v>1.5</v>
          </cell>
          <cell r="Z119">
            <v>0.5</v>
          </cell>
          <cell r="AA119">
            <v>0.2</v>
          </cell>
          <cell r="AB119">
            <v>0.1</v>
          </cell>
          <cell r="AC119">
            <v>0.5</v>
          </cell>
          <cell r="AD119">
            <v>2.5</v>
          </cell>
          <cell r="AE119">
            <v>0.6</v>
          </cell>
          <cell r="AF119">
            <v>0.6</v>
          </cell>
          <cell r="AG119">
            <v>0</v>
          </cell>
          <cell r="AH119">
            <v>0</v>
          </cell>
          <cell r="AI119">
            <v>5.2</v>
          </cell>
          <cell r="AJ119">
            <v>0.74</v>
          </cell>
          <cell r="AK119">
            <v>0</v>
          </cell>
          <cell r="AL119">
            <v>13</v>
          </cell>
          <cell r="AM119">
            <v>3.8</v>
          </cell>
          <cell r="AN119">
            <v>0.6</v>
          </cell>
          <cell r="AO119">
            <v>0</v>
          </cell>
          <cell r="AP119">
            <v>1</v>
          </cell>
          <cell r="AQ119">
            <v>5.4</v>
          </cell>
          <cell r="AR119">
            <v>268.41000000000003</v>
          </cell>
        </row>
        <row r="120">
          <cell r="B120">
            <v>43231</v>
          </cell>
          <cell r="C120">
            <v>24.5</v>
          </cell>
          <cell r="D120">
            <v>22.5</v>
          </cell>
          <cell r="E120">
            <v>34.799999999999997</v>
          </cell>
          <cell r="F120">
            <v>32</v>
          </cell>
          <cell r="G120">
            <v>12.7</v>
          </cell>
          <cell r="H120">
            <v>19</v>
          </cell>
          <cell r="I120">
            <v>13.5</v>
          </cell>
          <cell r="J120">
            <v>7</v>
          </cell>
          <cell r="K120">
            <v>4.1900000000000004</v>
          </cell>
          <cell r="L120">
            <v>3.5</v>
          </cell>
          <cell r="M120">
            <v>4</v>
          </cell>
          <cell r="N120">
            <v>9</v>
          </cell>
          <cell r="O120">
            <v>4.3</v>
          </cell>
          <cell r="P120">
            <v>4.2</v>
          </cell>
          <cell r="Q120">
            <v>3</v>
          </cell>
          <cell r="R120">
            <v>1.5</v>
          </cell>
          <cell r="S120">
            <v>9</v>
          </cell>
          <cell r="T120">
            <v>7.68</v>
          </cell>
          <cell r="U120">
            <v>1.73</v>
          </cell>
          <cell r="V120">
            <v>8.1</v>
          </cell>
          <cell r="W120">
            <v>2</v>
          </cell>
          <cell r="X120">
            <v>6</v>
          </cell>
          <cell r="Y120">
            <v>2</v>
          </cell>
          <cell r="Z120">
            <v>0.5</v>
          </cell>
          <cell r="AA120">
            <v>0.2</v>
          </cell>
          <cell r="AB120">
            <v>0</v>
          </cell>
          <cell r="AC120">
            <v>0.6</v>
          </cell>
          <cell r="AD120">
            <v>2.8</v>
          </cell>
          <cell r="AE120">
            <v>0.3</v>
          </cell>
          <cell r="AF120">
            <v>0.6</v>
          </cell>
          <cell r="AG120">
            <v>0</v>
          </cell>
          <cell r="AH120">
            <v>0</v>
          </cell>
          <cell r="AI120">
            <v>5.2</v>
          </cell>
          <cell r="AJ120">
            <v>0.74</v>
          </cell>
          <cell r="AK120">
            <v>0</v>
          </cell>
          <cell r="AL120">
            <v>13</v>
          </cell>
          <cell r="AM120">
            <v>4</v>
          </cell>
          <cell r="AN120">
            <v>0.5</v>
          </cell>
          <cell r="AO120">
            <v>0</v>
          </cell>
          <cell r="AP120">
            <v>1</v>
          </cell>
          <cell r="AQ120">
            <v>6.19</v>
          </cell>
          <cell r="AR120">
            <v>271.83</v>
          </cell>
        </row>
        <row r="121">
          <cell r="B121">
            <v>43238</v>
          </cell>
          <cell r="C121">
            <v>28</v>
          </cell>
          <cell r="D121">
            <v>23</v>
          </cell>
          <cell r="E121">
            <v>35</v>
          </cell>
          <cell r="F121">
            <v>32</v>
          </cell>
          <cell r="G121">
            <v>13.1</v>
          </cell>
          <cell r="H121">
            <v>21</v>
          </cell>
          <cell r="I121">
            <v>11</v>
          </cell>
          <cell r="J121">
            <v>7</v>
          </cell>
          <cell r="K121">
            <v>4.5</v>
          </cell>
          <cell r="L121">
            <v>3.5</v>
          </cell>
          <cell r="M121">
            <v>4</v>
          </cell>
          <cell r="N121">
            <v>9</v>
          </cell>
          <cell r="O121">
            <v>4.5999999999999996</v>
          </cell>
          <cell r="P121">
            <v>6</v>
          </cell>
          <cell r="Q121">
            <v>3.7</v>
          </cell>
          <cell r="R121">
            <v>1.7</v>
          </cell>
          <cell r="S121">
            <v>9</v>
          </cell>
          <cell r="T121">
            <v>7</v>
          </cell>
          <cell r="U121">
            <v>1.1000000000000001</v>
          </cell>
          <cell r="V121">
            <v>10.1</v>
          </cell>
          <cell r="W121">
            <v>2</v>
          </cell>
          <cell r="X121">
            <v>7.5</v>
          </cell>
          <cell r="Y121">
            <v>2.5</v>
          </cell>
          <cell r="Z121">
            <v>0.5</v>
          </cell>
          <cell r="AA121">
            <v>0.2</v>
          </cell>
          <cell r="AB121">
            <v>0</v>
          </cell>
          <cell r="AC121">
            <v>0.6</v>
          </cell>
          <cell r="AD121">
            <v>2.8</v>
          </cell>
          <cell r="AE121">
            <v>0</v>
          </cell>
          <cell r="AF121">
            <v>0.6</v>
          </cell>
          <cell r="AG121">
            <v>0</v>
          </cell>
          <cell r="AH121">
            <v>0</v>
          </cell>
          <cell r="AI121">
            <v>5</v>
          </cell>
          <cell r="AJ121">
            <v>0.8</v>
          </cell>
          <cell r="AK121">
            <v>0</v>
          </cell>
          <cell r="AL121">
            <v>13</v>
          </cell>
          <cell r="AM121">
            <v>4</v>
          </cell>
          <cell r="AN121">
            <v>2</v>
          </cell>
          <cell r="AO121">
            <v>0</v>
          </cell>
          <cell r="AP121">
            <v>1</v>
          </cell>
          <cell r="AQ121">
            <v>6.7</v>
          </cell>
          <cell r="AR121">
            <v>283.49999999999994</v>
          </cell>
        </row>
        <row r="122">
          <cell r="B122">
            <v>43245</v>
          </cell>
          <cell r="C122">
            <v>24</v>
          </cell>
          <cell r="D122">
            <v>23.5</v>
          </cell>
          <cell r="E122">
            <v>35.6</v>
          </cell>
          <cell r="F122">
            <v>32</v>
          </cell>
          <cell r="G122">
            <v>13.7</v>
          </cell>
          <cell r="H122">
            <v>23</v>
          </cell>
          <cell r="I122">
            <v>11.3</v>
          </cell>
          <cell r="J122">
            <v>8</v>
          </cell>
          <cell r="K122">
            <v>6.66</v>
          </cell>
          <cell r="L122">
            <v>4.0999999999999996</v>
          </cell>
          <cell r="M122">
            <v>4</v>
          </cell>
          <cell r="N122">
            <v>9.8000000000000007</v>
          </cell>
          <cell r="O122">
            <v>5.5</v>
          </cell>
          <cell r="P122">
            <v>7</v>
          </cell>
          <cell r="Q122">
            <v>2.6</v>
          </cell>
          <cell r="R122">
            <v>1.8</v>
          </cell>
          <cell r="S122">
            <v>8.5</v>
          </cell>
          <cell r="T122">
            <v>7.25</v>
          </cell>
          <cell r="U122">
            <v>2.4</v>
          </cell>
          <cell r="V122">
            <v>8.9</v>
          </cell>
          <cell r="W122">
            <v>2</v>
          </cell>
          <cell r="X122">
            <v>5.3</v>
          </cell>
          <cell r="Y122">
            <v>2.5</v>
          </cell>
          <cell r="Z122">
            <v>0.5</v>
          </cell>
          <cell r="AA122">
            <v>0.45</v>
          </cell>
          <cell r="AB122">
            <v>0.53</v>
          </cell>
          <cell r="AC122">
            <v>0.6</v>
          </cell>
          <cell r="AD122">
            <v>2.5</v>
          </cell>
          <cell r="AE122">
            <v>0.1</v>
          </cell>
          <cell r="AF122">
            <v>0.6</v>
          </cell>
          <cell r="AG122">
            <v>0</v>
          </cell>
          <cell r="AH122">
            <v>0</v>
          </cell>
          <cell r="AI122">
            <v>5</v>
          </cell>
          <cell r="AJ122">
            <v>0.6</v>
          </cell>
          <cell r="AK122">
            <v>0</v>
          </cell>
          <cell r="AL122">
            <v>12</v>
          </cell>
          <cell r="AM122">
            <v>4</v>
          </cell>
          <cell r="AN122">
            <v>2</v>
          </cell>
          <cell r="AO122">
            <v>0</v>
          </cell>
          <cell r="AP122">
            <v>1</v>
          </cell>
          <cell r="AQ122">
            <v>6.9</v>
          </cell>
          <cell r="AR122">
            <v>286.19</v>
          </cell>
        </row>
        <row r="123">
          <cell r="B123">
            <v>43252</v>
          </cell>
          <cell r="C123">
            <v>22</v>
          </cell>
          <cell r="D123">
            <v>23</v>
          </cell>
          <cell r="E123">
            <v>36.5</v>
          </cell>
          <cell r="F123">
            <v>33</v>
          </cell>
          <cell r="G123">
            <v>15.4</v>
          </cell>
          <cell r="H123">
            <v>21</v>
          </cell>
          <cell r="I123">
            <v>13.9</v>
          </cell>
          <cell r="J123">
            <v>7.6</v>
          </cell>
          <cell r="K123">
            <v>8.3000000000000007</v>
          </cell>
          <cell r="L123">
            <v>4</v>
          </cell>
          <cell r="M123">
            <v>4</v>
          </cell>
          <cell r="N123">
            <v>9.8000000000000007</v>
          </cell>
          <cell r="O123">
            <v>5.4</v>
          </cell>
          <cell r="P123">
            <v>8</v>
          </cell>
          <cell r="Q123">
            <v>3.6</v>
          </cell>
          <cell r="R123">
            <v>1.2</v>
          </cell>
          <cell r="S123">
            <v>8.1999999999999993</v>
          </cell>
          <cell r="T123">
            <v>5</v>
          </cell>
          <cell r="U123">
            <v>1.1000000000000001</v>
          </cell>
          <cell r="V123">
            <v>5</v>
          </cell>
          <cell r="W123">
            <v>2</v>
          </cell>
          <cell r="X123">
            <v>9</v>
          </cell>
          <cell r="Y123">
            <v>1.5</v>
          </cell>
          <cell r="Z123">
            <v>0.5</v>
          </cell>
          <cell r="AA123">
            <v>0.35</v>
          </cell>
          <cell r="AB123">
            <v>0</v>
          </cell>
          <cell r="AC123">
            <v>0.6</v>
          </cell>
          <cell r="AD123">
            <v>2.5</v>
          </cell>
          <cell r="AE123">
            <v>0.3</v>
          </cell>
          <cell r="AF123">
            <v>0.6</v>
          </cell>
          <cell r="AG123">
            <v>0</v>
          </cell>
          <cell r="AH123">
            <v>0</v>
          </cell>
          <cell r="AI123">
            <v>5</v>
          </cell>
          <cell r="AJ123">
            <v>0.8</v>
          </cell>
          <cell r="AK123">
            <v>0</v>
          </cell>
          <cell r="AL123">
            <v>13</v>
          </cell>
          <cell r="AM123">
            <v>4</v>
          </cell>
          <cell r="AN123">
            <v>2</v>
          </cell>
          <cell r="AO123">
            <v>0</v>
          </cell>
          <cell r="AP123">
            <v>1</v>
          </cell>
          <cell r="AQ123">
            <v>6.4</v>
          </cell>
          <cell r="AR123">
            <v>285.55</v>
          </cell>
        </row>
        <row r="124">
          <cell r="B124">
            <v>43259</v>
          </cell>
          <cell r="C124">
            <v>21</v>
          </cell>
          <cell r="D124">
            <v>21.5</v>
          </cell>
          <cell r="E124">
            <v>31.8</v>
          </cell>
          <cell r="F124">
            <v>33</v>
          </cell>
          <cell r="G124">
            <v>13.3</v>
          </cell>
          <cell r="H124">
            <v>20</v>
          </cell>
          <cell r="I124">
            <v>11.2</v>
          </cell>
          <cell r="J124">
            <v>8.4</v>
          </cell>
          <cell r="K124">
            <v>6.21</v>
          </cell>
          <cell r="L124">
            <v>5</v>
          </cell>
          <cell r="M124">
            <v>4</v>
          </cell>
          <cell r="N124">
            <v>10.199999999999999</v>
          </cell>
          <cell r="O124">
            <v>5.5</v>
          </cell>
          <cell r="P124">
            <v>7.5</v>
          </cell>
          <cell r="Q124">
            <v>3.5</v>
          </cell>
          <cell r="R124">
            <v>1.3</v>
          </cell>
          <cell r="S124">
            <v>6.3</v>
          </cell>
          <cell r="T124">
            <v>7</v>
          </cell>
          <cell r="U124">
            <v>2.5</v>
          </cell>
          <cell r="V124">
            <v>9</v>
          </cell>
          <cell r="W124">
            <v>2</v>
          </cell>
          <cell r="X124">
            <v>7.3</v>
          </cell>
          <cell r="Y124">
            <v>1.5</v>
          </cell>
          <cell r="Z124">
            <v>0.5</v>
          </cell>
          <cell r="AA124">
            <v>0.35</v>
          </cell>
          <cell r="AB124">
            <v>0</v>
          </cell>
          <cell r="AC124">
            <v>0.6</v>
          </cell>
          <cell r="AD124">
            <v>2.5</v>
          </cell>
          <cell r="AE124">
            <v>0.3</v>
          </cell>
          <cell r="AF124">
            <v>0.5</v>
          </cell>
          <cell r="AG124">
            <v>0.14000000000000001</v>
          </cell>
          <cell r="AH124">
            <v>0</v>
          </cell>
          <cell r="AI124">
            <v>5</v>
          </cell>
          <cell r="AJ124">
            <v>0.7</v>
          </cell>
          <cell r="AK124">
            <v>0</v>
          </cell>
          <cell r="AL124">
            <v>12</v>
          </cell>
          <cell r="AM124">
            <v>4</v>
          </cell>
          <cell r="AN124">
            <v>2.6</v>
          </cell>
          <cell r="AO124">
            <v>0</v>
          </cell>
          <cell r="AP124">
            <v>1</v>
          </cell>
          <cell r="AQ124">
            <v>6.2</v>
          </cell>
          <cell r="AR124">
            <v>275.40000000000003</v>
          </cell>
        </row>
        <row r="125">
          <cell r="B125">
            <v>43266</v>
          </cell>
          <cell r="C125">
            <v>22.7</v>
          </cell>
          <cell r="D125">
            <v>19</v>
          </cell>
          <cell r="E125">
            <v>30</v>
          </cell>
          <cell r="F125">
            <v>32</v>
          </cell>
          <cell r="G125">
            <v>13.7</v>
          </cell>
          <cell r="H125">
            <v>21</v>
          </cell>
          <cell r="I125">
            <v>11.1</v>
          </cell>
          <cell r="J125">
            <v>9.8000000000000007</v>
          </cell>
          <cell r="K125">
            <v>8.2200000000000006</v>
          </cell>
          <cell r="L125">
            <v>4.5</v>
          </cell>
          <cell r="M125">
            <v>4</v>
          </cell>
          <cell r="N125">
            <v>10</v>
          </cell>
          <cell r="O125">
            <v>6</v>
          </cell>
          <cell r="P125">
            <v>7</v>
          </cell>
          <cell r="Q125">
            <v>4.8</v>
          </cell>
          <cell r="R125">
            <v>1.6</v>
          </cell>
          <cell r="S125">
            <v>5.6</v>
          </cell>
          <cell r="T125">
            <v>8.75</v>
          </cell>
          <cell r="U125">
            <v>2</v>
          </cell>
          <cell r="V125">
            <v>9.3000000000000007</v>
          </cell>
          <cell r="W125">
            <v>2</v>
          </cell>
          <cell r="X125">
            <v>7.2</v>
          </cell>
          <cell r="Y125">
            <v>1.5</v>
          </cell>
          <cell r="Z125">
            <v>0.5</v>
          </cell>
          <cell r="AA125">
            <v>0.2</v>
          </cell>
          <cell r="AB125">
            <v>0</v>
          </cell>
          <cell r="AC125">
            <v>0.3</v>
          </cell>
          <cell r="AD125">
            <v>2.5</v>
          </cell>
          <cell r="AE125">
            <v>0</v>
          </cell>
          <cell r="AF125">
            <v>0.3</v>
          </cell>
          <cell r="AG125">
            <v>0.2</v>
          </cell>
          <cell r="AH125">
            <v>0</v>
          </cell>
          <cell r="AI125">
            <v>5</v>
          </cell>
          <cell r="AJ125">
            <v>1</v>
          </cell>
          <cell r="AK125">
            <v>0</v>
          </cell>
          <cell r="AL125">
            <v>7</v>
          </cell>
          <cell r="AM125">
            <v>4</v>
          </cell>
          <cell r="AN125">
            <v>2.2000000000000002</v>
          </cell>
          <cell r="AO125">
            <v>0</v>
          </cell>
          <cell r="AP125">
            <v>1</v>
          </cell>
          <cell r="AQ125">
            <v>0.74</v>
          </cell>
          <cell r="AR125">
            <v>266.70999999999998</v>
          </cell>
        </row>
        <row r="126">
          <cell r="B126">
            <v>43273</v>
          </cell>
          <cell r="C126">
            <v>25.5</v>
          </cell>
          <cell r="D126">
            <v>20.5</v>
          </cell>
          <cell r="E126">
            <v>29</v>
          </cell>
          <cell r="F126">
            <v>31</v>
          </cell>
          <cell r="G126">
            <v>14</v>
          </cell>
          <cell r="H126">
            <v>23</v>
          </cell>
          <cell r="I126">
            <v>13.2</v>
          </cell>
          <cell r="J126">
            <v>10</v>
          </cell>
          <cell r="K126">
            <v>8.02</v>
          </cell>
          <cell r="L126">
            <v>4.0999999999999996</v>
          </cell>
          <cell r="M126">
            <v>4</v>
          </cell>
          <cell r="N126">
            <v>10.5</v>
          </cell>
          <cell r="O126">
            <v>4.5</v>
          </cell>
          <cell r="P126">
            <v>4.8</v>
          </cell>
          <cell r="Q126">
            <v>4.5999999999999996</v>
          </cell>
          <cell r="R126">
            <v>1.4</v>
          </cell>
          <cell r="S126">
            <v>6</v>
          </cell>
          <cell r="T126">
            <v>8.5</v>
          </cell>
          <cell r="U126">
            <v>1</v>
          </cell>
          <cell r="V126">
            <v>12.7</v>
          </cell>
          <cell r="W126">
            <v>2</v>
          </cell>
          <cell r="X126">
            <v>6</v>
          </cell>
          <cell r="Y126">
            <v>1.5</v>
          </cell>
          <cell r="Z126">
            <v>0.5</v>
          </cell>
          <cell r="AA126">
            <v>0.2</v>
          </cell>
          <cell r="AB126">
            <v>0</v>
          </cell>
          <cell r="AC126">
            <v>0.3</v>
          </cell>
          <cell r="AD126">
            <v>3</v>
          </cell>
          <cell r="AE126">
            <v>0.2</v>
          </cell>
          <cell r="AF126">
            <v>0.33</v>
          </cell>
          <cell r="AG126">
            <v>0.2</v>
          </cell>
          <cell r="AH126">
            <v>0</v>
          </cell>
          <cell r="AI126">
            <v>5</v>
          </cell>
          <cell r="AJ126">
            <v>1.1499999999999999</v>
          </cell>
          <cell r="AK126">
            <v>0</v>
          </cell>
          <cell r="AL126">
            <v>10.7</v>
          </cell>
          <cell r="AM126">
            <v>4</v>
          </cell>
          <cell r="AN126">
            <v>2</v>
          </cell>
          <cell r="AO126">
            <v>0</v>
          </cell>
          <cell r="AP126">
            <v>1</v>
          </cell>
          <cell r="AQ126">
            <v>6.99</v>
          </cell>
          <cell r="AR126">
            <v>281.39</v>
          </cell>
        </row>
        <row r="127">
          <cell r="B127">
            <v>43280</v>
          </cell>
          <cell r="C127">
            <v>27</v>
          </cell>
          <cell r="D127">
            <v>21</v>
          </cell>
          <cell r="E127">
            <v>32.76</v>
          </cell>
          <cell r="F127">
            <v>28</v>
          </cell>
          <cell r="G127">
            <v>12.8</v>
          </cell>
          <cell r="H127">
            <v>20</v>
          </cell>
          <cell r="I127">
            <v>13.1</v>
          </cell>
          <cell r="J127">
            <v>9.1999999999999993</v>
          </cell>
          <cell r="K127">
            <v>3.04</v>
          </cell>
          <cell r="L127">
            <v>4</v>
          </cell>
          <cell r="M127">
            <v>4</v>
          </cell>
          <cell r="N127">
            <v>11</v>
          </cell>
          <cell r="O127">
            <v>4.5999999999999996</v>
          </cell>
          <cell r="P127">
            <v>4.8</v>
          </cell>
          <cell r="Q127">
            <v>4.4000000000000004</v>
          </cell>
          <cell r="R127">
            <v>1.4</v>
          </cell>
          <cell r="S127">
            <v>6</v>
          </cell>
          <cell r="T127">
            <v>6.5</v>
          </cell>
          <cell r="U127">
            <v>1.1299999999999999</v>
          </cell>
          <cell r="V127">
            <v>11.7</v>
          </cell>
          <cell r="W127">
            <v>2</v>
          </cell>
          <cell r="X127">
            <v>8</v>
          </cell>
          <cell r="Y127">
            <v>2</v>
          </cell>
          <cell r="Z127">
            <v>0.5</v>
          </cell>
          <cell r="AA127">
            <v>0.25</v>
          </cell>
          <cell r="AB127">
            <v>0</v>
          </cell>
          <cell r="AC127">
            <v>0.3</v>
          </cell>
          <cell r="AD127">
            <v>3</v>
          </cell>
          <cell r="AE127">
            <v>0</v>
          </cell>
          <cell r="AF127">
            <v>0</v>
          </cell>
          <cell r="AG127">
            <v>0.1</v>
          </cell>
          <cell r="AH127">
            <v>0</v>
          </cell>
          <cell r="AI127">
            <v>5</v>
          </cell>
          <cell r="AJ127">
            <v>0.35</v>
          </cell>
          <cell r="AK127">
            <v>0</v>
          </cell>
          <cell r="AL127">
            <v>11</v>
          </cell>
          <cell r="AM127">
            <v>4</v>
          </cell>
          <cell r="AN127">
            <v>0.6</v>
          </cell>
          <cell r="AO127">
            <v>0</v>
          </cell>
          <cell r="AP127">
            <v>1</v>
          </cell>
          <cell r="AQ127">
            <v>5.3</v>
          </cell>
          <cell r="AR127">
            <v>269.83</v>
          </cell>
        </row>
        <row r="128">
          <cell r="B128">
            <v>43287</v>
          </cell>
          <cell r="C128">
            <v>30</v>
          </cell>
          <cell r="D128">
            <v>22</v>
          </cell>
          <cell r="E128">
            <v>35.65</v>
          </cell>
          <cell r="F128">
            <v>32</v>
          </cell>
          <cell r="G128">
            <v>14.7</v>
          </cell>
          <cell r="H128">
            <v>23</v>
          </cell>
          <cell r="I128">
            <v>11.8</v>
          </cell>
          <cell r="J128">
            <v>8.6999999999999993</v>
          </cell>
          <cell r="K128">
            <v>4.33</v>
          </cell>
          <cell r="L128">
            <v>4</v>
          </cell>
          <cell r="M128">
            <v>4</v>
          </cell>
          <cell r="N128">
            <v>11</v>
          </cell>
          <cell r="O128">
            <v>4.5</v>
          </cell>
          <cell r="P128">
            <v>4</v>
          </cell>
          <cell r="Q128">
            <v>2.5</v>
          </cell>
          <cell r="R128">
            <v>1.3</v>
          </cell>
          <cell r="S128">
            <v>6.5</v>
          </cell>
          <cell r="T128">
            <v>8.75</v>
          </cell>
          <cell r="U128">
            <v>1.5</v>
          </cell>
          <cell r="V128">
            <v>10</v>
          </cell>
          <cell r="W128">
            <v>2</v>
          </cell>
          <cell r="X128">
            <v>8</v>
          </cell>
          <cell r="Y128">
            <v>3</v>
          </cell>
          <cell r="Z128">
            <v>0.5</v>
          </cell>
          <cell r="AA128">
            <v>0.2</v>
          </cell>
          <cell r="AB128">
            <v>0</v>
          </cell>
          <cell r="AC128">
            <v>0.6</v>
          </cell>
          <cell r="AD128">
            <v>2.5</v>
          </cell>
          <cell r="AE128">
            <v>0</v>
          </cell>
          <cell r="AF128">
            <v>0</v>
          </cell>
          <cell r="AG128">
            <v>0.1</v>
          </cell>
          <cell r="AH128">
            <v>0</v>
          </cell>
          <cell r="AI128">
            <v>5</v>
          </cell>
          <cell r="AJ128">
            <v>0.5</v>
          </cell>
          <cell r="AK128">
            <v>0</v>
          </cell>
          <cell r="AL128">
            <v>11</v>
          </cell>
          <cell r="AM128">
            <v>6.5</v>
          </cell>
          <cell r="AN128">
            <v>0.7</v>
          </cell>
          <cell r="AO128">
            <v>0</v>
          </cell>
          <cell r="AP128">
            <v>1</v>
          </cell>
          <cell r="AQ128">
            <v>5.39</v>
          </cell>
          <cell r="AR128">
            <v>287.21999999999997</v>
          </cell>
        </row>
        <row r="129">
          <cell r="B129">
            <v>43294</v>
          </cell>
          <cell r="C129">
            <v>28</v>
          </cell>
          <cell r="D129">
            <v>20.5</v>
          </cell>
          <cell r="E129">
            <v>34.880000000000003</v>
          </cell>
          <cell r="F129">
            <v>35</v>
          </cell>
          <cell r="G129">
            <v>14</v>
          </cell>
          <cell r="H129">
            <v>22</v>
          </cell>
          <cell r="I129">
            <v>9.4</v>
          </cell>
          <cell r="J129">
            <v>7.7</v>
          </cell>
          <cell r="K129">
            <v>3.24</v>
          </cell>
          <cell r="L129">
            <v>6.3</v>
          </cell>
          <cell r="M129">
            <v>4</v>
          </cell>
          <cell r="N129">
            <v>9.6999999999999993</v>
          </cell>
          <cell r="O129">
            <v>5.5</v>
          </cell>
          <cell r="P129">
            <v>6</v>
          </cell>
          <cell r="Q129">
            <v>2.6</v>
          </cell>
          <cell r="R129">
            <v>1.3</v>
          </cell>
          <cell r="S129">
            <v>8.1999999999999993</v>
          </cell>
          <cell r="T129">
            <v>7.25</v>
          </cell>
          <cell r="U129">
            <v>2</v>
          </cell>
          <cell r="V129">
            <v>12.4</v>
          </cell>
          <cell r="W129">
            <v>2</v>
          </cell>
          <cell r="X129">
            <v>3.3</v>
          </cell>
          <cell r="Y129">
            <v>2</v>
          </cell>
          <cell r="Z129">
            <v>0.3</v>
          </cell>
          <cell r="AA129">
            <v>0.15</v>
          </cell>
          <cell r="AB129">
            <v>0</v>
          </cell>
          <cell r="AC129">
            <v>1</v>
          </cell>
          <cell r="AD129">
            <v>2.5</v>
          </cell>
          <cell r="AE129">
            <v>0.1</v>
          </cell>
          <cell r="AF129">
            <v>0</v>
          </cell>
          <cell r="AG129">
            <v>0.1</v>
          </cell>
          <cell r="AH129">
            <v>0</v>
          </cell>
          <cell r="AI129">
            <v>5</v>
          </cell>
          <cell r="AJ129">
            <v>0.7</v>
          </cell>
          <cell r="AK129">
            <v>0</v>
          </cell>
          <cell r="AL129">
            <v>11</v>
          </cell>
          <cell r="AM129">
            <v>4</v>
          </cell>
          <cell r="AN129">
            <v>0.6</v>
          </cell>
          <cell r="AO129">
            <v>0</v>
          </cell>
          <cell r="AP129">
            <v>1</v>
          </cell>
          <cell r="AQ129">
            <v>5.2</v>
          </cell>
          <cell r="AR129">
            <v>278.92</v>
          </cell>
        </row>
        <row r="130">
          <cell r="B130">
            <v>43301</v>
          </cell>
          <cell r="C130">
            <v>28</v>
          </cell>
          <cell r="D130">
            <v>22</v>
          </cell>
          <cell r="E130">
            <v>28.1</v>
          </cell>
          <cell r="F130">
            <v>28</v>
          </cell>
          <cell r="G130">
            <v>12.9</v>
          </cell>
          <cell r="H130">
            <v>21</v>
          </cell>
          <cell r="I130">
            <v>11.5</v>
          </cell>
          <cell r="J130">
            <v>8.8000000000000007</v>
          </cell>
          <cell r="K130">
            <v>3.77</v>
          </cell>
          <cell r="L130">
            <v>5</v>
          </cell>
          <cell r="M130">
            <v>4</v>
          </cell>
          <cell r="N130">
            <v>10</v>
          </cell>
          <cell r="O130">
            <v>7.5</v>
          </cell>
          <cell r="P130">
            <v>5.7</v>
          </cell>
          <cell r="Q130">
            <v>2.7</v>
          </cell>
          <cell r="R130">
            <v>1.6</v>
          </cell>
          <cell r="S130">
            <v>8</v>
          </cell>
          <cell r="T130">
            <v>7.5</v>
          </cell>
          <cell r="U130">
            <v>2</v>
          </cell>
          <cell r="V130">
            <v>12.6</v>
          </cell>
          <cell r="W130">
            <v>2</v>
          </cell>
          <cell r="X130">
            <v>7</v>
          </cell>
          <cell r="Y130">
            <v>2.5</v>
          </cell>
          <cell r="Z130">
            <v>0.3</v>
          </cell>
          <cell r="AA130">
            <v>0.2</v>
          </cell>
          <cell r="AB130">
            <v>0</v>
          </cell>
          <cell r="AC130">
            <v>0.9</v>
          </cell>
          <cell r="AD130">
            <v>2.5</v>
          </cell>
          <cell r="AE130">
            <v>0.1</v>
          </cell>
          <cell r="AF130">
            <v>0</v>
          </cell>
          <cell r="AG130">
            <v>0.2</v>
          </cell>
          <cell r="AH130">
            <v>0</v>
          </cell>
          <cell r="AI130">
            <v>5</v>
          </cell>
          <cell r="AJ130">
            <v>0.3</v>
          </cell>
          <cell r="AK130">
            <v>0</v>
          </cell>
          <cell r="AL130">
            <v>10</v>
          </cell>
          <cell r="AM130">
            <v>4</v>
          </cell>
          <cell r="AN130">
            <v>0.6</v>
          </cell>
          <cell r="AO130">
            <v>0</v>
          </cell>
          <cell r="AP130">
            <v>1</v>
          </cell>
          <cell r="AQ130">
            <v>6.89</v>
          </cell>
          <cell r="AR130">
            <v>274.15999999999997</v>
          </cell>
        </row>
        <row r="131">
          <cell r="B131">
            <v>43308</v>
          </cell>
          <cell r="C131">
            <v>23</v>
          </cell>
          <cell r="D131">
            <v>17</v>
          </cell>
          <cell r="E131">
            <v>25</v>
          </cell>
          <cell r="F131">
            <v>28</v>
          </cell>
          <cell r="G131">
            <v>13</v>
          </cell>
          <cell r="H131">
            <v>22</v>
          </cell>
          <cell r="I131">
            <v>6.9</v>
          </cell>
          <cell r="J131">
            <v>8.5</v>
          </cell>
          <cell r="K131">
            <v>4.7</v>
          </cell>
          <cell r="L131">
            <v>4</v>
          </cell>
          <cell r="M131">
            <v>4</v>
          </cell>
          <cell r="N131">
            <v>8.6</v>
          </cell>
          <cell r="O131">
            <v>8</v>
          </cell>
          <cell r="P131">
            <v>5</v>
          </cell>
          <cell r="Q131">
            <v>1.9</v>
          </cell>
          <cell r="R131">
            <v>1.6</v>
          </cell>
          <cell r="S131">
            <v>8.3000000000000007</v>
          </cell>
          <cell r="T131">
            <v>7.75</v>
          </cell>
          <cell r="U131">
            <v>2.5</v>
          </cell>
          <cell r="V131">
            <v>13.8</v>
          </cell>
          <cell r="W131">
            <v>2</v>
          </cell>
          <cell r="X131">
            <v>6</v>
          </cell>
          <cell r="Y131">
            <v>2.5</v>
          </cell>
          <cell r="Z131">
            <v>0.5</v>
          </cell>
          <cell r="AA131">
            <v>0.4</v>
          </cell>
          <cell r="AB131">
            <v>0</v>
          </cell>
          <cell r="AC131">
            <v>0.9</v>
          </cell>
          <cell r="AD131">
            <v>3</v>
          </cell>
          <cell r="AE131">
            <v>0.3</v>
          </cell>
          <cell r="AF131">
            <v>0</v>
          </cell>
          <cell r="AG131">
            <v>0.24</v>
          </cell>
          <cell r="AH131">
            <v>0</v>
          </cell>
          <cell r="AI131">
            <v>5</v>
          </cell>
          <cell r="AJ131">
            <v>1</v>
          </cell>
          <cell r="AK131">
            <v>0</v>
          </cell>
          <cell r="AL131">
            <v>12</v>
          </cell>
          <cell r="AM131">
            <v>4</v>
          </cell>
          <cell r="AN131">
            <v>0.6</v>
          </cell>
          <cell r="AO131">
            <v>0</v>
          </cell>
          <cell r="AP131">
            <v>1</v>
          </cell>
          <cell r="AQ131">
            <v>9.0399999999999991</v>
          </cell>
          <cell r="AR131">
            <v>262.03000000000003</v>
          </cell>
        </row>
        <row r="132">
          <cell r="B132">
            <v>43315</v>
          </cell>
          <cell r="C132">
            <v>27</v>
          </cell>
          <cell r="D132">
            <v>21.3</v>
          </cell>
          <cell r="E132">
            <v>25</v>
          </cell>
          <cell r="F132">
            <v>26</v>
          </cell>
          <cell r="G132">
            <v>12.8</v>
          </cell>
          <cell r="H132">
            <v>21</v>
          </cell>
          <cell r="I132">
            <v>11.8</v>
          </cell>
          <cell r="J132">
            <v>10.5</v>
          </cell>
          <cell r="K132">
            <v>6.26</v>
          </cell>
          <cell r="L132">
            <v>5</v>
          </cell>
          <cell r="M132">
            <v>4</v>
          </cell>
          <cell r="N132">
            <v>9</v>
          </cell>
          <cell r="O132">
            <v>7</v>
          </cell>
          <cell r="P132">
            <v>8.6999999999999993</v>
          </cell>
          <cell r="Q132">
            <v>3.3</v>
          </cell>
          <cell r="R132">
            <v>1.7</v>
          </cell>
          <cell r="S132">
            <v>7.9</v>
          </cell>
          <cell r="T132">
            <v>7.25</v>
          </cell>
          <cell r="U132">
            <v>2.7</v>
          </cell>
          <cell r="V132">
            <v>11.7</v>
          </cell>
          <cell r="W132">
            <v>2</v>
          </cell>
          <cell r="X132">
            <v>8.5</v>
          </cell>
          <cell r="Y132">
            <v>2</v>
          </cell>
          <cell r="Z132">
            <v>0.5</v>
          </cell>
          <cell r="AA132">
            <v>0.25</v>
          </cell>
          <cell r="AB132">
            <v>0</v>
          </cell>
          <cell r="AC132">
            <v>0.9</v>
          </cell>
          <cell r="AD132">
            <v>3</v>
          </cell>
          <cell r="AE132">
            <v>0.3</v>
          </cell>
          <cell r="AF132">
            <v>0</v>
          </cell>
          <cell r="AG132">
            <v>0</v>
          </cell>
          <cell r="AH132">
            <v>0</v>
          </cell>
          <cell r="AI132">
            <v>5</v>
          </cell>
          <cell r="AJ132">
            <v>1.1000000000000001</v>
          </cell>
          <cell r="AK132">
            <v>0</v>
          </cell>
          <cell r="AL132">
            <v>12</v>
          </cell>
          <cell r="AM132">
            <v>4</v>
          </cell>
          <cell r="AN132">
            <v>0.8</v>
          </cell>
          <cell r="AO132">
            <v>0</v>
          </cell>
          <cell r="AP132">
            <v>1</v>
          </cell>
          <cell r="AQ132">
            <v>7.91</v>
          </cell>
          <cell r="AR132">
            <v>279.17</v>
          </cell>
        </row>
        <row r="133">
          <cell r="B133">
            <v>43322</v>
          </cell>
          <cell r="C133">
            <v>29</v>
          </cell>
          <cell r="D133">
            <v>22</v>
          </cell>
          <cell r="E133">
            <v>29</v>
          </cell>
          <cell r="F133">
            <v>26</v>
          </cell>
          <cell r="G133">
            <v>12.7</v>
          </cell>
          <cell r="H133">
            <v>22</v>
          </cell>
          <cell r="I133">
            <v>12.5</v>
          </cell>
          <cell r="J133">
            <v>8</v>
          </cell>
          <cell r="K133">
            <v>4.8</v>
          </cell>
          <cell r="L133">
            <v>3</v>
          </cell>
          <cell r="M133">
            <v>4</v>
          </cell>
          <cell r="N133">
            <v>8</v>
          </cell>
          <cell r="O133">
            <v>8</v>
          </cell>
          <cell r="P133">
            <v>7</v>
          </cell>
          <cell r="Q133">
            <v>2.5</v>
          </cell>
          <cell r="R133">
            <v>1.6</v>
          </cell>
          <cell r="S133">
            <v>7.6</v>
          </cell>
          <cell r="T133">
            <v>7.5</v>
          </cell>
          <cell r="U133">
            <v>2.5</v>
          </cell>
          <cell r="V133">
            <v>12.1</v>
          </cell>
          <cell r="W133">
            <v>2</v>
          </cell>
          <cell r="X133">
            <v>7</v>
          </cell>
          <cell r="Y133">
            <v>1</v>
          </cell>
          <cell r="Z133">
            <v>1</v>
          </cell>
          <cell r="AA133">
            <v>0.15</v>
          </cell>
          <cell r="AB133">
            <v>0</v>
          </cell>
          <cell r="AC133">
            <v>1</v>
          </cell>
          <cell r="AD133">
            <v>3</v>
          </cell>
          <cell r="AE133">
            <v>0.45</v>
          </cell>
          <cell r="AF133">
            <v>0</v>
          </cell>
          <cell r="AG133">
            <v>0</v>
          </cell>
          <cell r="AH133">
            <v>0</v>
          </cell>
          <cell r="AI133">
            <v>5</v>
          </cell>
          <cell r="AJ133">
            <v>1.3</v>
          </cell>
          <cell r="AK133">
            <v>0</v>
          </cell>
          <cell r="AL133">
            <v>12</v>
          </cell>
          <cell r="AM133">
            <v>4</v>
          </cell>
          <cell r="AN133">
            <v>0.7</v>
          </cell>
          <cell r="AO133">
            <v>0</v>
          </cell>
          <cell r="AP133">
            <v>1</v>
          </cell>
          <cell r="AQ133">
            <v>7.43</v>
          </cell>
          <cell r="AR133">
            <v>276.83</v>
          </cell>
        </row>
        <row r="134">
          <cell r="B134">
            <v>43329</v>
          </cell>
          <cell r="C134">
            <v>26</v>
          </cell>
          <cell r="D134">
            <v>21.8</v>
          </cell>
          <cell r="E134">
            <v>28</v>
          </cell>
          <cell r="F134">
            <v>22</v>
          </cell>
          <cell r="G134">
            <v>12.8</v>
          </cell>
          <cell r="H134">
            <v>22</v>
          </cell>
          <cell r="I134">
            <v>10.4</v>
          </cell>
          <cell r="J134">
            <v>9</v>
          </cell>
          <cell r="K134">
            <v>7.05</v>
          </cell>
          <cell r="L134">
            <v>3</v>
          </cell>
          <cell r="M134">
            <v>5</v>
          </cell>
          <cell r="N134">
            <v>9.3000000000000007</v>
          </cell>
          <cell r="O134">
            <v>8</v>
          </cell>
          <cell r="P134">
            <v>7</v>
          </cell>
          <cell r="Q134">
            <v>1.2</v>
          </cell>
          <cell r="R134">
            <v>2</v>
          </cell>
          <cell r="S134">
            <v>7.8</v>
          </cell>
          <cell r="T134">
            <v>7.5</v>
          </cell>
          <cell r="U134">
            <v>2.48</v>
          </cell>
          <cell r="V134">
            <v>13.4</v>
          </cell>
          <cell r="W134">
            <v>2</v>
          </cell>
          <cell r="X134">
            <v>7.5</v>
          </cell>
          <cell r="Y134">
            <v>0.8</v>
          </cell>
          <cell r="Z134">
            <v>1</v>
          </cell>
          <cell r="AA134">
            <v>0.25</v>
          </cell>
          <cell r="AB134">
            <v>0</v>
          </cell>
          <cell r="AC134">
            <v>0.9</v>
          </cell>
          <cell r="AD134">
            <v>3</v>
          </cell>
          <cell r="AE134">
            <v>0.45</v>
          </cell>
          <cell r="AF134">
            <v>0</v>
          </cell>
          <cell r="AG134">
            <v>0</v>
          </cell>
          <cell r="AH134">
            <v>0</v>
          </cell>
          <cell r="AI134">
            <v>5</v>
          </cell>
          <cell r="AJ134">
            <v>0.6</v>
          </cell>
          <cell r="AK134">
            <v>0</v>
          </cell>
          <cell r="AL134">
            <v>10</v>
          </cell>
          <cell r="AM134">
            <v>4</v>
          </cell>
          <cell r="AN134">
            <v>0.6</v>
          </cell>
          <cell r="AO134">
            <v>0</v>
          </cell>
          <cell r="AP134">
            <v>1</v>
          </cell>
          <cell r="AQ134">
            <v>9.59</v>
          </cell>
          <cell r="AR134">
            <v>272.42</v>
          </cell>
        </row>
        <row r="135">
          <cell r="B135">
            <v>43336</v>
          </cell>
          <cell r="C135">
            <v>26</v>
          </cell>
          <cell r="D135">
            <v>20.5</v>
          </cell>
          <cell r="E135">
            <v>26</v>
          </cell>
          <cell r="F135">
            <v>25</v>
          </cell>
          <cell r="G135">
            <v>15.5</v>
          </cell>
          <cell r="H135">
            <v>20</v>
          </cell>
          <cell r="I135">
            <v>11.7</v>
          </cell>
          <cell r="J135">
            <v>8</v>
          </cell>
          <cell r="K135">
            <v>5.23</v>
          </cell>
          <cell r="L135">
            <v>3</v>
          </cell>
          <cell r="M135">
            <v>5</v>
          </cell>
          <cell r="N135">
            <v>9.5</v>
          </cell>
          <cell r="O135">
            <v>8</v>
          </cell>
          <cell r="P135">
            <v>4.5</v>
          </cell>
          <cell r="Q135">
            <v>3</v>
          </cell>
          <cell r="R135">
            <v>1.7</v>
          </cell>
          <cell r="S135">
            <v>7.2</v>
          </cell>
          <cell r="T135">
            <v>8.75</v>
          </cell>
          <cell r="U135">
            <v>1.1000000000000001</v>
          </cell>
          <cell r="V135">
            <v>10.7</v>
          </cell>
          <cell r="W135">
            <v>2</v>
          </cell>
          <cell r="X135">
            <v>7.7</v>
          </cell>
          <cell r="Y135">
            <v>2</v>
          </cell>
          <cell r="Z135">
            <v>1</v>
          </cell>
          <cell r="AA135">
            <v>0.15</v>
          </cell>
          <cell r="AB135">
            <v>0</v>
          </cell>
          <cell r="AC135">
            <v>1</v>
          </cell>
          <cell r="AD135">
            <v>3</v>
          </cell>
          <cell r="AE135">
            <v>0.6</v>
          </cell>
          <cell r="AF135">
            <v>0</v>
          </cell>
          <cell r="AG135">
            <v>0</v>
          </cell>
          <cell r="AH135">
            <v>0.3</v>
          </cell>
          <cell r="AI135">
            <v>5</v>
          </cell>
          <cell r="AJ135">
            <v>1</v>
          </cell>
          <cell r="AK135">
            <v>0</v>
          </cell>
          <cell r="AL135">
            <v>6</v>
          </cell>
          <cell r="AM135">
            <v>4</v>
          </cell>
          <cell r="AN135">
            <v>1.2</v>
          </cell>
          <cell r="AO135">
            <v>0</v>
          </cell>
          <cell r="AP135">
            <v>1</v>
          </cell>
          <cell r="AQ135">
            <v>6.65</v>
          </cell>
          <cell r="AR135">
            <v>262.9799999999999</v>
          </cell>
        </row>
        <row r="136">
          <cell r="B136">
            <v>43343</v>
          </cell>
          <cell r="C136">
            <v>28</v>
          </cell>
          <cell r="D136">
            <v>19.5</v>
          </cell>
          <cell r="E136">
            <v>31.5</v>
          </cell>
          <cell r="F136">
            <v>25</v>
          </cell>
          <cell r="G136">
            <v>15</v>
          </cell>
          <cell r="H136">
            <v>22</v>
          </cell>
          <cell r="I136">
            <v>11.9</v>
          </cell>
          <cell r="J136">
            <v>8.4</v>
          </cell>
          <cell r="K136">
            <v>7.49</v>
          </cell>
          <cell r="L136">
            <v>4</v>
          </cell>
          <cell r="M136">
            <v>4</v>
          </cell>
          <cell r="N136">
            <v>9</v>
          </cell>
          <cell r="O136">
            <v>11</v>
          </cell>
          <cell r="P136">
            <v>7</v>
          </cell>
          <cell r="Q136">
            <v>5.3</v>
          </cell>
          <cell r="R136">
            <v>1.5</v>
          </cell>
          <cell r="S136">
            <v>8.1999999999999993</v>
          </cell>
          <cell r="T136">
            <v>9.5</v>
          </cell>
          <cell r="U136">
            <v>1.1000000000000001</v>
          </cell>
          <cell r="V136">
            <v>11.5</v>
          </cell>
          <cell r="W136">
            <v>2</v>
          </cell>
          <cell r="X136">
            <v>5.2</v>
          </cell>
          <cell r="Y136">
            <v>2</v>
          </cell>
          <cell r="Z136">
            <v>1</v>
          </cell>
          <cell r="AA136">
            <v>0.12</v>
          </cell>
          <cell r="AB136">
            <v>0</v>
          </cell>
          <cell r="AC136">
            <v>0.9</v>
          </cell>
          <cell r="AD136">
            <v>2.5</v>
          </cell>
          <cell r="AE136">
            <v>0.6</v>
          </cell>
          <cell r="AF136">
            <v>0</v>
          </cell>
          <cell r="AG136">
            <v>0</v>
          </cell>
          <cell r="AH136">
            <v>0</v>
          </cell>
          <cell r="AI136">
            <v>5</v>
          </cell>
          <cell r="AJ136">
            <v>1</v>
          </cell>
          <cell r="AK136">
            <v>0</v>
          </cell>
          <cell r="AL136">
            <v>8</v>
          </cell>
          <cell r="AM136">
            <v>4</v>
          </cell>
          <cell r="AN136">
            <v>1</v>
          </cell>
          <cell r="AO136">
            <v>0</v>
          </cell>
          <cell r="AP136">
            <v>1</v>
          </cell>
          <cell r="AQ136">
            <v>6.44</v>
          </cell>
          <cell r="AR136">
            <v>281.65000000000003</v>
          </cell>
        </row>
        <row r="137">
          <cell r="B137">
            <v>43350</v>
          </cell>
          <cell r="C137">
            <v>28</v>
          </cell>
          <cell r="D137">
            <v>20.3</v>
          </cell>
          <cell r="E137">
            <v>27</v>
          </cell>
          <cell r="F137">
            <v>29</v>
          </cell>
          <cell r="G137">
            <v>14</v>
          </cell>
          <cell r="H137">
            <v>20</v>
          </cell>
          <cell r="I137">
            <v>12.3</v>
          </cell>
          <cell r="J137">
            <v>7.9</v>
          </cell>
          <cell r="K137">
            <v>7.71</v>
          </cell>
          <cell r="L137">
            <v>5</v>
          </cell>
          <cell r="M137">
            <v>4</v>
          </cell>
          <cell r="N137">
            <v>9.1999999999999993</v>
          </cell>
          <cell r="O137">
            <v>10</v>
          </cell>
          <cell r="P137">
            <v>9.5</v>
          </cell>
          <cell r="Q137">
            <v>3.8</v>
          </cell>
          <cell r="R137">
            <v>1.5</v>
          </cell>
          <cell r="S137">
            <v>7.1</v>
          </cell>
          <cell r="T137">
            <v>7.5</v>
          </cell>
          <cell r="U137">
            <v>1.2</v>
          </cell>
          <cell r="V137">
            <v>9.6999999999999993</v>
          </cell>
          <cell r="W137">
            <v>2</v>
          </cell>
          <cell r="X137">
            <v>8.3000000000000007</v>
          </cell>
          <cell r="Y137">
            <v>2</v>
          </cell>
          <cell r="Z137">
            <v>1</v>
          </cell>
          <cell r="AA137">
            <v>0.12</v>
          </cell>
          <cell r="AB137">
            <v>0</v>
          </cell>
          <cell r="AC137">
            <v>0.72</v>
          </cell>
          <cell r="AD137">
            <v>3</v>
          </cell>
          <cell r="AE137">
            <v>0.48</v>
          </cell>
          <cell r="AF137">
            <v>0</v>
          </cell>
          <cell r="AG137">
            <v>0</v>
          </cell>
          <cell r="AH137">
            <v>0</v>
          </cell>
          <cell r="AI137">
            <v>5</v>
          </cell>
          <cell r="AJ137">
            <v>1.2</v>
          </cell>
          <cell r="AK137">
            <v>0</v>
          </cell>
          <cell r="AL137">
            <v>10</v>
          </cell>
          <cell r="AM137">
            <v>4</v>
          </cell>
          <cell r="AN137">
            <v>1</v>
          </cell>
          <cell r="AO137">
            <v>0</v>
          </cell>
          <cell r="AP137">
            <v>1</v>
          </cell>
          <cell r="AQ137">
            <v>7.8</v>
          </cell>
          <cell r="AR137">
            <v>282.33000000000004</v>
          </cell>
        </row>
        <row r="138">
          <cell r="B138">
            <v>43357</v>
          </cell>
          <cell r="C138">
            <v>27</v>
          </cell>
          <cell r="D138">
            <v>21</v>
          </cell>
          <cell r="E138">
            <v>25</v>
          </cell>
          <cell r="F138">
            <v>26</v>
          </cell>
          <cell r="G138">
            <v>15.3</v>
          </cell>
          <cell r="H138">
            <v>25</v>
          </cell>
          <cell r="I138">
            <v>13.6</v>
          </cell>
          <cell r="J138">
            <v>7.6</v>
          </cell>
          <cell r="K138">
            <v>5.54</v>
          </cell>
          <cell r="L138">
            <v>3</v>
          </cell>
          <cell r="M138">
            <v>5</v>
          </cell>
          <cell r="N138">
            <v>8.5</v>
          </cell>
          <cell r="O138">
            <v>11</v>
          </cell>
          <cell r="P138">
            <v>7.8</v>
          </cell>
          <cell r="Q138">
            <v>5.8</v>
          </cell>
          <cell r="R138">
            <v>1.4</v>
          </cell>
          <cell r="S138">
            <v>6.8</v>
          </cell>
          <cell r="T138">
            <v>9.5</v>
          </cell>
          <cell r="U138">
            <v>1.3</v>
          </cell>
          <cell r="V138">
            <v>10</v>
          </cell>
          <cell r="W138">
            <v>1.8</v>
          </cell>
          <cell r="X138">
            <v>7.5</v>
          </cell>
          <cell r="Y138">
            <v>2</v>
          </cell>
          <cell r="Z138">
            <v>1</v>
          </cell>
          <cell r="AA138">
            <v>0.16</v>
          </cell>
          <cell r="AB138">
            <v>0</v>
          </cell>
          <cell r="AC138">
            <v>0.8</v>
          </cell>
          <cell r="AD138">
            <v>6</v>
          </cell>
          <cell r="AE138">
            <v>0.6</v>
          </cell>
          <cell r="AF138">
            <v>0</v>
          </cell>
          <cell r="AG138">
            <v>0</v>
          </cell>
          <cell r="AH138">
            <v>0</v>
          </cell>
          <cell r="AI138">
            <v>5</v>
          </cell>
          <cell r="AJ138">
            <v>1</v>
          </cell>
          <cell r="AK138">
            <v>0</v>
          </cell>
          <cell r="AL138">
            <v>11</v>
          </cell>
          <cell r="AM138">
            <v>4</v>
          </cell>
          <cell r="AN138">
            <v>1.2</v>
          </cell>
          <cell r="AO138">
            <v>0</v>
          </cell>
          <cell r="AP138">
            <v>1</v>
          </cell>
          <cell r="AQ138">
            <v>8.18</v>
          </cell>
          <cell r="AR138">
            <v>287.38000000000005</v>
          </cell>
        </row>
        <row r="139">
          <cell r="B139">
            <v>43364</v>
          </cell>
          <cell r="C139">
            <v>26</v>
          </cell>
          <cell r="D139">
            <v>22</v>
          </cell>
          <cell r="E139">
            <v>25</v>
          </cell>
          <cell r="F139">
            <v>26</v>
          </cell>
          <cell r="G139">
            <v>15.8</v>
          </cell>
          <cell r="H139">
            <v>25</v>
          </cell>
          <cell r="I139">
            <v>10.8</v>
          </cell>
          <cell r="J139">
            <v>7.5</v>
          </cell>
          <cell r="K139">
            <v>7.18</v>
          </cell>
          <cell r="L139">
            <v>4</v>
          </cell>
          <cell r="M139">
            <v>4</v>
          </cell>
          <cell r="N139">
            <v>8.4</v>
          </cell>
          <cell r="O139">
            <v>11</v>
          </cell>
          <cell r="P139">
            <v>8</v>
          </cell>
          <cell r="Q139">
            <v>6.4</v>
          </cell>
          <cell r="R139">
            <v>1.9</v>
          </cell>
          <cell r="S139">
            <v>6.8</v>
          </cell>
          <cell r="T139">
            <v>9.25</v>
          </cell>
          <cell r="U139">
            <v>1.4</v>
          </cell>
          <cell r="V139">
            <v>11.2</v>
          </cell>
          <cell r="W139">
            <v>1.8</v>
          </cell>
          <cell r="X139">
            <v>6</v>
          </cell>
          <cell r="Y139">
            <v>2</v>
          </cell>
          <cell r="Z139">
            <v>0.6</v>
          </cell>
          <cell r="AA139">
            <v>0.16</v>
          </cell>
          <cell r="AB139">
            <v>0</v>
          </cell>
          <cell r="AC139">
            <v>0.7</v>
          </cell>
          <cell r="AD139">
            <v>6</v>
          </cell>
          <cell r="AE139">
            <v>0.7</v>
          </cell>
          <cell r="AF139">
            <v>0</v>
          </cell>
          <cell r="AG139">
            <v>0</v>
          </cell>
          <cell r="AH139">
            <v>0.15</v>
          </cell>
          <cell r="AI139">
            <v>5</v>
          </cell>
          <cell r="AJ139">
            <v>0.3</v>
          </cell>
          <cell r="AK139">
            <v>0</v>
          </cell>
          <cell r="AL139">
            <v>11</v>
          </cell>
          <cell r="AM139">
            <v>4</v>
          </cell>
          <cell r="AN139">
            <v>1.3</v>
          </cell>
          <cell r="AO139">
            <v>0</v>
          </cell>
          <cell r="AP139">
            <v>1</v>
          </cell>
          <cell r="AQ139">
            <v>6.57</v>
          </cell>
          <cell r="AR139">
            <v>284.91000000000003</v>
          </cell>
        </row>
        <row r="140">
          <cell r="B140">
            <v>43371</v>
          </cell>
          <cell r="C140">
            <v>30</v>
          </cell>
          <cell r="D140">
            <v>22</v>
          </cell>
          <cell r="E140">
            <v>28</v>
          </cell>
          <cell r="F140">
            <v>26.2</v>
          </cell>
          <cell r="G140">
            <v>14.5</v>
          </cell>
          <cell r="H140">
            <v>26</v>
          </cell>
          <cell r="I140">
            <v>11.4</v>
          </cell>
          <cell r="J140">
            <v>8.1999999999999993</v>
          </cell>
          <cell r="K140">
            <v>7.02</v>
          </cell>
          <cell r="L140">
            <v>6</v>
          </cell>
          <cell r="M140">
            <v>4</v>
          </cell>
          <cell r="N140">
            <v>8.1999999999999993</v>
          </cell>
          <cell r="O140">
            <v>11.5</v>
          </cell>
          <cell r="P140">
            <v>9.1</v>
          </cell>
          <cell r="Q140">
            <v>3.5</v>
          </cell>
          <cell r="R140">
            <v>1.8</v>
          </cell>
          <cell r="S140">
            <v>7.2</v>
          </cell>
          <cell r="T140">
            <v>6.75</v>
          </cell>
          <cell r="U140">
            <v>1.2</v>
          </cell>
          <cell r="V140">
            <v>11.8</v>
          </cell>
          <cell r="W140">
            <v>2</v>
          </cell>
          <cell r="X140">
            <v>7</v>
          </cell>
          <cell r="Y140">
            <v>2.5</v>
          </cell>
          <cell r="Z140">
            <v>1.1000000000000001</v>
          </cell>
          <cell r="AA140">
            <v>0.15</v>
          </cell>
          <cell r="AB140">
            <v>0</v>
          </cell>
          <cell r="AC140">
            <v>0.3</v>
          </cell>
          <cell r="AD140">
            <v>5</v>
          </cell>
          <cell r="AE140">
            <v>0.25</v>
          </cell>
          <cell r="AF140">
            <v>0</v>
          </cell>
          <cell r="AG140">
            <v>0</v>
          </cell>
          <cell r="AH140">
            <v>0</v>
          </cell>
          <cell r="AI140">
            <v>6</v>
          </cell>
          <cell r="AJ140">
            <v>1</v>
          </cell>
          <cell r="AK140">
            <v>0</v>
          </cell>
          <cell r="AL140">
            <v>10</v>
          </cell>
          <cell r="AM140">
            <v>4</v>
          </cell>
          <cell r="AN140">
            <v>2</v>
          </cell>
          <cell r="AO140">
            <v>0</v>
          </cell>
          <cell r="AP140">
            <v>1</v>
          </cell>
          <cell r="AQ140">
            <v>7.18</v>
          </cell>
          <cell r="AR140">
            <v>293.84999999999997</v>
          </cell>
        </row>
        <row r="141">
          <cell r="B141">
            <v>43385</v>
          </cell>
          <cell r="C141">
            <v>28</v>
          </cell>
          <cell r="D141">
            <v>22</v>
          </cell>
          <cell r="E141">
            <v>30.5</v>
          </cell>
          <cell r="F141">
            <v>30</v>
          </cell>
          <cell r="G141">
            <v>15</v>
          </cell>
          <cell r="H141">
            <v>24</v>
          </cell>
          <cell r="I141">
            <v>11.8</v>
          </cell>
          <cell r="J141">
            <v>8.5</v>
          </cell>
          <cell r="K141">
            <v>4.5</v>
          </cell>
          <cell r="L141">
            <v>5</v>
          </cell>
          <cell r="M141">
            <v>4</v>
          </cell>
          <cell r="N141">
            <v>9.5</v>
          </cell>
          <cell r="O141">
            <v>12</v>
          </cell>
          <cell r="P141">
            <v>9.5</v>
          </cell>
          <cell r="Q141">
            <v>4.3</v>
          </cell>
          <cell r="R141">
            <v>1.2</v>
          </cell>
          <cell r="S141">
            <v>8</v>
          </cell>
          <cell r="T141">
            <v>7</v>
          </cell>
          <cell r="U141">
            <v>1.6</v>
          </cell>
          <cell r="V141">
            <v>7.2</v>
          </cell>
          <cell r="W141">
            <v>1.9</v>
          </cell>
          <cell r="X141">
            <v>4.5</v>
          </cell>
          <cell r="Y141">
            <v>2</v>
          </cell>
          <cell r="Z141">
            <v>0</v>
          </cell>
          <cell r="AA141">
            <v>0.13</v>
          </cell>
          <cell r="AB141">
            <v>0</v>
          </cell>
          <cell r="AC141">
            <v>0.3</v>
          </cell>
          <cell r="AD141">
            <v>6</v>
          </cell>
          <cell r="AE141">
            <v>0.24</v>
          </cell>
          <cell r="AF141">
            <v>0</v>
          </cell>
          <cell r="AG141">
            <v>0</v>
          </cell>
          <cell r="AH141">
            <v>0</v>
          </cell>
          <cell r="AI141">
            <v>6</v>
          </cell>
          <cell r="AJ141">
            <v>1</v>
          </cell>
          <cell r="AK141">
            <v>0</v>
          </cell>
          <cell r="AL141">
            <v>11</v>
          </cell>
          <cell r="AM141">
            <v>4</v>
          </cell>
          <cell r="AN141">
            <v>1.6</v>
          </cell>
          <cell r="AO141">
            <v>0</v>
          </cell>
          <cell r="AP141">
            <v>1</v>
          </cell>
          <cell r="AQ141">
            <v>6.7</v>
          </cell>
          <cell r="AR141">
            <v>289.97000000000003</v>
          </cell>
        </row>
        <row r="142">
          <cell r="B142">
            <v>43392</v>
          </cell>
          <cell r="C142">
            <v>27.5</v>
          </cell>
          <cell r="D142">
            <v>22.3</v>
          </cell>
          <cell r="E142">
            <v>28</v>
          </cell>
          <cell r="F142">
            <v>29</v>
          </cell>
          <cell r="G142">
            <v>15.5</v>
          </cell>
          <cell r="H142">
            <v>22</v>
          </cell>
          <cell r="I142">
            <v>11.6</v>
          </cell>
          <cell r="J142">
            <v>9</v>
          </cell>
          <cell r="K142">
            <v>3.88</v>
          </cell>
          <cell r="L142">
            <v>5</v>
          </cell>
          <cell r="M142">
            <v>4</v>
          </cell>
          <cell r="N142">
            <v>8.5</v>
          </cell>
          <cell r="O142">
            <v>10.5</v>
          </cell>
          <cell r="P142">
            <v>8.5</v>
          </cell>
          <cell r="Q142">
            <v>3.5</v>
          </cell>
          <cell r="R142">
            <v>1.4</v>
          </cell>
          <cell r="S142">
            <v>10.8</v>
          </cell>
          <cell r="T142">
            <v>6.75</v>
          </cell>
          <cell r="U142">
            <v>1.5</v>
          </cell>
          <cell r="V142">
            <v>11.8</v>
          </cell>
          <cell r="W142">
            <v>2</v>
          </cell>
          <cell r="X142">
            <v>8.5</v>
          </cell>
          <cell r="Y142">
            <v>1</v>
          </cell>
          <cell r="Z142">
            <v>0</v>
          </cell>
          <cell r="AA142">
            <v>0.2</v>
          </cell>
          <cell r="AB142">
            <v>0</v>
          </cell>
          <cell r="AC142">
            <v>0.3</v>
          </cell>
          <cell r="AD142">
            <v>6</v>
          </cell>
          <cell r="AE142">
            <v>0.1</v>
          </cell>
          <cell r="AF142">
            <v>0</v>
          </cell>
          <cell r="AG142">
            <v>0</v>
          </cell>
          <cell r="AH142">
            <v>1.1000000000000001</v>
          </cell>
          <cell r="AI142">
            <v>6</v>
          </cell>
          <cell r="AJ142">
            <v>0.7</v>
          </cell>
          <cell r="AK142">
            <v>0</v>
          </cell>
          <cell r="AL142">
            <v>12</v>
          </cell>
          <cell r="AM142">
            <v>4</v>
          </cell>
          <cell r="AN142">
            <v>1.4</v>
          </cell>
          <cell r="AO142">
            <v>0</v>
          </cell>
          <cell r="AP142">
            <v>1</v>
          </cell>
          <cell r="AQ142">
            <v>6.6</v>
          </cell>
          <cell r="AR142">
            <v>291.93000000000006</v>
          </cell>
        </row>
        <row r="143">
          <cell r="B143">
            <v>43399</v>
          </cell>
          <cell r="C143">
            <v>28</v>
          </cell>
          <cell r="D143">
            <v>22.1</v>
          </cell>
          <cell r="E143">
            <v>31</v>
          </cell>
          <cell r="F143">
            <v>29</v>
          </cell>
          <cell r="G143">
            <v>15</v>
          </cell>
          <cell r="H143">
            <v>25</v>
          </cell>
          <cell r="I143">
            <v>12.5</v>
          </cell>
          <cell r="J143">
            <v>11</v>
          </cell>
          <cell r="K143">
            <v>5.41</v>
          </cell>
          <cell r="L143">
            <v>4.7</v>
          </cell>
          <cell r="M143">
            <v>5</v>
          </cell>
          <cell r="N143">
            <v>8.5</v>
          </cell>
          <cell r="O143">
            <v>11</v>
          </cell>
          <cell r="P143">
            <v>7.5</v>
          </cell>
          <cell r="Q143">
            <v>3.7</v>
          </cell>
          <cell r="R143">
            <v>1.4</v>
          </cell>
          <cell r="S143">
            <v>10.5</v>
          </cell>
          <cell r="T143">
            <v>6.75</v>
          </cell>
          <cell r="U143">
            <v>1.2</v>
          </cell>
          <cell r="V143">
            <v>13.3</v>
          </cell>
          <cell r="W143">
            <v>2.1</v>
          </cell>
          <cell r="X143">
            <v>7.5</v>
          </cell>
          <cell r="Y143">
            <v>2</v>
          </cell>
          <cell r="Z143">
            <v>0</v>
          </cell>
          <cell r="AA143">
            <v>0.18</v>
          </cell>
          <cell r="AB143">
            <v>0</v>
          </cell>
          <cell r="AC143">
            <v>0.3</v>
          </cell>
          <cell r="AD143">
            <v>6.5</v>
          </cell>
          <cell r="AE143">
            <v>0</v>
          </cell>
          <cell r="AF143">
            <v>0</v>
          </cell>
          <cell r="AG143">
            <v>0</v>
          </cell>
          <cell r="AH143">
            <v>1.1000000000000001</v>
          </cell>
          <cell r="AI143">
            <v>6</v>
          </cell>
          <cell r="AJ143">
            <v>1.3</v>
          </cell>
          <cell r="AK143">
            <v>0</v>
          </cell>
          <cell r="AL143">
            <v>12</v>
          </cell>
          <cell r="AM143">
            <v>4</v>
          </cell>
          <cell r="AN143">
            <v>1.3</v>
          </cell>
          <cell r="AO143">
            <v>0</v>
          </cell>
          <cell r="AP143">
            <v>1</v>
          </cell>
          <cell r="AQ143">
            <v>6.57</v>
          </cell>
          <cell r="AR143">
            <v>304.41000000000003</v>
          </cell>
        </row>
        <row r="144">
          <cell r="B144">
            <v>43406</v>
          </cell>
          <cell r="C144">
            <v>29</v>
          </cell>
          <cell r="D144">
            <v>22.9</v>
          </cell>
          <cell r="E144">
            <v>30</v>
          </cell>
          <cell r="F144">
            <v>30</v>
          </cell>
          <cell r="G144">
            <v>14</v>
          </cell>
          <cell r="H144">
            <v>25</v>
          </cell>
          <cell r="I144">
            <v>13.6</v>
          </cell>
          <cell r="J144">
            <v>10.3</v>
          </cell>
          <cell r="K144">
            <v>6.5</v>
          </cell>
          <cell r="L144">
            <v>5.8</v>
          </cell>
          <cell r="M144">
            <v>4</v>
          </cell>
          <cell r="N144">
            <v>10</v>
          </cell>
          <cell r="O144">
            <v>10.3</v>
          </cell>
          <cell r="P144">
            <v>8</v>
          </cell>
          <cell r="Q144">
            <v>3.7</v>
          </cell>
          <cell r="R144">
            <v>1.1000000000000001</v>
          </cell>
          <cell r="S144">
            <v>8.9</v>
          </cell>
          <cell r="T144">
            <v>9.5</v>
          </cell>
          <cell r="U144">
            <v>1.8</v>
          </cell>
          <cell r="V144">
            <v>12</v>
          </cell>
          <cell r="W144">
            <v>2</v>
          </cell>
          <cell r="X144">
            <v>9</v>
          </cell>
          <cell r="Y144">
            <v>1</v>
          </cell>
          <cell r="Z144">
            <v>0</v>
          </cell>
          <cell r="AA144">
            <v>0.39</v>
          </cell>
          <cell r="AB144">
            <v>0</v>
          </cell>
          <cell r="AC144">
            <v>0.4</v>
          </cell>
          <cell r="AD144">
            <v>6.5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6</v>
          </cell>
          <cell r="AJ144">
            <v>1</v>
          </cell>
          <cell r="AK144">
            <v>0</v>
          </cell>
          <cell r="AL144">
            <v>12</v>
          </cell>
          <cell r="AM144">
            <v>4</v>
          </cell>
          <cell r="AN144">
            <v>1.3</v>
          </cell>
          <cell r="AO144">
            <v>0</v>
          </cell>
          <cell r="AP144">
            <v>1</v>
          </cell>
          <cell r="AQ144">
            <v>6.9</v>
          </cell>
          <cell r="AR144">
            <v>307.89</v>
          </cell>
        </row>
        <row r="145">
          <cell r="B145">
            <v>43413</v>
          </cell>
          <cell r="C145">
            <v>28</v>
          </cell>
          <cell r="D145">
            <v>22.4</v>
          </cell>
          <cell r="E145">
            <v>29</v>
          </cell>
          <cell r="F145">
            <v>30</v>
          </cell>
          <cell r="G145">
            <v>17</v>
          </cell>
          <cell r="H145">
            <v>22</v>
          </cell>
          <cell r="I145">
            <v>11.4</v>
          </cell>
          <cell r="J145">
            <v>10.1</v>
          </cell>
          <cell r="K145">
            <v>8.0500000000000007</v>
          </cell>
          <cell r="L145">
            <v>4.0999999999999996</v>
          </cell>
          <cell r="M145">
            <v>4</v>
          </cell>
          <cell r="N145">
            <v>9.5</v>
          </cell>
          <cell r="O145">
            <v>12</v>
          </cell>
          <cell r="P145">
            <v>7.5</v>
          </cell>
          <cell r="Q145">
            <v>3</v>
          </cell>
          <cell r="R145">
            <v>1.2</v>
          </cell>
          <cell r="S145">
            <v>8.9</v>
          </cell>
          <cell r="T145">
            <v>6.25</v>
          </cell>
          <cell r="U145">
            <v>0.4</v>
          </cell>
          <cell r="V145">
            <v>10.199999999999999</v>
          </cell>
          <cell r="W145">
            <v>2</v>
          </cell>
          <cell r="X145">
            <v>9</v>
          </cell>
          <cell r="Y145">
            <v>2.5</v>
          </cell>
          <cell r="Z145">
            <v>0</v>
          </cell>
          <cell r="AA145">
            <v>0.2</v>
          </cell>
          <cell r="AB145">
            <v>0</v>
          </cell>
          <cell r="AC145">
            <v>0.8</v>
          </cell>
          <cell r="AD145">
            <v>6.5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6</v>
          </cell>
          <cell r="AJ145">
            <v>1.5</v>
          </cell>
          <cell r="AK145">
            <v>0</v>
          </cell>
          <cell r="AL145">
            <v>12</v>
          </cell>
          <cell r="AM145">
            <v>4</v>
          </cell>
          <cell r="AN145">
            <v>1.1000000000000001</v>
          </cell>
          <cell r="AO145">
            <v>0</v>
          </cell>
          <cell r="AP145">
            <v>1</v>
          </cell>
          <cell r="AQ145">
            <v>4.66</v>
          </cell>
          <cell r="AR145">
            <v>296.26000000000005</v>
          </cell>
        </row>
        <row r="146">
          <cell r="B146">
            <v>43420</v>
          </cell>
          <cell r="C146">
            <v>29</v>
          </cell>
          <cell r="D146">
            <v>20.5</v>
          </cell>
          <cell r="E146">
            <v>25</v>
          </cell>
          <cell r="F146">
            <v>29</v>
          </cell>
          <cell r="G146">
            <v>14.6</v>
          </cell>
          <cell r="H146">
            <v>18</v>
          </cell>
          <cell r="I146">
            <v>11.5</v>
          </cell>
          <cell r="J146">
            <v>9.8000000000000007</v>
          </cell>
          <cell r="K146">
            <v>3.6</v>
          </cell>
          <cell r="L146">
            <v>6</v>
          </cell>
          <cell r="M146">
            <v>4</v>
          </cell>
          <cell r="N146">
            <v>9.5</v>
          </cell>
          <cell r="O146">
            <v>12</v>
          </cell>
          <cell r="P146">
            <v>8</v>
          </cell>
          <cell r="Q146">
            <v>3</v>
          </cell>
          <cell r="R146">
            <v>1.4</v>
          </cell>
          <cell r="S146">
            <v>9</v>
          </cell>
          <cell r="T146">
            <v>9.75</v>
          </cell>
          <cell r="U146">
            <v>1.1000000000000001</v>
          </cell>
          <cell r="V146">
            <v>10.1</v>
          </cell>
          <cell r="W146">
            <v>2.2999999999999998</v>
          </cell>
          <cell r="X146">
            <v>9.5</v>
          </cell>
          <cell r="Y146">
            <v>2.4</v>
          </cell>
          <cell r="Z146">
            <v>0</v>
          </cell>
          <cell r="AA146">
            <v>0.2</v>
          </cell>
          <cell r="AB146">
            <v>0</v>
          </cell>
          <cell r="AC146">
            <v>0.8</v>
          </cell>
          <cell r="AD146">
            <v>6.5</v>
          </cell>
          <cell r="AE146">
            <v>0</v>
          </cell>
          <cell r="AF146">
            <v>0</v>
          </cell>
          <cell r="AG146">
            <v>0</v>
          </cell>
          <cell r="AH146">
            <v>0.44</v>
          </cell>
          <cell r="AI146">
            <v>6</v>
          </cell>
          <cell r="AJ146">
            <v>1.5</v>
          </cell>
          <cell r="AK146">
            <v>0</v>
          </cell>
          <cell r="AL146">
            <v>12</v>
          </cell>
          <cell r="AM146">
            <v>4</v>
          </cell>
          <cell r="AN146">
            <v>0.9</v>
          </cell>
          <cell r="AO146">
            <v>0</v>
          </cell>
          <cell r="AP146">
            <v>1</v>
          </cell>
          <cell r="AQ146">
            <v>4.9000000000000004</v>
          </cell>
          <cell r="AR146">
            <v>287.28999999999996</v>
          </cell>
        </row>
        <row r="147">
          <cell r="B147">
            <v>43427</v>
          </cell>
          <cell r="C147">
            <v>26</v>
          </cell>
          <cell r="D147">
            <v>19.2</v>
          </cell>
          <cell r="E147">
            <v>25</v>
          </cell>
          <cell r="F147">
            <v>29</v>
          </cell>
          <cell r="G147">
            <v>11.6</v>
          </cell>
          <cell r="H147">
            <v>24</v>
          </cell>
          <cell r="I147">
            <v>9.4</v>
          </cell>
          <cell r="J147">
            <v>10.199999999999999</v>
          </cell>
          <cell r="K147">
            <v>7.47</v>
          </cell>
          <cell r="L147">
            <v>5.3</v>
          </cell>
          <cell r="M147">
            <v>4</v>
          </cell>
          <cell r="N147">
            <v>9.1</v>
          </cell>
          <cell r="O147">
            <v>11.5</v>
          </cell>
          <cell r="P147">
            <v>7.5</v>
          </cell>
          <cell r="Q147">
            <v>3.3</v>
          </cell>
          <cell r="R147">
            <v>1.3</v>
          </cell>
          <cell r="S147">
            <v>7.8</v>
          </cell>
          <cell r="T147">
            <v>9.5</v>
          </cell>
          <cell r="U147">
            <v>1.8</v>
          </cell>
          <cell r="V147">
            <v>8.1999999999999993</v>
          </cell>
          <cell r="W147">
            <v>2</v>
          </cell>
          <cell r="X147">
            <v>9.3000000000000007</v>
          </cell>
          <cell r="Y147">
            <v>1.5</v>
          </cell>
          <cell r="Z147">
            <v>0</v>
          </cell>
          <cell r="AA147">
            <v>0.15</v>
          </cell>
          <cell r="AB147">
            <v>0</v>
          </cell>
          <cell r="AC147">
            <v>0.3</v>
          </cell>
          <cell r="AD147">
            <v>6</v>
          </cell>
          <cell r="AE147">
            <v>0</v>
          </cell>
          <cell r="AF147">
            <v>0</v>
          </cell>
          <cell r="AG147">
            <v>0</v>
          </cell>
          <cell r="AH147">
            <v>0.44</v>
          </cell>
          <cell r="AI147">
            <v>6</v>
          </cell>
          <cell r="AJ147">
            <v>1</v>
          </cell>
          <cell r="AK147">
            <v>0</v>
          </cell>
          <cell r="AL147">
            <v>10</v>
          </cell>
          <cell r="AM147">
            <v>4</v>
          </cell>
          <cell r="AN147">
            <v>0.8</v>
          </cell>
          <cell r="AO147">
            <v>0</v>
          </cell>
          <cell r="AP147">
            <v>1</v>
          </cell>
          <cell r="AQ147">
            <v>4.9000000000000004</v>
          </cell>
          <cell r="AR147">
            <v>278.56000000000006</v>
          </cell>
        </row>
        <row r="148">
          <cell r="B148">
            <v>43434</v>
          </cell>
          <cell r="C148">
            <v>30</v>
          </cell>
          <cell r="D148">
            <v>18.899999999999999</v>
          </cell>
          <cell r="E148">
            <v>24</v>
          </cell>
          <cell r="F148">
            <v>27.5</v>
          </cell>
          <cell r="G148">
            <v>14.2</v>
          </cell>
          <cell r="H148">
            <v>21</v>
          </cell>
          <cell r="I148">
            <v>9.6999999999999993</v>
          </cell>
          <cell r="J148">
            <v>9.5</v>
          </cell>
          <cell r="K148">
            <v>6.96</v>
          </cell>
          <cell r="L148">
            <v>4</v>
          </cell>
          <cell r="M148">
            <v>4</v>
          </cell>
          <cell r="N148">
            <v>9</v>
          </cell>
          <cell r="O148">
            <v>11</v>
          </cell>
          <cell r="P148">
            <v>7.5</v>
          </cell>
          <cell r="Q148">
            <v>2.5</v>
          </cell>
          <cell r="R148">
            <v>1.4</v>
          </cell>
          <cell r="S148">
            <v>9</v>
          </cell>
          <cell r="T148">
            <v>7</v>
          </cell>
          <cell r="U148">
            <v>0</v>
          </cell>
          <cell r="V148">
            <v>9.1999999999999993</v>
          </cell>
          <cell r="W148">
            <v>2.1</v>
          </cell>
          <cell r="X148">
            <v>9</v>
          </cell>
          <cell r="Y148">
            <v>2</v>
          </cell>
          <cell r="Z148">
            <v>0</v>
          </cell>
          <cell r="AA148">
            <v>0.3</v>
          </cell>
          <cell r="AB148">
            <v>0</v>
          </cell>
          <cell r="AC148">
            <v>0.3</v>
          </cell>
          <cell r="AD148">
            <v>6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6</v>
          </cell>
          <cell r="AJ148">
            <v>1</v>
          </cell>
          <cell r="AK148">
            <v>0</v>
          </cell>
          <cell r="AL148">
            <v>10</v>
          </cell>
          <cell r="AM148">
            <v>4</v>
          </cell>
          <cell r="AN148">
            <v>0.8</v>
          </cell>
          <cell r="AO148">
            <v>0</v>
          </cell>
          <cell r="AP148">
            <v>1</v>
          </cell>
          <cell r="AQ148">
            <v>7.37</v>
          </cell>
          <cell r="AR148">
            <v>276.23000000000008</v>
          </cell>
        </row>
        <row r="149">
          <cell r="B149">
            <v>43441</v>
          </cell>
          <cell r="C149">
            <v>29</v>
          </cell>
          <cell r="D149">
            <v>18.600000000000001</v>
          </cell>
          <cell r="E149">
            <v>24</v>
          </cell>
          <cell r="F149">
            <v>27</v>
          </cell>
          <cell r="G149">
            <v>14</v>
          </cell>
          <cell r="H149">
            <v>21</v>
          </cell>
          <cell r="I149">
            <v>9.1999999999999993</v>
          </cell>
          <cell r="J149">
            <v>7</v>
          </cell>
          <cell r="K149">
            <v>6.96</v>
          </cell>
          <cell r="L149">
            <v>5</v>
          </cell>
          <cell r="M149">
            <v>4</v>
          </cell>
          <cell r="N149">
            <v>8.5</v>
          </cell>
          <cell r="O149">
            <v>11.5</v>
          </cell>
          <cell r="P149">
            <v>6</v>
          </cell>
          <cell r="Q149">
            <v>2</v>
          </cell>
          <cell r="R149">
            <v>1.5</v>
          </cell>
          <cell r="S149">
            <v>8.5</v>
          </cell>
          <cell r="T149">
            <v>5.5</v>
          </cell>
          <cell r="U149">
            <v>0.8</v>
          </cell>
          <cell r="V149">
            <v>9</v>
          </cell>
          <cell r="W149">
            <v>2</v>
          </cell>
          <cell r="X149">
            <v>9.5</v>
          </cell>
          <cell r="Y149">
            <v>2.5</v>
          </cell>
          <cell r="Z149">
            <v>0</v>
          </cell>
          <cell r="AA149">
            <v>0.2</v>
          </cell>
          <cell r="AB149">
            <v>0</v>
          </cell>
          <cell r="AC149">
            <v>0.2</v>
          </cell>
          <cell r="AD149">
            <v>6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6</v>
          </cell>
          <cell r="AJ149">
            <v>2</v>
          </cell>
          <cell r="AK149">
            <v>0</v>
          </cell>
          <cell r="AL149">
            <v>10</v>
          </cell>
          <cell r="AM149">
            <v>4</v>
          </cell>
          <cell r="AN149">
            <v>0.7</v>
          </cell>
          <cell r="AO149">
            <v>0</v>
          </cell>
          <cell r="AP149">
            <v>1</v>
          </cell>
          <cell r="AQ149">
            <v>5.66</v>
          </cell>
          <cell r="AR149">
            <v>268.82</v>
          </cell>
        </row>
        <row r="150">
          <cell r="B150">
            <v>43448</v>
          </cell>
          <cell r="C150">
            <v>27</v>
          </cell>
          <cell r="D150">
            <v>20.5</v>
          </cell>
          <cell r="E150">
            <v>20</v>
          </cell>
          <cell r="F150">
            <v>26.5</v>
          </cell>
          <cell r="G150">
            <v>18</v>
          </cell>
          <cell r="H150">
            <v>20</v>
          </cell>
          <cell r="I150">
            <v>10.1</v>
          </cell>
          <cell r="J150">
            <v>6</v>
          </cell>
          <cell r="K150">
            <v>8.2200000000000006</v>
          </cell>
          <cell r="L150">
            <v>3</v>
          </cell>
          <cell r="M150">
            <v>4</v>
          </cell>
          <cell r="N150">
            <v>8.9</v>
          </cell>
          <cell r="O150">
            <v>11</v>
          </cell>
          <cell r="P150">
            <v>9.5</v>
          </cell>
          <cell r="Q150">
            <v>4</v>
          </cell>
          <cell r="R150">
            <v>1.8</v>
          </cell>
          <cell r="S150">
            <v>6.8</v>
          </cell>
          <cell r="T150">
            <v>6</v>
          </cell>
          <cell r="U150">
            <v>0</v>
          </cell>
          <cell r="V150">
            <v>7.5</v>
          </cell>
          <cell r="W150">
            <v>2</v>
          </cell>
          <cell r="X150">
            <v>9</v>
          </cell>
          <cell r="Y150">
            <v>2.2999999999999998</v>
          </cell>
          <cell r="Z150">
            <v>0</v>
          </cell>
          <cell r="AA150">
            <v>0.16</v>
          </cell>
          <cell r="AB150">
            <v>0</v>
          </cell>
          <cell r="AC150">
            <v>0.3</v>
          </cell>
          <cell r="AD150">
            <v>6</v>
          </cell>
          <cell r="AE150">
            <v>0.1</v>
          </cell>
          <cell r="AF150">
            <v>0</v>
          </cell>
          <cell r="AG150">
            <v>0</v>
          </cell>
          <cell r="AH150">
            <v>0</v>
          </cell>
          <cell r="AI150">
            <v>6</v>
          </cell>
          <cell r="AJ150">
            <v>1</v>
          </cell>
          <cell r="AK150">
            <v>0</v>
          </cell>
          <cell r="AL150">
            <v>10</v>
          </cell>
          <cell r="AM150">
            <v>4</v>
          </cell>
          <cell r="AN150">
            <v>0.6</v>
          </cell>
          <cell r="AO150">
            <v>0</v>
          </cell>
          <cell r="AP150">
            <v>1</v>
          </cell>
          <cell r="AQ150">
            <v>6.37</v>
          </cell>
          <cell r="AR150">
            <v>267.65000000000009</v>
          </cell>
        </row>
        <row r="151">
          <cell r="B151">
            <v>43455</v>
          </cell>
          <cell r="C151">
            <v>26</v>
          </cell>
          <cell r="D151">
            <v>22.28</v>
          </cell>
          <cell r="E151">
            <v>25</v>
          </cell>
          <cell r="F151">
            <v>26</v>
          </cell>
          <cell r="G151">
            <v>15</v>
          </cell>
          <cell r="H151">
            <v>19</v>
          </cell>
          <cell r="I151">
            <v>9.8000000000000007</v>
          </cell>
          <cell r="J151">
            <v>9</v>
          </cell>
          <cell r="K151">
            <v>5.78</v>
          </cell>
          <cell r="L151">
            <v>3</v>
          </cell>
          <cell r="M151">
            <v>5</v>
          </cell>
          <cell r="N151">
            <v>8</v>
          </cell>
          <cell r="O151">
            <v>11</v>
          </cell>
          <cell r="P151">
            <v>8</v>
          </cell>
          <cell r="Q151">
            <v>4</v>
          </cell>
          <cell r="R151">
            <v>1.5</v>
          </cell>
          <cell r="S151">
            <v>7.5</v>
          </cell>
          <cell r="T151">
            <v>9.5</v>
          </cell>
          <cell r="U151">
            <v>0</v>
          </cell>
          <cell r="V151">
            <v>7</v>
          </cell>
          <cell r="W151">
            <v>2</v>
          </cell>
          <cell r="X151">
            <v>8.5</v>
          </cell>
          <cell r="Y151">
            <v>2.5</v>
          </cell>
          <cell r="Z151">
            <v>0</v>
          </cell>
          <cell r="AA151">
            <v>0.2</v>
          </cell>
          <cell r="AB151">
            <v>0</v>
          </cell>
          <cell r="AC151">
            <v>0.2</v>
          </cell>
          <cell r="AD151">
            <v>5.5</v>
          </cell>
          <cell r="AE151">
            <v>0.1</v>
          </cell>
          <cell r="AF151">
            <v>0</v>
          </cell>
          <cell r="AG151">
            <v>0</v>
          </cell>
          <cell r="AH151">
            <v>0</v>
          </cell>
          <cell r="AI151">
            <v>6</v>
          </cell>
          <cell r="AJ151">
            <v>1.3</v>
          </cell>
          <cell r="AK151">
            <v>0</v>
          </cell>
          <cell r="AL151">
            <v>10</v>
          </cell>
          <cell r="AM151">
            <v>4</v>
          </cell>
          <cell r="AN151">
            <v>1.4</v>
          </cell>
          <cell r="AO151">
            <v>0</v>
          </cell>
          <cell r="AP151">
            <v>1</v>
          </cell>
          <cell r="AQ151">
            <v>6.92</v>
          </cell>
          <cell r="AR151">
            <v>271.97999999999996</v>
          </cell>
        </row>
        <row r="152">
          <cell r="B152">
            <v>43462</v>
          </cell>
          <cell r="C152">
            <v>26</v>
          </cell>
          <cell r="D152">
            <v>20.399999999999999</v>
          </cell>
          <cell r="E152">
            <v>13</v>
          </cell>
          <cell r="F152">
            <v>30.7</v>
          </cell>
          <cell r="G152">
            <v>14.8</v>
          </cell>
          <cell r="H152">
            <v>19</v>
          </cell>
          <cell r="I152">
            <v>11.2</v>
          </cell>
          <cell r="J152">
            <v>7.8</v>
          </cell>
          <cell r="K152">
            <v>5.86</v>
          </cell>
          <cell r="L152">
            <v>4</v>
          </cell>
          <cell r="M152">
            <v>4</v>
          </cell>
          <cell r="N152">
            <v>8.5</v>
          </cell>
          <cell r="O152">
            <v>11</v>
          </cell>
          <cell r="P152">
            <v>8</v>
          </cell>
          <cell r="Q152">
            <v>4</v>
          </cell>
          <cell r="R152">
            <v>1.3</v>
          </cell>
          <cell r="S152">
            <v>7.6</v>
          </cell>
          <cell r="T152">
            <v>7.5</v>
          </cell>
          <cell r="U152">
            <v>2</v>
          </cell>
          <cell r="V152">
            <v>6.8</v>
          </cell>
          <cell r="W152">
            <v>2.1</v>
          </cell>
          <cell r="X152">
            <v>10</v>
          </cell>
          <cell r="Y152">
            <v>2.5</v>
          </cell>
          <cell r="Z152">
            <v>0</v>
          </cell>
          <cell r="AA152">
            <v>0.2</v>
          </cell>
          <cell r="AB152">
            <v>0</v>
          </cell>
          <cell r="AC152">
            <v>0.3</v>
          </cell>
          <cell r="AD152">
            <v>5</v>
          </cell>
          <cell r="AE152">
            <v>0</v>
          </cell>
          <cell r="AF152">
            <v>0</v>
          </cell>
          <cell r="AG152">
            <v>0</v>
          </cell>
          <cell r="AH152">
            <v>0.43</v>
          </cell>
          <cell r="AI152">
            <v>6</v>
          </cell>
          <cell r="AJ152">
            <v>1.3</v>
          </cell>
          <cell r="AK152">
            <v>0</v>
          </cell>
          <cell r="AL152">
            <v>10</v>
          </cell>
          <cell r="AM152">
            <v>4</v>
          </cell>
          <cell r="AN152">
            <v>1.5</v>
          </cell>
          <cell r="AO152">
            <v>0</v>
          </cell>
          <cell r="AP152">
            <v>1</v>
          </cell>
          <cell r="AQ152">
            <v>7.44</v>
          </cell>
          <cell r="AR152">
            <v>265.23000000000008</v>
          </cell>
        </row>
        <row r="153">
          <cell r="B153">
            <v>43469</v>
          </cell>
          <cell r="C153">
            <v>27</v>
          </cell>
          <cell r="D153">
            <v>19.8</v>
          </cell>
          <cell r="E153">
            <v>12</v>
          </cell>
          <cell r="F153">
            <v>26.5</v>
          </cell>
          <cell r="G153">
            <v>14.5</v>
          </cell>
          <cell r="H153">
            <v>20</v>
          </cell>
          <cell r="I153">
            <v>12</v>
          </cell>
          <cell r="J153">
            <v>9</v>
          </cell>
          <cell r="K153">
            <v>8.8800000000000008</v>
          </cell>
          <cell r="L153">
            <v>4</v>
          </cell>
          <cell r="M153">
            <v>4</v>
          </cell>
          <cell r="N153">
            <v>9.5</v>
          </cell>
          <cell r="O153">
            <v>10</v>
          </cell>
          <cell r="P153">
            <v>9.5</v>
          </cell>
          <cell r="Q153">
            <v>5</v>
          </cell>
          <cell r="R153">
            <v>1.5</v>
          </cell>
          <cell r="S153">
            <v>7.9</v>
          </cell>
          <cell r="T153">
            <v>2.5</v>
          </cell>
          <cell r="U153">
            <v>1.4</v>
          </cell>
          <cell r="V153">
            <v>10.5</v>
          </cell>
          <cell r="W153">
            <v>2</v>
          </cell>
          <cell r="X153">
            <v>9</v>
          </cell>
          <cell r="Y153">
            <v>2</v>
          </cell>
          <cell r="Z153">
            <v>0</v>
          </cell>
          <cell r="AA153">
            <v>0.25</v>
          </cell>
          <cell r="AB153">
            <v>0</v>
          </cell>
          <cell r="AC153">
            <v>0.2</v>
          </cell>
          <cell r="AD153">
            <v>6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6</v>
          </cell>
          <cell r="AJ153">
            <v>1</v>
          </cell>
          <cell r="AK153">
            <v>0</v>
          </cell>
          <cell r="AL153">
            <v>10</v>
          </cell>
          <cell r="AM153">
            <v>4</v>
          </cell>
          <cell r="AN153">
            <v>1.3</v>
          </cell>
          <cell r="AO153">
            <v>0</v>
          </cell>
          <cell r="AP153">
            <v>1</v>
          </cell>
          <cell r="AQ153">
            <v>5.8</v>
          </cell>
          <cell r="AR153">
            <v>264.03000000000003</v>
          </cell>
        </row>
        <row r="154">
          <cell r="B154">
            <v>43476</v>
          </cell>
          <cell r="C154">
            <v>30</v>
          </cell>
          <cell r="D154">
            <v>20.3</v>
          </cell>
          <cell r="E154">
            <v>25</v>
          </cell>
          <cell r="F154">
            <v>26</v>
          </cell>
          <cell r="G154">
            <v>13</v>
          </cell>
          <cell r="H154">
            <v>20</v>
          </cell>
          <cell r="I154">
            <v>10.5</v>
          </cell>
          <cell r="J154">
            <v>8.9</v>
          </cell>
          <cell r="K154">
            <v>6.84</v>
          </cell>
          <cell r="L154">
            <v>4.5999999999999996</v>
          </cell>
          <cell r="M154">
            <v>4</v>
          </cell>
          <cell r="N154">
            <v>9.1</v>
          </cell>
          <cell r="O154">
            <v>10</v>
          </cell>
          <cell r="P154">
            <v>11</v>
          </cell>
          <cell r="Q154">
            <v>4</v>
          </cell>
          <cell r="R154">
            <v>1.4</v>
          </cell>
          <cell r="S154">
            <v>8</v>
          </cell>
          <cell r="T154">
            <v>3</v>
          </cell>
          <cell r="U154">
            <v>0</v>
          </cell>
          <cell r="V154">
            <v>10.8</v>
          </cell>
          <cell r="W154">
            <v>2.2000000000000002</v>
          </cell>
          <cell r="X154">
            <v>8.5</v>
          </cell>
          <cell r="Y154">
            <v>3</v>
          </cell>
          <cell r="Z154">
            <v>0</v>
          </cell>
          <cell r="AA154">
            <v>0.2</v>
          </cell>
          <cell r="AB154">
            <v>0</v>
          </cell>
          <cell r="AC154">
            <v>0.2</v>
          </cell>
          <cell r="AD154">
            <v>5</v>
          </cell>
          <cell r="AE154">
            <v>0.7</v>
          </cell>
          <cell r="AF154">
            <v>0</v>
          </cell>
          <cell r="AG154">
            <v>0</v>
          </cell>
          <cell r="AH154">
            <v>0</v>
          </cell>
          <cell r="AI154">
            <v>6</v>
          </cell>
          <cell r="AJ154">
            <v>1</v>
          </cell>
          <cell r="AK154">
            <v>0</v>
          </cell>
          <cell r="AL154">
            <v>10</v>
          </cell>
          <cell r="AM154">
            <v>4</v>
          </cell>
          <cell r="AN154">
            <v>1.8</v>
          </cell>
          <cell r="AO154">
            <v>0</v>
          </cell>
          <cell r="AP154">
            <v>1</v>
          </cell>
          <cell r="AQ154">
            <v>9.43</v>
          </cell>
          <cell r="AR154">
            <v>279.47000000000003</v>
          </cell>
        </row>
        <row r="155">
          <cell r="B155">
            <v>43483</v>
          </cell>
          <cell r="C155">
            <v>30.5</v>
          </cell>
          <cell r="D155">
            <v>18.899999999999999</v>
          </cell>
          <cell r="E155">
            <v>31</v>
          </cell>
          <cell r="F155">
            <v>26.5</v>
          </cell>
          <cell r="G155">
            <v>13.5</v>
          </cell>
          <cell r="H155">
            <v>22</v>
          </cell>
          <cell r="I155">
            <v>12.4</v>
          </cell>
          <cell r="J155">
            <v>8.3000000000000007</v>
          </cell>
          <cell r="K155">
            <v>7</v>
          </cell>
          <cell r="L155">
            <v>4.5999999999999996</v>
          </cell>
          <cell r="M155">
            <v>4</v>
          </cell>
          <cell r="N155">
            <v>9.1999999999999993</v>
          </cell>
          <cell r="O155">
            <v>10</v>
          </cell>
          <cell r="P155">
            <v>12</v>
          </cell>
          <cell r="Q155">
            <v>5</v>
          </cell>
          <cell r="R155">
            <v>1.5</v>
          </cell>
          <cell r="S155">
            <v>7.2</v>
          </cell>
          <cell r="T155">
            <v>3.25</v>
          </cell>
          <cell r="U155">
            <v>1.23</v>
          </cell>
          <cell r="V155">
            <v>13.5</v>
          </cell>
          <cell r="W155">
            <v>2</v>
          </cell>
          <cell r="X155">
            <v>6.5</v>
          </cell>
          <cell r="Y155">
            <v>4</v>
          </cell>
          <cell r="Z155">
            <v>0</v>
          </cell>
          <cell r="AA155">
            <v>0.2</v>
          </cell>
          <cell r="AB155">
            <v>0</v>
          </cell>
          <cell r="AC155">
            <v>0.2</v>
          </cell>
          <cell r="AD155">
            <v>5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6</v>
          </cell>
          <cell r="AJ155">
            <v>1</v>
          </cell>
          <cell r="AK155">
            <v>0</v>
          </cell>
          <cell r="AL155">
            <v>6</v>
          </cell>
          <cell r="AM155">
            <v>4</v>
          </cell>
          <cell r="AN155">
            <v>1.5</v>
          </cell>
          <cell r="AO155">
            <v>0</v>
          </cell>
          <cell r="AP155">
            <v>1</v>
          </cell>
          <cell r="AQ155">
            <v>8.8000000000000007</v>
          </cell>
          <cell r="AR155">
            <v>287.77999999999997</v>
          </cell>
        </row>
        <row r="156">
          <cell r="B156">
            <v>43490</v>
          </cell>
          <cell r="C156">
            <v>32</v>
          </cell>
          <cell r="D156">
            <v>22.6</v>
          </cell>
          <cell r="E156">
            <v>33</v>
          </cell>
          <cell r="F156">
            <v>28</v>
          </cell>
          <cell r="G156">
            <v>12</v>
          </cell>
          <cell r="H156">
            <v>21</v>
          </cell>
          <cell r="I156">
            <v>12.9</v>
          </cell>
          <cell r="J156">
            <v>7.5</v>
          </cell>
          <cell r="K156">
            <v>5.99</v>
          </cell>
          <cell r="L156">
            <v>5.7</v>
          </cell>
          <cell r="M156">
            <v>4</v>
          </cell>
          <cell r="N156">
            <v>10</v>
          </cell>
          <cell r="O156">
            <v>12</v>
          </cell>
          <cell r="P156">
            <v>9</v>
          </cell>
          <cell r="Q156">
            <v>5</v>
          </cell>
          <cell r="R156">
            <v>1.8</v>
          </cell>
          <cell r="S156">
            <v>6.1</v>
          </cell>
          <cell r="T156">
            <v>4.75</v>
          </cell>
          <cell r="U156">
            <v>1.2</v>
          </cell>
          <cell r="V156">
            <v>14.8</v>
          </cell>
          <cell r="W156">
            <v>2.1</v>
          </cell>
          <cell r="X156">
            <v>6</v>
          </cell>
          <cell r="Y156">
            <v>2.5</v>
          </cell>
          <cell r="Z156">
            <v>0</v>
          </cell>
          <cell r="AA156">
            <v>0.2</v>
          </cell>
          <cell r="AB156">
            <v>0</v>
          </cell>
          <cell r="AC156">
            <v>1.4</v>
          </cell>
          <cell r="AD156">
            <v>5</v>
          </cell>
          <cell r="AE156">
            <v>0</v>
          </cell>
          <cell r="AF156">
            <v>0</v>
          </cell>
          <cell r="AG156">
            <v>0</v>
          </cell>
          <cell r="AH156">
            <v>0.43</v>
          </cell>
          <cell r="AI156">
            <v>6</v>
          </cell>
          <cell r="AJ156">
            <v>1.5</v>
          </cell>
          <cell r="AK156">
            <v>0</v>
          </cell>
          <cell r="AL156">
            <v>10</v>
          </cell>
          <cell r="AM156">
            <v>4</v>
          </cell>
          <cell r="AN156">
            <v>1.5</v>
          </cell>
          <cell r="AO156">
            <v>0</v>
          </cell>
          <cell r="AP156">
            <v>1</v>
          </cell>
          <cell r="AQ156">
            <v>10.4</v>
          </cell>
          <cell r="AR156">
            <v>301.36999999999995</v>
          </cell>
        </row>
        <row r="157">
          <cell r="B157">
            <v>43497</v>
          </cell>
          <cell r="C157">
            <v>28</v>
          </cell>
          <cell r="D157">
            <v>20.3</v>
          </cell>
          <cell r="E157">
            <v>33</v>
          </cell>
          <cell r="F157">
            <v>38</v>
          </cell>
          <cell r="G157">
            <v>13.4</v>
          </cell>
          <cell r="H157">
            <v>22</v>
          </cell>
          <cell r="I157">
            <v>11.6</v>
          </cell>
          <cell r="J157">
            <v>6.6</v>
          </cell>
          <cell r="K157">
            <v>12.24</v>
          </cell>
          <cell r="L157">
            <v>6.5</v>
          </cell>
          <cell r="M157">
            <v>4</v>
          </cell>
          <cell r="N157">
            <v>11</v>
          </cell>
          <cell r="O157">
            <v>11</v>
          </cell>
          <cell r="P157">
            <v>10</v>
          </cell>
          <cell r="Q157">
            <v>5</v>
          </cell>
          <cell r="R157">
            <v>1.7</v>
          </cell>
          <cell r="S157">
            <v>7</v>
          </cell>
          <cell r="T157">
            <v>6.75</v>
          </cell>
          <cell r="U157">
            <v>3</v>
          </cell>
          <cell r="V157">
            <v>11.6</v>
          </cell>
          <cell r="W157">
            <v>2</v>
          </cell>
          <cell r="X157">
            <v>6.5</v>
          </cell>
          <cell r="Y157">
            <v>1.5</v>
          </cell>
          <cell r="Z157">
            <v>0</v>
          </cell>
          <cell r="AA157">
            <v>0.25</v>
          </cell>
          <cell r="AB157">
            <v>0</v>
          </cell>
          <cell r="AC157">
            <v>1.4</v>
          </cell>
          <cell r="AD157">
            <v>5</v>
          </cell>
          <cell r="AE157">
            <v>0.6</v>
          </cell>
          <cell r="AF157">
            <v>0</v>
          </cell>
          <cell r="AG157">
            <v>0</v>
          </cell>
          <cell r="AH157">
            <v>0</v>
          </cell>
          <cell r="AI157">
            <v>6</v>
          </cell>
          <cell r="AJ157">
            <v>1.5</v>
          </cell>
          <cell r="AK157">
            <v>0</v>
          </cell>
          <cell r="AL157">
            <v>13</v>
          </cell>
          <cell r="AM157">
            <v>4</v>
          </cell>
          <cell r="AN157">
            <v>1.5</v>
          </cell>
          <cell r="AO157">
            <v>0</v>
          </cell>
          <cell r="AP157">
            <v>1</v>
          </cell>
          <cell r="AQ157">
            <v>6.6</v>
          </cell>
          <cell r="AR157">
            <v>313.54000000000002</v>
          </cell>
        </row>
        <row r="158">
          <cell r="B158">
            <v>43511</v>
          </cell>
          <cell r="C158">
            <v>30</v>
          </cell>
          <cell r="D158">
            <v>17.100000000000001</v>
          </cell>
          <cell r="E158">
            <v>26</v>
          </cell>
          <cell r="F158">
            <v>26</v>
          </cell>
          <cell r="G158">
            <v>13.5</v>
          </cell>
          <cell r="H158">
            <v>21</v>
          </cell>
          <cell r="I158">
            <v>7.8</v>
          </cell>
          <cell r="J158">
            <v>8</v>
          </cell>
          <cell r="K158">
            <v>6.16</v>
          </cell>
          <cell r="L158">
            <v>4.5</v>
          </cell>
          <cell r="M158">
            <v>4</v>
          </cell>
          <cell r="N158">
            <v>10</v>
          </cell>
          <cell r="O158">
            <v>7.5</v>
          </cell>
          <cell r="P158">
            <v>6</v>
          </cell>
          <cell r="Q158">
            <v>3</v>
          </cell>
          <cell r="R158">
            <v>1.3</v>
          </cell>
          <cell r="S158">
            <v>7.5</v>
          </cell>
          <cell r="T158">
            <v>8.3000000000000007</v>
          </cell>
          <cell r="U158">
            <v>1.4</v>
          </cell>
          <cell r="V158">
            <v>8.9</v>
          </cell>
          <cell r="W158">
            <v>2</v>
          </cell>
          <cell r="X158">
            <v>7</v>
          </cell>
          <cell r="Y158">
            <v>2</v>
          </cell>
          <cell r="Z158">
            <v>0</v>
          </cell>
          <cell r="AA158">
            <v>0.3</v>
          </cell>
          <cell r="AB158">
            <v>0</v>
          </cell>
          <cell r="AC158">
            <v>0.05</v>
          </cell>
          <cell r="AD158">
            <v>5</v>
          </cell>
          <cell r="AE158">
            <v>0.1</v>
          </cell>
          <cell r="AF158">
            <v>0</v>
          </cell>
          <cell r="AG158">
            <v>0</v>
          </cell>
          <cell r="AH158">
            <v>0.71</v>
          </cell>
          <cell r="AI158">
            <v>6</v>
          </cell>
          <cell r="AJ158">
            <v>1.3</v>
          </cell>
          <cell r="AK158">
            <v>0</v>
          </cell>
          <cell r="AL158">
            <v>10</v>
          </cell>
          <cell r="AM158">
            <v>4</v>
          </cell>
          <cell r="AN158">
            <v>1.3</v>
          </cell>
          <cell r="AO158">
            <v>0</v>
          </cell>
          <cell r="AP158">
            <v>1</v>
          </cell>
          <cell r="AQ158">
            <v>8.0399999999999991</v>
          </cell>
          <cell r="AR158">
            <v>266.7600000000001</v>
          </cell>
        </row>
        <row r="159">
          <cell r="B159">
            <v>43518</v>
          </cell>
          <cell r="C159">
            <v>33</v>
          </cell>
          <cell r="D159">
            <v>19.7</v>
          </cell>
          <cell r="E159">
            <v>26</v>
          </cell>
          <cell r="F159">
            <v>26</v>
          </cell>
          <cell r="G159">
            <v>15</v>
          </cell>
          <cell r="H159">
            <v>22</v>
          </cell>
          <cell r="I159">
            <v>9.5</v>
          </cell>
          <cell r="J159">
            <v>9</v>
          </cell>
          <cell r="K159">
            <v>3.5</v>
          </cell>
          <cell r="L159">
            <v>5</v>
          </cell>
          <cell r="M159">
            <v>4</v>
          </cell>
          <cell r="N159">
            <v>10.199999999999999</v>
          </cell>
          <cell r="O159">
            <v>11.5</v>
          </cell>
          <cell r="P159">
            <v>8</v>
          </cell>
          <cell r="Q159">
            <v>2</v>
          </cell>
          <cell r="R159">
            <v>2</v>
          </cell>
          <cell r="S159">
            <v>6.3</v>
          </cell>
          <cell r="T159">
            <v>7.5</v>
          </cell>
          <cell r="U159">
            <v>1.4</v>
          </cell>
          <cell r="V159">
            <v>11</v>
          </cell>
          <cell r="W159">
            <v>2</v>
          </cell>
          <cell r="X159">
            <v>5</v>
          </cell>
          <cell r="Y159">
            <v>5</v>
          </cell>
          <cell r="Z159">
            <v>0</v>
          </cell>
          <cell r="AA159">
            <v>0.3</v>
          </cell>
          <cell r="AB159">
            <v>0</v>
          </cell>
          <cell r="AC159">
            <v>0.4</v>
          </cell>
          <cell r="AD159">
            <v>6</v>
          </cell>
          <cell r="AE159">
            <v>0.1</v>
          </cell>
          <cell r="AF159">
            <v>0</v>
          </cell>
          <cell r="AG159">
            <v>0</v>
          </cell>
          <cell r="AH159">
            <v>0</v>
          </cell>
          <cell r="AI159">
            <v>6</v>
          </cell>
          <cell r="AJ159">
            <v>1.1000000000000001</v>
          </cell>
          <cell r="AK159">
            <v>0</v>
          </cell>
          <cell r="AL159">
            <v>9</v>
          </cell>
          <cell r="AM159">
            <v>4</v>
          </cell>
          <cell r="AN159">
            <v>1.5</v>
          </cell>
          <cell r="AO159">
            <v>0</v>
          </cell>
          <cell r="AP159">
            <v>1</v>
          </cell>
          <cell r="AQ159">
            <v>9.3000000000000007</v>
          </cell>
          <cell r="AR159">
            <v>283.3</v>
          </cell>
        </row>
        <row r="160">
          <cell r="B160">
            <v>43525</v>
          </cell>
          <cell r="C160">
            <v>31</v>
          </cell>
          <cell r="D160">
            <v>20.3</v>
          </cell>
          <cell r="E160">
            <v>28</v>
          </cell>
          <cell r="F160">
            <v>32</v>
          </cell>
          <cell r="G160">
            <v>17</v>
          </cell>
          <cell r="H160">
            <v>18.8</v>
          </cell>
          <cell r="I160">
            <v>10.5</v>
          </cell>
          <cell r="J160">
            <v>11</v>
          </cell>
          <cell r="K160">
            <v>4.66</v>
          </cell>
          <cell r="L160">
            <v>6.3</v>
          </cell>
          <cell r="M160">
            <v>4</v>
          </cell>
          <cell r="N160">
            <v>12</v>
          </cell>
          <cell r="O160">
            <v>10.5</v>
          </cell>
          <cell r="P160">
            <v>6</v>
          </cell>
          <cell r="Q160">
            <v>2</v>
          </cell>
          <cell r="R160">
            <v>1.9</v>
          </cell>
          <cell r="S160">
            <v>7.7</v>
          </cell>
          <cell r="T160">
            <v>7</v>
          </cell>
          <cell r="U160">
            <v>0.8</v>
          </cell>
          <cell r="V160">
            <v>13.8</v>
          </cell>
          <cell r="W160">
            <v>2</v>
          </cell>
          <cell r="X160">
            <v>5.5</v>
          </cell>
          <cell r="Y160">
            <v>1.5</v>
          </cell>
          <cell r="Z160">
            <v>0</v>
          </cell>
          <cell r="AA160">
            <v>0.15</v>
          </cell>
          <cell r="AB160">
            <v>0</v>
          </cell>
          <cell r="AC160">
            <v>0.6</v>
          </cell>
          <cell r="AD160">
            <v>5.5</v>
          </cell>
          <cell r="AE160">
            <v>0.1</v>
          </cell>
          <cell r="AF160">
            <v>0</v>
          </cell>
          <cell r="AG160">
            <v>0</v>
          </cell>
          <cell r="AH160">
            <v>0</v>
          </cell>
          <cell r="AI160">
            <v>7</v>
          </cell>
          <cell r="AJ160">
            <v>1.7</v>
          </cell>
          <cell r="AK160">
            <v>0</v>
          </cell>
          <cell r="AL160">
            <v>8</v>
          </cell>
          <cell r="AM160">
            <v>4</v>
          </cell>
          <cell r="AN160">
            <v>1.4</v>
          </cell>
          <cell r="AO160">
            <v>0</v>
          </cell>
          <cell r="AP160">
            <v>1</v>
          </cell>
          <cell r="AQ160">
            <v>8.6</v>
          </cell>
          <cell r="AR160">
            <v>292.31000000000006</v>
          </cell>
        </row>
        <row r="161">
          <cell r="B161">
            <v>43532</v>
          </cell>
          <cell r="C161">
            <v>31.5</v>
          </cell>
          <cell r="D161">
            <v>18.100000000000001</v>
          </cell>
          <cell r="E161">
            <v>26</v>
          </cell>
          <cell r="F161">
            <v>25.5</v>
          </cell>
          <cell r="G161">
            <v>17.5</v>
          </cell>
          <cell r="H161">
            <v>18</v>
          </cell>
          <cell r="I161">
            <v>8.6999999999999993</v>
          </cell>
          <cell r="J161">
            <v>9</v>
          </cell>
          <cell r="K161">
            <v>4</v>
          </cell>
          <cell r="L161">
            <v>5</v>
          </cell>
          <cell r="M161">
            <v>4</v>
          </cell>
          <cell r="N161">
            <v>13</v>
          </cell>
          <cell r="O161">
            <v>9</v>
          </cell>
          <cell r="P161">
            <v>3</v>
          </cell>
          <cell r="Q161">
            <v>1</v>
          </cell>
          <cell r="R161">
            <v>2</v>
          </cell>
          <cell r="S161">
            <v>6.5</v>
          </cell>
          <cell r="T161">
            <v>6.75</v>
          </cell>
          <cell r="U161">
            <v>0.6</v>
          </cell>
          <cell r="V161">
            <v>12.7</v>
          </cell>
          <cell r="W161">
            <v>1.9</v>
          </cell>
          <cell r="X161">
            <v>5.5</v>
          </cell>
          <cell r="Y161">
            <v>1.5</v>
          </cell>
          <cell r="Z161">
            <v>0</v>
          </cell>
          <cell r="AA161">
            <v>0.15</v>
          </cell>
          <cell r="AB161">
            <v>0</v>
          </cell>
          <cell r="AC161">
            <v>0.7</v>
          </cell>
          <cell r="AD161">
            <v>5.5</v>
          </cell>
          <cell r="AE161">
            <v>0</v>
          </cell>
          <cell r="AF161">
            <v>0</v>
          </cell>
          <cell r="AG161">
            <v>0</v>
          </cell>
          <cell r="AH161">
            <v>0.71</v>
          </cell>
          <cell r="AI161">
            <v>7</v>
          </cell>
          <cell r="AJ161">
            <v>1.2</v>
          </cell>
          <cell r="AK161">
            <v>0</v>
          </cell>
          <cell r="AL161">
            <v>7</v>
          </cell>
          <cell r="AM161">
            <v>4</v>
          </cell>
          <cell r="AN161">
            <v>1.5</v>
          </cell>
          <cell r="AO161">
            <v>0</v>
          </cell>
          <cell r="AP161">
            <v>1</v>
          </cell>
          <cell r="AQ161">
            <v>6.6</v>
          </cell>
          <cell r="AR161">
            <v>266.11</v>
          </cell>
        </row>
        <row r="162">
          <cell r="B162">
            <v>43539</v>
          </cell>
          <cell r="C162">
            <v>32</v>
          </cell>
          <cell r="D162">
            <v>17.8</v>
          </cell>
          <cell r="E162">
            <v>22</v>
          </cell>
          <cell r="F162">
            <v>8.5</v>
          </cell>
          <cell r="G162">
            <v>15</v>
          </cell>
          <cell r="H162">
            <v>19</v>
          </cell>
          <cell r="I162">
            <v>9.8000000000000007</v>
          </cell>
          <cell r="J162">
            <v>9.5</v>
          </cell>
          <cell r="K162">
            <v>5.23</v>
          </cell>
          <cell r="L162">
            <v>5</v>
          </cell>
          <cell r="M162">
            <v>4</v>
          </cell>
          <cell r="N162">
            <v>13</v>
          </cell>
          <cell r="O162">
            <v>9.5</v>
          </cell>
          <cell r="P162">
            <v>8</v>
          </cell>
          <cell r="Q162">
            <v>2</v>
          </cell>
          <cell r="R162">
            <v>2</v>
          </cell>
          <cell r="S162">
            <v>7.7</v>
          </cell>
          <cell r="T162">
            <v>9.25</v>
          </cell>
          <cell r="U162">
            <v>0</v>
          </cell>
          <cell r="V162">
            <v>9.8000000000000007</v>
          </cell>
          <cell r="W162">
            <v>2</v>
          </cell>
          <cell r="X162">
            <v>6</v>
          </cell>
          <cell r="Y162">
            <v>1</v>
          </cell>
          <cell r="Z162">
            <v>0</v>
          </cell>
          <cell r="AA162">
            <v>0.15</v>
          </cell>
          <cell r="AB162">
            <v>0</v>
          </cell>
          <cell r="AC162">
            <v>0.8</v>
          </cell>
          <cell r="AD162">
            <v>5.5</v>
          </cell>
          <cell r="AE162">
            <v>0.6</v>
          </cell>
          <cell r="AF162">
            <v>0</v>
          </cell>
          <cell r="AG162">
            <v>0</v>
          </cell>
          <cell r="AH162">
            <v>0</v>
          </cell>
          <cell r="AI162">
            <v>7</v>
          </cell>
          <cell r="AJ162">
            <v>1.2</v>
          </cell>
          <cell r="AK162">
            <v>0</v>
          </cell>
          <cell r="AL162">
            <v>5</v>
          </cell>
          <cell r="AM162">
            <v>4</v>
          </cell>
          <cell r="AN162">
            <v>1</v>
          </cell>
          <cell r="AO162">
            <v>0</v>
          </cell>
          <cell r="AP162">
            <v>1</v>
          </cell>
          <cell r="AQ162">
            <v>4.4000000000000004</v>
          </cell>
          <cell r="AR162">
            <v>248.73</v>
          </cell>
        </row>
        <row r="163">
          <cell r="B163">
            <v>43546</v>
          </cell>
          <cell r="C163">
            <v>36</v>
          </cell>
          <cell r="D163">
            <v>16.7</v>
          </cell>
          <cell r="E163">
            <v>25</v>
          </cell>
          <cell r="F163">
            <v>36.6</v>
          </cell>
          <cell r="G163">
            <v>14.7</v>
          </cell>
          <cell r="H163">
            <v>20</v>
          </cell>
          <cell r="I163">
            <v>10</v>
          </cell>
          <cell r="J163">
            <v>9</v>
          </cell>
          <cell r="K163">
            <v>7.76</v>
          </cell>
          <cell r="L163">
            <v>5.0999999999999996</v>
          </cell>
          <cell r="M163">
            <v>4</v>
          </cell>
          <cell r="N163">
            <v>14</v>
          </cell>
          <cell r="O163">
            <v>9</v>
          </cell>
          <cell r="P163">
            <v>6</v>
          </cell>
          <cell r="Q163">
            <v>2</v>
          </cell>
          <cell r="R163">
            <v>2</v>
          </cell>
          <cell r="S163">
            <v>7.9</v>
          </cell>
          <cell r="T163">
            <v>9.25</v>
          </cell>
          <cell r="U163">
            <v>1.6</v>
          </cell>
          <cell r="V163">
            <v>13.5</v>
          </cell>
          <cell r="W163">
            <v>2</v>
          </cell>
          <cell r="X163">
            <v>5.5</v>
          </cell>
          <cell r="Y163">
            <v>1.5</v>
          </cell>
          <cell r="Z163">
            <v>0</v>
          </cell>
          <cell r="AA163">
            <v>0.2</v>
          </cell>
          <cell r="AB163">
            <v>0</v>
          </cell>
          <cell r="AC163">
            <v>1.5</v>
          </cell>
          <cell r="AD163">
            <v>3.5</v>
          </cell>
          <cell r="AE163">
            <v>0</v>
          </cell>
          <cell r="AF163">
            <v>0</v>
          </cell>
          <cell r="AG163">
            <v>0</v>
          </cell>
          <cell r="AH163">
            <v>0.7</v>
          </cell>
          <cell r="AI163">
            <v>7</v>
          </cell>
          <cell r="AJ163">
            <v>0.8</v>
          </cell>
          <cell r="AK163">
            <v>0</v>
          </cell>
          <cell r="AL163">
            <v>6</v>
          </cell>
          <cell r="AM163">
            <v>4</v>
          </cell>
          <cell r="AN163">
            <v>1.5</v>
          </cell>
          <cell r="AO163">
            <v>0</v>
          </cell>
          <cell r="AP163">
            <v>1</v>
          </cell>
          <cell r="AQ163">
            <v>7.49</v>
          </cell>
          <cell r="AR163">
            <v>292.8</v>
          </cell>
        </row>
        <row r="164">
          <cell r="B164">
            <v>43553</v>
          </cell>
          <cell r="C164">
            <v>30</v>
          </cell>
          <cell r="D164">
            <v>19</v>
          </cell>
          <cell r="E164">
            <v>26</v>
          </cell>
          <cell r="F164">
            <v>29.5</v>
          </cell>
          <cell r="G164">
            <v>13.5</v>
          </cell>
          <cell r="H164">
            <v>21</v>
          </cell>
          <cell r="I164">
            <v>9</v>
          </cell>
          <cell r="J164">
            <v>10</v>
          </cell>
          <cell r="K164">
            <v>4.88</v>
          </cell>
          <cell r="L164">
            <v>4.0999999999999996</v>
          </cell>
          <cell r="M164">
            <v>4</v>
          </cell>
          <cell r="N164">
            <v>13.5</v>
          </cell>
          <cell r="O164">
            <v>10</v>
          </cell>
          <cell r="P164">
            <v>4</v>
          </cell>
          <cell r="Q164">
            <v>2</v>
          </cell>
          <cell r="R164">
            <v>1.9</v>
          </cell>
          <cell r="S164">
            <v>8.75</v>
          </cell>
          <cell r="T164">
            <v>8.25</v>
          </cell>
          <cell r="U164">
            <v>1.4</v>
          </cell>
          <cell r="V164">
            <v>12.06</v>
          </cell>
          <cell r="W164">
            <v>2</v>
          </cell>
          <cell r="X164">
            <v>6.5</v>
          </cell>
          <cell r="Y164">
            <v>1.5</v>
          </cell>
          <cell r="Z164">
            <v>0</v>
          </cell>
          <cell r="AA164">
            <v>0.2</v>
          </cell>
          <cell r="AB164">
            <v>0</v>
          </cell>
          <cell r="AC164">
            <v>1</v>
          </cell>
          <cell r="AD164">
            <v>3.5</v>
          </cell>
          <cell r="AE164">
            <v>0.7</v>
          </cell>
          <cell r="AF164">
            <v>0</v>
          </cell>
          <cell r="AG164">
            <v>0</v>
          </cell>
          <cell r="AH164">
            <v>0</v>
          </cell>
          <cell r="AI164">
            <v>7</v>
          </cell>
          <cell r="AJ164">
            <v>0.3</v>
          </cell>
          <cell r="AK164">
            <v>0</v>
          </cell>
          <cell r="AL164">
            <v>10</v>
          </cell>
          <cell r="AM164">
            <v>4</v>
          </cell>
          <cell r="AN164">
            <v>1.2</v>
          </cell>
          <cell r="AO164">
            <v>0</v>
          </cell>
          <cell r="AP164">
            <v>1</v>
          </cell>
          <cell r="AQ164">
            <v>5.4</v>
          </cell>
          <cell r="AR164">
            <v>277.13999999999993</v>
          </cell>
        </row>
        <row r="165">
          <cell r="B165">
            <v>43560</v>
          </cell>
          <cell r="C165">
            <v>32</v>
          </cell>
          <cell r="D165">
            <v>19</v>
          </cell>
          <cell r="E165">
            <v>28</v>
          </cell>
          <cell r="F165">
            <v>27</v>
          </cell>
          <cell r="G165">
            <v>16</v>
          </cell>
          <cell r="H165">
            <v>20</v>
          </cell>
          <cell r="I165">
            <v>9.8000000000000007</v>
          </cell>
          <cell r="J165">
            <v>10</v>
          </cell>
          <cell r="K165">
            <v>5.8</v>
          </cell>
          <cell r="L165">
            <v>4.0999999999999996</v>
          </cell>
          <cell r="M165">
            <v>4</v>
          </cell>
          <cell r="N165">
            <v>12</v>
          </cell>
          <cell r="O165">
            <v>9.5</v>
          </cell>
          <cell r="P165">
            <v>4.5</v>
          </cell>
          <cell r="Q165">
            <v>1</v>
          </cell>
          <cell r="R165">
            <v>2</v>
          </cell>
          <cell r="S165">
            <v>6.5</v>
          </cell>
          <cell r="T165">
            <v>7.5</v>
          </cell>
          <cell r="U165">
            <v>1.1000000000000001</v>
          </cell>
          <cell r="V165">
            <v>10.1</v>
          </cell>
          <cell r="W165">
            <v>2</v>
          </cell>
          <cell r="X165">
            <v>7</v>
          </cell>
          <cell r="Y165">
            <v>1.5</v>
          </cell>
          <cell r="Z165">
            <v>0</v>
          </cell>
          <cell r="AA165">
            <v>0.2</v>
          </cell>
          <cell r="AB165">
            <v>0</v>
          </cell>
          <cell r="AC165">
            <v>1.4</v>
          </cell>
          <cell r="AD165">
            <v>3.5</v>
          </cell>
          <cell r="AE165">
            <v>1.4</v>
          </cell>
          <cell r="AF165">
            <v>0</v>
          </cell>
          <cell r="AG165">
            <v>0</v>
          </cell>
          <cell r="AH165">
            <v>0</v>
          </cell>
          <cell r="AI165">
            <v>7</v>
          </cell>
          <cell r="AJ165">
            <v>0.6</v>
          </cell>
          <cell r="AK165">
            <v>0</v>
          </cell>
          <cell r="AL165">
            <v>8.5</v>
          </cell>
          <cell r="AM165">
            <v>4</v>
          </cell>
          <cell r="AN165">
            <v>1.5</v>
          </cell>
          <cell r="AO165">
            <v>0</v>
          </cell>
          <cell r="AP165">
            <v>1</v>
          </cell>
          <cell r="AQ165">
            <v>7.08</v>
          </cell>
          <cell r="AR165">
            <v>276.58</v>
          </cell>
        </row>
        <row r="166">
          <cell r="B166">
            <v>43567</v>
          </cell>
          <cell r="C166">
            <v>31</v>
          </cell>
          <cell r="D166">
            <v>20</v>
          </cell>
          <cell r="E166">
            <v>30</v>
          </cell>
          <cell r="F166">
            <v>29</v>
          </cell>
          <cell r="G166">
            <v>14</v>
          </cell>
          <cell r="H166">
            <v>21.1</v>
          </cell>
          <cell r="I166">
            <v>10.199999999999999</v>
          </cell>
          <cell r="J166">
            <v>9</v>
          </cell>
          <cell r="K166">
            <v>6.25</v>
          </cell>
          <cell r="L166">
            <v>5.7</v>
          </cell>
          <cell r="M166">
            <v>4</v>
          </cell>
          <cell r="N166">
            <v>12.5</v>
          </cell>
          <cell r="O166">
            <v>10</v>
          </cell>
          <cell r="P166">
            <v>10</v>
          </cell>
          <cell r="Q166">
            <v>4</v>
          </cell>
          <cell r="R166">
            <v>1.8</v>
          </cell>
          <cell r="S166">
            <v>6</v>
          </cell>
          <cell r="T166">
            <v>9.25</v>
          </cell>
          <cell r="U166">
            <v>0.8</v>
          </cell>
          <cell r="V166">
            <v>9.3000000000000007</v>
          </cell>
          <cell r="W166">
            <v>1.8</v>
          </cell>
          <cell r="X166">
            <v>6</v>
          </cell>
          <cell r="Y166">
            <v>2</v>
          </cell>
          <cell r="Z166">
            <v>0</v>
          </cell>
          <cell r="AA166">
            <v>0.2</v>
          </cell>
          <cell r="AB166">
            <v>0</v>
          </cell>
          <cell r="AC166">
            <v>0.9</v>
          </cell>
          <cell r="AD166">
            <v>3</v>
          </cell>
          <cell r="AE166">
            <v>2.1</v>
          </cell>
          <cell r="AF166">
            <v>0</v>
          </cell>
          <cell r="AG166">
            <v>0</v>
          </cell>
          <cell r="AH166">
            <v>0.43</v>
          </cell>
          <cell r="AI166">
            <v>7</v>
          </cell>
          <cell r="AJ166">
            <v>0.3</v>
          </cell>
          <cell r="AK166">
            <v>0</v>
          </cell>
          <cell r="AL166">
            <v>8</v>
          </cell>
          <cell r="AM166">
            <v>4</v>
          </cell>
          <cell r="AN166">
            <v>1.2</v>
          </cell>
          <cell r="AO166">
            <v>0</v>
          </cell>
          <cell r="AP166">
            <v>1</v>
          </cell>
          <cell r="AQ166">
            <v>8</v>
          </cell>
          <cell r="AR166">
            <v>289.83000000000004</v>
          </cell>
        </row>
        <row r="167">
          <cell r="B167">
            <v>43574</v>
          </cell>
          <cell r="C167">
            <v>25</v>
          </cell>
          <cell r="D167">
            <v>22</v>
          </cell>
          <cell r="E167">
            <v>30</v>
          </cell>
          <cell r="F167">
            <v>24.5</v>
          </cell>
          <cell r="G167">
            <v>14.8</v>
          </cell>
          <cell r="H167">
            <v>20.5</v>
          </cell>
          <cell r="I167">
            <v>12.5</v>
          </cell>
          <cell r="J167">
            <v>8.5</v>
          </cell>
          <cell r="K167">
            <v>8.84</v>
          </cell>
          <cell r="L167">
            <v>3</v>
          </cell>
          <cell r="M167">
            <v>5</v>
          </cell>
          <cell r="N167">
            <v>11.5</v>
          </cell>
          <cell r="O167">
            <v>9</v>
          </cell>
          <cell r="P167">
            <v>7</v>
          </cell>
          <cell r="Q167">
            <v>3</v>
          </cell>
          <cell r="R167">
            <v>1.9</v>
          </cell>
          <cell r="S167">
            <v>7</v>
          </cell>
          <cell r="T167">
            <v>9</v>
          </cell>
          <cell r="U167">
            <v>1.2</v>
          </cell>
          <cell r="V167">
            <v>10.9</v>
          </cell>
          <cell r="W167">
            <v>1.9</v>
          </cell>
          <cell r="X167">
            <v>6.5</v>
          </cell>
          <cell r="Y167">
            <v>2</v>
          </cell>
          <cell r="Z167">
            <v>0</v>
          </cell>
          <cell r="AA167">
            <v>0.5</v>
          </cell>
          <cell r="AB167">
            <v>0</v>
          </cell>
          <cell r="AC167">
            <v>0.8</v>
          </cell>
          <cell r="AD167">
            <v>3</v>
          </cell>
          <cell r="AE167">
            <v>2.1</v>
          </cell>
          <cell r="AF167">
            <v>0</v>
          </cell>
          <cell r="AG167">
            <v>0</v>
          </cell>
          <cell r="AH167">
            <v>0</v>
          </cell>
          <cell r="AI167">
            <v>7</v>
          </cell>
          <cell r="AJ167">
            <v>0.6</v>
          </cell>
          <cell r="AK167">
            <v>0</v>
          </cell>
          <cell r="AL167">
            <v>8</v>
          </cell>
          <cell r="AM167">
            <v>4</v>
          </cell>
          <cell r="AN167">
            <v>1.5</v>
          </cell>
          <cell r="AO167">
            <v>0</v>
          </cell>
          <cell r="AP167">
            <v>1</v>
          </cell>
          <cell r="AQ167">
            <v>6.21</v>
          </cell>
          <cell r="AR167">
            <v>280.25000000000006</v>
          </cell>
        </row>
        <row r="168">
          <cell r="B168">
            <v>43581</v>
          </cell>
          <cell r="C168">
            <v>30</v>
          </cell>
          <cell r="D168">
            <v>21</v>
          </cell>
          <cell r="E168">
            <v>26</v>
          </cell>
          <cell r="F168">
            <v>22.8</v>
          </cell>
          <cell r="G168">
            <v>16.399999999999999</v>
          </cell>
          <cell r="H168">
            <v>22</v>
          </cell>
          <cell r="I168">
            <v>13.2</v>
          </cell>
          <cell r="J168">
            <v>10.5</v>
          </cell>
          <cell r="K168">
            <v>10.130000000000001</v>
          </cell>
          <cell r="L168">
            <v>3</v>
          </cell>
          <cell r="M168">
            <v>4</v>
          </cell>
          <cell r="N168">
            <v>10.5</v>
          </cell>
          <cell r="O168">
            <v>9</v>
          </cell>
          <cell r="P168">
            <v>7</v>
          </cell>
          <cell r="Q168">
            <v>3</v>
          </cell>
          <cell r="R168">
            <v>1.8</v>
          </cell>
          <cell r="S168">
            <v>6.6</v>
          </cell>
          <cell r="T168">
            <v>8.25</v>
          </cell>
          <cell r="U168">
            <v>1.1200000000000001</v>
          </cell>
          <cell r="V168">
            <v>12.5</v>
          </cell>
          <cell r="W168">
            <v>2</v>
          </cell>
          <cell r="X168">
            <v>5</v>
          </cell>
          <cell r="Y168">
            <v>2.5</v>
          </cell>
          <cell r="Z168">
            <v>0</v>
          </cell>
          <cell r="AA168">
            <v>0.55000000000000004</v>
          </cell>
          <cell r="AB168">
            <v>0</v>
          </cell>
          <cell r="AC168">
            <v>0.9</v>
          </cell>
          <cell r="AD168">
            <v>3</v>
          </cell>
          <cell r="AE168">
            <v>1.4</v>
          </cell>
          <cell r="AF168">
            <v>0</v>
          </cell>
          <cell r="AG168">
            <v>0</v>
          </cell>
          <cell r="AH168">
            <v>0.14000000000000001</v>
          </cell>
          <cell r="AI168">
            <v>7</v>
          </cell>
          <cell r="AJ168">
            <v>0.6</v>
          </cell>
          <cell r="AK168">
            <v>0</v>
          </cell>
          <cell r="AL168">
            <v>7</v>
          </cell>
          <cell r="AM168">
            <v>4</v>
          </cell>
          <cell r="AN168">
            <v>1.2</v>
          </cell>
          <cell r="AO168">
            <v>0</v>
          </cell>
          <cell r="AP168">
            <v>1</v>
          </cell>
          <cell r="AQ168">
            <v>8.14</v>
          </cell>
          <cell r="AR168">
            <v>283.22999999999996</v>
          </cell>
        </row>
        <row r="169">
          <cell r="B169">
            <v>43588</v>
          </cell>
          <cell r="C169">
            <v>32</v>
          </cell>
          <cell r="D169">
            <v>22</v>
          </cell>
          <cell r="E169">
            <v>30</v>
          </cell>
          <cell r="F169">
            <v>28</v>
          </cell>
          <cell r="G169">
            <v>16</v>
          </cell>
          <cell r="H169">
            <v>22.5</v>
          </cell>
          <cell r="I169">
            <v>12.5</v>
          </cell>
          <cell r="J169">
            <v>10</v>
          </cell>
          <cell r="K169">
            <v>5.37</v>
          </cell>
          <cell r="L169">
            <v>5.0999999999999996</v>
          </cell>
          <cell r="M169">
            <v>4</v>
          </cell>
          <cell r="N169">
            <v>10</v>
          </cell>
          <cell r="O169">
            <v>7.5</v>
          </cell>
          <cell r="P169">
            <v>8</v>
          </cell>
          <cell r="Q169">
            <v>4</v>
          </cell>
          <cell r="R169">
            <v>1.9</v>
          </cell>
          <cell r="S169">
            <v>6.5</v>
          </cell>
          <cell r="T169">
            <v>8.5</v>
          </cell>
          <cell r="U169">
            <v>1.3</v>
          </cell>
          <cell r="V169">
            <v>11</v>
          </cell>
          <cell r="W169">
            <v>2</v>
          </cell>
          <cell r="X169">
            <v>5.5</v>
          </cell>
          <cell r="Y169">
            <v>3.5</v>
          </cell>
          <cell r="Z169">
            <v>0</v>
          </cell>
          <cell r="AA169">
            <v>0.3</v>
          </cell>
          <cell r="AB169">
            <v>0</v>
          </cell>
          <cell r="AC169">
            <v>1</v>
          </cell>
          <cell r="AD169">
            <v>3.5</v>
          </cell>
          <cell r="AE169">
            <v>0.3</v>
          </cell>
          <cell r="AF169">
            <v>0</v>
          </cell>
          <cell r="AG169">
            <v>0</v>
          </cell>
          <cell r="AH169">
            <v>0</v>
          </cell>
          <cell r="AI169">
            <v>7</v>
          </cell>
          <cell r="AJ169">
            <v>0.55000000000000004</v>
          </cell>
          <cell r="AK169">
            <v>0</v>
          </cell>
          <cell r="AL169">
            <v>9</v>
          </cell>
          <cell r="AM169">
            <v>3.2</v>
          </cell>
          <cell r="AN169">
            <v>1.3</v>
          </cell>
          <cell r="AO169">
            <v>0</v>
          </cell>
          <cell r="AP169">
            <v>1</v>
          </cell>
          <cell r="AQ169">
            <v>8.5</v>
          </cell>
          <cell r="AR169">
            <v>292.82000000000005</v>
          </cell>
        </row>
        <row r="170">
          <cell r="B170">
            <v>43595</v>
          </cell>
          <cell r="C170">
            <v>30.5</v>
          </cell>
          <cell r="D170">
            <v>23.5</v>
          </cell>
          <cell r="E170">
            <v>31</v>
          </cell>
          <cell r="F170">
            <v>30</v>
          </cell>
          <cell r="G170">
            <v>20</v>
          </cell>
          <cell r="H170">
            <v>20</v>
          </cell>
          <cell r="I170">
            <v>13.2</v>
          </cell>
          <cell r="J170">
            <v>9</v>
          </cell>
          <cell r="K170">
            <v>7.64</v>
          </cell>
          <cell r="L170">
            <v>4</v>
          </cell>
          <cell r="M170">
            <v>4</v>
          </cell>
          <cell r="N170">
            <v>11</v>
          </cell>
          <cell r="O170">
            <v>7.2</v>
          </cell>
          <cell r="P170">
            <v>5.5</v>
          </cell>
          <cell r="Q170">
            <v>2</v>
          </cell>
          <cell r="R170">
            <v>1.4</v>
          </cell>
          <cell r="S170">
            <v>7.7</v>
          </cell>
          <cell r="T170">
            <v>7.5</v>
          </cell>
          <cell r="U170">
            <v>1.35</v>
          </cell>
          <cell r="V170">
            <v>10.8</v>
          </cell>
          <cell r="W170">
            <v>2</v>
          </cell>
          <cell r="X170">
            <v>7</v>
          </cell>
          <cell r="Y170">
            <v>3.5</v>
          </cell>
          <cell r="Z170">
            <v>0</v>
          </cell>
          <cell r="AA170">
            <v>0.3</v>
          </cell>
          <cell r="AB170">
            <v>0</v>
          </cell>
          <cell r="AC170">
            <v>1.3</v>
          </cell>
          <cell r="AD170">
            <v>3.5</v>
          </cell>
          <cell r="AE170">
            <v>0.6</v>
          </cell>
          <cell r="AF170">
            <v>0</v>
          </cell>
          <cell r="AG170">
            <v>0</v>
          </cell>
          <cell r="AH170">
            <v>0</v>
          </cell>
          <cell r="AI170">
            <v>7</v>
          </cell>
          <cell r="AJ170">
            <v>0.55000000000000004</v>
          </cell>
          <cell r="AK170">
            <v>0</v>
          </cell>
          <cell r="AL170">
            <v>9.5</v>
          </cell>
          <cell r="AM170">
            <v>3.8</v>
          </cell>
          <cell r="AN170">
            <v>1.5</v>
          </cell>
          <cell r="AO170">
            <v>0</v>
          </cell>
          <cell r="AP170">
            <v>1</v>
          </cell>
          <cell r="AQ170">
            <v>9.06</v>
          </cell>
          <cell r="AR170">
            <v>297.90000000000003</v>
          </cell>
        </row>
        <row r="171">
          <cell r="B171">
            <v>43602</v>
          </cell>
          <cell r="C171">
            <v>32</v>
          </cell>
          <cell r="D171">
            <v>22</v>
          </cell>
          <cell r="E171">
            <v>30</v>
          </cell>
          <cell r="F171">
            <v>30</v>
          </cell>
          <cell r="G171">
            <v>15</v>
          </cell>
          <cell r="H171">
            <v>22</v>
          </cell>
          <cell r="I171">
            <v>14.1</v>
          </cell>
          <cell r="J171">
            <v>10.5</v>
          </cell>
          <cell r="K171">
            <v>10.1</v>
          </cell>
          <cell r="L171">
            <v>4</v>
          </cell>
          <cell r="M171">
            <v>4</v>
          </cell>
          <cell r="N171">
            <v>10</v>
          </cell>
          <cell r="O171">
            <v>9</v>
          </cell>
          <cell r="P171">
            <v>6</v>
          </cell>
          <cell r="Q171">
            <v>1</v>
          </cell>
          <cell r="R171">
            <v>1.8</v>
          </cell>
          <cell r="S171">
            <v>7.5</v>
          </cell>
          <cell r="T171">
            <v>7</v>
          </cell>
          <cell r="U171">
            <v>0.4</v>
          </cell>
          <cell r="V171">
            <v>10.5</v>
          </cell>
          <cell r="W171">
            <v>2</v>
          </cell>
          <cell r="X171">
            <v>6</v>
          </cell>
          <cell r="Y171">
            <v>2.5</v>
          </cell>
          <cell r="Z171">
            <v>0</v>
          </cell>
          <cell r="AA171">
            <v>0.4</v>
          </cell>
          <cell r="AB171">
            <v>0</v>
          </cell>
          <cell r="AC171">
            <v>1.3</v>
          </cell>
          <cell r="AD171">
            <v>2.6</v>
          </cell>
          <cell r="AE171">
            <v>1.2</v>
          </cell>
          <cell r="AF171">
            <v>0</v>
          </cell>
          <cell r="AG171">
            <v>0</v>
          </cell>
          <cell r="AH171">
            <v>0.14000000000000001</v>
          </cell>
          <cell r="AI171">
            <v>7</v>
          </cell>
          <cell r="AJ171">
            <v>0.66</v>
          </cell>
          <cell r="AK171">
            <v>0</v>
          </cell>
          <cell r="AL171">
            <v>8.5</v>
          </cell>
          <cell r="AM171">
            <v>4</v>
          </cell>
          <cell r="AN171">
            <v>1.6</v>
          </cell>
          <cell r="AO171">
            <v>0</v>
          </cell>
          <cell r="AP171">
            <v>1</v>
          </cell>
          <cell r="AQ171">
            <v>7.7</v>
          </cell>
          <cell r="AR171">
            <v>293.5</v>
          </cell>
        </row>
        <row r="172">
          <cell r="B172">
            <v>43609</v>
          </cell>
          <cell r="C172">
            <v>31.5</v>
          </cell>
          <cell r="D172">
            <v>23.5</v>
          </cell>
          <cell r="E172">
            <v>30</v>
          </cell>
          <cell r="F172">
            <v>30</v>
          </cell>
          <cell r="G172">
            <v>16.399999999999999</v>
          </cell>
          <cell r="H172">
            <v>24.5</v>
          </cell>
          <cell r="I172">
            <v>12.6</v>
          </cell>
          <cell r="J172">
            <v>10</v>
          </cell>
          <cell r="K172">
            <v>10.96</v>
          </cell>
          <cell r="L172">
            <v>3.5</v>
          </cell>
          <cell r="M172">
            <v>4</v>
          </cell>
          <cell r="N172">
            <v>11.5</v>
          </cell>
          <cell r="O172">
            <v>8.1</v>
          </cell>
          <cell r="P172">
            <v>8.5</v>
          </cell>
          <cell r="Q172">
            <v>2</v>
          </cell>
          <cell r="R172">
            <v>1.7</v>
          </cell>
          <cell r="S172">
            <v>7.5</v>
          </cell>
          <cell r="T172">
            <v>7.25</v>
          </cell>
          <cell r="U172">
            <v>0.8</v>
          </cell>
          <cell r="V172">
            <v>9.77</v>
          </cell>
          <cell r="W172">
            <v>2</v>
          </cell>
          <cell r="X172">
            <v>5.5</v>
          </cell>
          <cell r="Y172">
            <v>2</v>
          </cell>
          <cell r="Z172">
            <v>0</v>
          </cell>
          <cell r="AA172">
            <v>0.35</v>
          </cell>
          <cell r="AB172">
            <v>0</v>
          </cell>
          <cell r="AC172">
            <v>1.2</v>
          </cell>
          <cell r="AD172">
            <v>2.6</v>
          </cell>
          <cell r="AE172">
            <v>0.7</v>
          </cell>
          <cell r="AF172">
            <v>0</v>
          </cell>
          <cell r="AG172">
            <v>0</v>
          </cell>
          <cell r="AH172">
            <v>0</v>
          </cell>
          <cell r="AI172">
            <v>7</v>
          </cell>
          <cell r="AJ172">
            <v>0.66</v>
          </cell>
          <cell r="AK172">
            <v>0</v>
          </cell>
          <cell r="AL172">
            <v>8</v>
          </cell>
          <cell r="AM172">
            <v>4</v>
          </cell>
          <cell r="AN172">
            <v>1.5</v>
          </cell>
          <cell r="AO172">
            <v>0</v>
          </cell>
          <cell r="AP172">
            <v>1</v>
          </cell>
          <cell r="AQ172">
            <v>6.55</v>
          </cell>
          <cell r="AR172">
            <v>297.1400000000001</v>
          </cell>
        </row>
        <row r="173">
          <cell r="B173">
            <v>43616</v>
          </cell>
          <cell r="C173">
            <v>30</v>
          </cell>
          <cell r="D173">
            <v>24.7</v>
          </cell>
          <cell r="E173">
            <v>30</v>
          </cell>
          <cell r="F173">
            <v>31</v>
          </cell>
          <cell r="G173">
            <v>15.7</v>
          </cell>
          <cell r="H173">
            <v>22</v>
          </cell>
          <cell r="I173">
            <v>12.2</v>
          </cell>
          <cell r="J173">
            <v>9.5</v>
          </cell>
          <cell r="K173">
            <v>4.6500000000000004</v>
          </cell>
          <cell r="L173">
            <v>3.5</v>
          </cell>
          <cell r="M173">
            <v>7</v>
          </cell>
          <cell r="N173">
            <v>11.5</v>
          </cell>
          <cell r="O173">
            <v>8.6999999999999993</v>
          </cell>
          <cell r="P173">
            <v>5.5</v>
          </cell>
          <cell r="Q173">
            <v>0</v>
          </cell>
          <cell r="R173">
            <v>1.3</v>
          </cell>
          <cell r="S173">
            <v>7.6</v>
          </cell>
          <cell r="T173">
            <v>9.75</v>
          </cell>
          <cell r="U173">
            <v>1.5</v>
          </cell>
          <cell r="V173">
            <v>9.5</v>
          </cell>
          <cell r="W173">
            <v>2.2999999999999998</v>
          </cell>
          <cell r="X173">
            <v>6.3</v>
          </cell>
          <cell r="Y173">
            <v>2</v>
          </cell>
          <cell r="Z173">
            <v>0</v>
          </cell>
          <cell r="AA173">
            <v>0.4</v>
          </cell>
          <cell r="AB173">
            <v>0</v>
          </cell>
          <cell r="AC173">
            <v>1.1000000000000001</v>
          </cell>
          <cell r="AD173">
            <v>2.6</v>
          </cell>
          <cell r="AE173">
            <v>0.45</v>
          </cell>
          <cell r="AF173">
            <v>0</v>
          </cell>
          <cell r="AG173">
            <v>0</v>
          </cell>
          <cell r="AH173">
            <v>0</v>
          </cell>
          <cell r="AI173">
            <v>7</v>
          </cell>
          <cell r="AJ173">
            <v>0.66</v>
          </cell>
          <cell r="AK173">
            <v>0</v>
          </cell>
          <cell r="AL173">
            <v>6.5</v>
          </cell>
          <cell r="AM173">
            <v>4</v>
          </cell>
          <cell r="AN173">
            <v>1.7</v>
          </cell>
          <cell r="AO173">
            <v>0</v>
          </cell>
          <cell r="AP173">
            <v>1</v>
          </cell>
          <cell r="AQ173">
            <v>8.2799999999999994</v>
          </cell>
          <cell r="AR173">
            <v>289.89000000000004</v>
          </cell>
        </row>
        <row r="174">
          <cell r="B174">
            <v>43623</v>
          </cell>
          <cell r="C174">
            <v>35</v>
          </cell>
          <cell r="D174">
            <v>25.4</v>
          </cell>
          <cell r="E174">
            <v>31</v>
          </cell>
          <cell r="F174">
            <v>30.5</v>
          </cell>
          <cell r="G174">
            <v>14.3</v>
          </cell>
          <cell r="H174">
            <v>23</v>
          </cell>
          <cell r="I174">
            <v>12</v>
          </cell>
          <cell r="J174">
            <v>11.5</v>
          </cell>
          <cell r="K174">
            <v>6.85</v>
          </cell>
          <cell r="L174">
            <v>3.5</v>
          </cell>
          <cell r="M174">
            <v>6</v>
          </cell>
          <cell r="N174">
            <v>11</v>
          </cell>
          <cell r="O174">
            <v>6.8</v>
          </cell>
          <cell r="P174">
            <v>6</v>
          </cell>
          <cell r="Q174">
            <v>1.5</v>
          </cell>
          <cell r="R174">
            <v>1.4</v>
          </cell>
          <cell r="S174">
            <v>7.5</v>
          </cell>
          <cell r="T174">
            <v>9.5</v>
          </cell>
          <cell r="U174">
            <v>1.5</v>
          </cell>
          <cell r="V174">
            <v>9</v>
          </cell>
          <cell r="W174">
            <v>2</v>
          </cell>
          <cell r="X174">
            <v>6</v>
          </cell>
          <cell r="Y174">
            <v>2.2999999999999998</v>
          </cell>
          <cell r="Z174">
            <v>0</v>
          </cell>
          <cell r="AA174">
            <v>0.27</v>
          </cell>
          <cell r="AB174">
            <v>0</v>
          </cell>
          <cell r="AC174">
            <v>0</v>
          </cell>
          <cell r="AD174">
            <v>2.6</v>
          </cell>
          <cell r="AE174">
            <v>0.35</v>
          </cell>
          <cell r="AF174">
            <v>0</v>
          </cell>
          <cell r="AG174">
            <v>0</v>
          </cell>
          <cell r="AH174">
            <v>0</v>
          </cell>
          <cell r="AI174">
            <v>7</v>
          </cell>
          <cell r="AJ174">
            <v>0.62</v>
          </cell>
          <cell r="AK174">
            <v>0</v>
          </cell>
          <cell r="AL174">
            <v>8</v>
          </cell>
          <cell r="AM174">
            <v>4</v>
          </cell>
          <cell r="AN174">
            <v>1.5</v>
          </cell>
          <cell r="AO174">
            <v>0</v>
          </cell>
          <cell r="AP174">
            <v>1</v>
          </cell>
          <cell r="AQ174">
            <v>6.9</v>
          </cell>
          <cell r="AR174">
            <v>295.79000000000002</v>
          </cell>
        </row>
        <row r="175">
          <cell r="B175">
            <v>43630</v>
          </cell>
          <cell r="C175">
            <v>30</v>
          </cell>
          <cell r="D175">
            <v>23.5</v>
          </cell>
          <cell r="E175">
            <v>30</v>
          </cell>
          <cell r="F175">
            <v>30</v>
          </cell>
          <cell r="G175">
            <v>14</v>
          </cell>
          <cell r="H175">
            <v>24</v>
          </cell>
          <cell r="I175">
            <v>12.6</v>
          </cell>
          <cell r="J175">
            <v>10.5</v>
          </cell>
          <cell r="K175">
            <v>8.36</v>
          </cell>
          <cell r="L175">
            <v>4</v>
          </cell>
          <cell r="M175">
            <v>6</v>
          </cell>
          <cell r="N175">
            <v>11</v>
          </cell>
          <cell r="O175">
            <v>8.5</v>
          </cell>
          <cell r="P175">
            <v>5</v>
          </cell>
          <cell r="Q175">
            <v>2</v>
          </cell>
          <cell r="R175">
            <v>1.5</v>
          </cell>
          <cell r="S175">
            <v>7.8</v>
          </cell>
          <cell r="T175">
            <v>8.25</v>
          </cell>
          <cell r="U175">
            <v>0.7</v>
          </cell>
          <cell r="V175">
            <v>11.8</v>
          </cell>
          <cell r="W175">
            <v>1.5</v>
          </cell>
          <cell r="X175">
            <v>5.5</v>
          </cell>
          <cell r="Y175">
            <v>2</v>
          </cell>
          <cell r="Z175">
            <v>0</v>
          </cell>
          <cell r="AA175">
            <v>0.15</v>
          </cell>
          <cell r="AB175">
            <v>0</v>
          </cell>
          <cell r="AC175">
            <v>0.6</v>
          </cell>
          <cell r="AD175">
            <v>2.6</v>
          </cell>
          <cell r="AE175">
            <v>0.3</v>
          </cell>
          <cell r="AF175">
            <v>0</v>
          </cell>
          <cell r="AG175">
            <v>0</v>
          </cell>
          <cell r="AH175">
            <v>0</v>
          </cell>
          <cell r="AI175">
            <v>8</v>
          </cell>
          <cell r="AJ175">
            <v>0.67</v>
          </cell>
          <cell r="AK175">
            <v>0</v>
          </cell>
          <cell r="AL175">
            <v>8</v>
          </cell>
          <cell r="AM175">
            <v>4</v>
          </cell>
          <cell r="AN175">
            <v>1.1000000000000001</v>
          </cell>
          <cell r="AO175">
            <v>0</v>
          </cell>
          <cell r="AP175">
            <v>1</v>
          </cell>
          <cell r="AQ175">
            <v>6.68</v>
          </cell>
          <cell r="AR175">
            <v>291.61000000000007</v>
          </cell>
        </row>
        <row r="176">
          <cell r="B176">
            <v>43637</v>
          </cell>
          <cell r="C176">
            <v>34</v>
          </cell>
          <cell r="D176">
            <v>21.7</v>
          </cell>
          <cell r="E176">
            <v>28</v>
          </cell>
          <cell r="F176">
            <v>24</v>
          </cell>
          <cell r="G176">
            <v>14.5</v>
          </cell>
          <cell r="H176">
            <v>23</v>
          </cell>
          <cell r="I176">
            <v>10.5</v>
          </cell>
          <cell r="J176">
            <v>8</v>
          </cell>
          <cell r="K176">
            <v>9.73</v>
          </cell>
          <cell r="L176">
            <v>4</v>
          </cell>
          <cell r="M176">
            <v>6</v>
          </cell>
          <cell r="N176">
            <v>12</v>
          </cell>
          <cell r="O176">
            <v>7</v>
          </cell>
          <cell r="P176">
            <v>5</v>
          </cell>
          <cell r="Q176">
            <v>1</v>
          </cell>
          <cell r="R176">
            <v>1.6</v>
          </cell>
          <cell r="S176">
            <v>7.5</v>
          </cell>
          <cell r="T176">
            <v>8.75</v>
          </cell>
          <cell r="U176">
            <v>0.9</v>
          </cell>
          <cell r="V176">
            <v>10.9</v>
          </cell>
          <cell r="W176">
            <v>1.8</v>
          </cell>
          <cell r="X176">
            <v>4.5</v>
          </cell>
          <cell r="Y176">
            <v>2</v>
          </cell>
          <cell r="Z176">
            <v>0</v>
          </cell>
          <cell r="AA176">
            <v>0.15</v>
          </cell>
          <cell r="AB176">
            <v>0</v>
          </cell>
          <cell r="AC176">
            <v>1</v>
          </cell>
          <cell r="AD176">
            <v>2.6</v>
          </cell>
          <cell r="AE176">
            <v>0.1</v>
          </cell>
          <cell r="AF176">
            <v>0</v>
          </cell>
          <cell r="AG176">
            <v>0</v>
          </cell>
          <cell r="AH176">
            <v>0.2</v>
          </cell>
          <cell r="AI176">
            <v>8</v>
          </cell>
          <cell r="AJ176">
            <v>0.84</v>
          </cell>
          <cell r="AK176">
            <v>0</v>
          </cell>
          <cell r="AL176">
            <v>8</v>
          </cell>
          <cell r="AM176">
            <v>4</v>
          </cell>
          <cell r="AN176">
            <v>1.3</v>
          </cell>
          <cell r="AO176">
            <v>0</v>
          </cell>
          <cell r="AP176">
            <v>1</v>
          </cell>
          <cell r="AQ176">
            <v>8.11</v>
          </cell>
          <cell r="AR176">
            <v>281.67999999999995</v>
          </cell>
        </row>
        <row r="177">
          <cell r="B177">
            <v>43644</v>
          </cell>
          <cell r="C177">
            <v>29</v>
          </cell>
          <cell r="D177">
            <v>21.5</v>
          </cell>
          <cell r="E177">
            <v>27</v>
          </cell>
          <cell r="F177">
            <v>24.17</v>
          </cell>
          <cell r="G177">
            <v>15</v>
          </cell>
          <cell r="H177">
            <v>22.5</v>
          </cell>
          <cell r="I177">
            <v>12.6</v>
          </cell>
          <cell r="J177">
            <v>10.5</v>
          </cell>
          <cell r="K177">
            <v>9.0500000000000007</v>
          </cell>
          <cell r="L177">
            <v>4</v>
          </cell>
          <cell r="M177">
            <v>6</v>
          </cell>
          <cell r="N177">
            <v>11.6</v>
          </cell>
          <cell r="O177">
            <v>8</v>
          </cell>
          <cell r="P177">
            <v>8</v>
          </cell>
          <cell r="Q177">
            <v>1.5</v>
          </cell>
          <cell r="R177">
            <v>1.7</v>
          </cell>
          <cell r="S177">
            <v>7</v>
          </cell>
          <cell r="T177">
            <v>7.5</v>
          </cell>
          <cell r="U177">
            <v>0.25</v>
          </cell>
          <cell r="V177">
            <v>13</v>
          </cell>
          <cell r="W177">
            <v>2</v>
          </cell>
          <cell r="X177">
            <v>5</v>
          </cell>
          <cell r="Y177">
            <v>3</v>
          </cell>
          <cell r="Z177">
            <v>0</v>
          </cell>
          <cell r="AA177">
            <v>0.12</v>
          </cell>
          <cell r="AB177">
            <v>0</v>
          </cell>
          <cell r="AC177">
            <v>2</v>
          </cell>
          <cell r="AD177">
            <v>2.6</v>
          </cell>
          <cell r="AE177">
            <v>0.2</v>
          </cell>
          <cell r="AF177">
            <v>0</v>
          </cell>
          <cell r="AG177">
            <v>0</v>
          </cell>
          <cell r="AH177">
            <v>0</v>
          </cell>
          <cell r="AI177">
            <v>9</v>
          </cell>
          <cell r="AJ177">
            <v>0.84</v>
          </cell>
          <cell r="AK177">
            <v>0</v>
          </cell>
          <cell r="AL177">
            <v>8</v>
          </cell>
          <cell r="AM177">
            <v>4</v>
          </cell>
          <cell r="AN177">
            <v>1.5</v>
          </cell>
          <cell r="AO177">
            <v>0</v>
          </cell>
          <cell r="AP177">
            <v>1</v>
          </cell>
          <cell r="AQ177">
            <v>8.6</v>
          </cell>
          <cell r="AR177">
            <v>287.72999999999996</v>
          </cell>
        </row>
        <row r="178">
          <cell r="B178">
            <v>43651</v>
          </cell>
          <cell r="C178">
            <v>33</v>
          </cell>
          <cell r="D178">
            <v>20.6</v>
          </cell>
          <cell r="E178">
            <v>25</v>
          </cell>
          <cell r="F178">
            <v>24</v>
          </cell>
          <cell r="G178">
            <v>12</v>
          </cell>
          <cell r="H178">
            <v>24</v>
          </cell>
          <cell r="I178">
            <v>12.8</v>
          </cell>
          <cell r="J178">
            <v>9.5</v>
          </cell>
          <cell r="K178">
            <v>8.5299999999999994</v>
          </cell>
          <cell r="L178">
            <v>5</v>
          </cell>
          <cell r="M178">
            <v>7</v>
          </cell>
          <cell r="N178">
            <v>11</v>
          </cell>
          <cell r="O178">
            <v>6.3</v>
          </cell>
          <cell r="P178">
            <v>7</v>
          </cell>
          <cell r="Q178">
            <v>1.5</v>
          </cell>
          <cell r="R178">
            <v>1.9</v>
          </cell>
          <cell r="S178">
            <v>6.9</v>
          </cell>
          <cell r="T178">
            <v>7</v>
          </cell>
          <cell r="U178">
            <v>0.9</v>
          </cell>
          <cell r="V178">
            <v>9.6999999999999993</v>
          </cell>
          <cell r="W178">
            <v>2</v>
          </cell>
          <cell r="X178">
            <v>7</v>
          </cell>
          <cell r="Y178">
            <v>2</v>
          </cell>
          <cell r="Z178">
            <v>0</v>
          </cell>
          <cell r="AA178">
            <v>0.15</v>
          </cell>
          <cell r="AB178">
            <v>0</v>
          </cell>
          <cell r="AC178">
            <v>1.7</v>
          </cell>
          <cell r="AD178">
            <v>2.6</v>
          </cell>
          <cell r="AE178">
            <v>0.2</v>
          </cell>
          <cell r="AF178">
            <v>0</v>
          </cell>
          <cell r="AG178">
            <v>0</v>
          </cell>
          <cell r="AH178">
            <v>0</v>
          </cell>
          <cell r="AI178">
            <v>9</v>
          </cell>
          <cell r="AJ178">
            <v>0.84</v>
          </cell>
          <cell r="AK178">
            <v>0</v>
          </cell>
          <cell r="AL178">
            <v>8</v>
          </cell>
          <cell r="AM178">
            <v>4</v>
          </cell>
          <cell r="AN178">
            <v>1.7</v>
          </cell>
          <cell r="AO178">
            <v>0</v>
          </cell>
          <cell r="AP178">
            <v>1</v>
          </cell>
          <cell r="AQ178">
            <v>7.2</v>
          </cell>
          <cell r="AR178">
            <v>281.01999999999992</v>
          </cell>
        </row>
        <row r="179">
          <cell r="B179">
            <v>43658</v>
          </cell>
          <cell r="C179">
            <v>32</v>
          </cell>
          <cell r="D179">
            <v>20.5</v>
          </cell>
          <cell r="E179">
            <v>25</v>
          </cell>
          <cell r="F179">
            <v>25.5</v>
          </cell>
          <cell r="G179">
            <v>15.7</v>
          </cell>
          <cell r="H179">
            <v>22.5</v>
          </cell>
          <cell r="I179">
            <v>10.9</v>
          </cell>
          <cell r="J179">
            <v>10.5</v>
          </cell>
          <cell r="K179">
            <v>10.89</v>
          </cell>
          <cell r="L179">
            <v>4</v>
          </cell>
          <cell r="M179">
            <v>7</v>
          </cell>
          <cell r="N179">
            <v>12</v>
          </cell>
          <cell r="O179">
            <v>5.8</v>
          </cell>
          <cell r="P179">
            <v>8</v>
          </cell>
          <cell r="Q179">
            <v>0</v>
          </cell>
          <cell r="R179">
            <v>1.8</v>
          </cell>
          <cell r="S179">
            <v>7.1</v>
          </cell>
          <cell r="T179">
            <v>9.25</v>
          </cell>
          <cell r="U179">
            <v>3</v>
          </cell>
          <cell r="V179">
            <v>11.2</v>
          </cell>
          <cell r="W179">
            <v>2</v>
          </cell>
          <cell r="X179">
            <v>8</v>
          </cell>
          <cell r="Y179">
            <v>1.5</v>
          </cell>
          <cell r="Z179">
            <v>0</v>
          </cell>
          <cell r="AA179">
            <v>0.12</v>
          </cell>
          <cell r="AB179">
            <v>0</v>
          </cell>
          <cell r="AC179">
            <v>1.5</v>
          </cell>
          <cell r="AD179">
            <v>2.6</v>
          </cell>
          <cell r="AE179">
            <v>0.2</v>
          </cell>
          <cell r="AF179">
            <v>0</v>
          </cell>
          <cell r="AG179">
            <v>0</v>
          </cell>
          <cell r="AH179">
            <v>0</v>
          </cell>
          <cell r="AI179">
            <v>9</v>
          </cell>
          <cell r="AJ179">
            <v>0.84</v>
          </cell>
          <cell r="AK179">
            <v>0</v>
          </cell>
          <cell r="AL179">
            <v>8</v>
          </cell>
          <cell r="AM179">
            <v>4</v>
          </cell>
          <cell r="AN179">
            <v>1.9</v>
          </cell>
          <cell r="AO179">
            <v>0</v>
          </cell>
          <cell r="AP179">
            <v>1</v>
          </cell>
          <cell r="AQ179">
            <v>7</v>
          </cell>
          <cell r="AR179">
            <v>290.29999999999995</v>
          </cell>
        </row>
        <row r="180">
          <cell r="B180">
            <v>43665</v>
          </cell>
          <cell r="C180">
            <v>35</v>
          </cell>
          <cell r="D180">
            <v>20.2</v>
          </cell>
          <cell r="E180">
            <v>23.5</v>
          </cell>
          <cell r="F180">
            <v>22.97</v>
          </cell>
          <cell r="G180">
            <v>16.5</v>
          </cell>
          <cell r="H180">
            <v>22</v>
          </cell>
          <cell r="I180">
            <v>11.8</v>
          </cell>
          <cell r="J180">
            <v>10</v>
          </cell>
          <cell r="K180">
            <v>5.0999999999999996</v>
          </cell>
          <cell r="L180">
            <v>7</v>
          </cell>
          <cell r="M180">
            <v>7</v>
          </cell>
          <cell r="N180">
            <v>15</v>
          </cell>
          <cell r="O180">
            <v>6.8</v>
          </cell>
          <cell r="P180">
            <v>8</v>
          </cell>
          <cell r="Q180">
            <v>0.7</v>
          </cell>
          <cell r="R180">
            <v>1.9</v>
          </cell>
          <cell r="S180">
            <v>7.3</v>
          </cell>
          <cell r="T180">
            <v>8.75</v>
          </cell>
          <cell r="U180">
            <v>3.3</v>
          </cell>
          <cell r="V180">
            <v>9.5</v>
          </cell>
          <cell r="W180">
            <v>2</v>
          </cell>
          <cell r="X180">
            <v>6</v>
          </cell>
          <cell r="Y180">
            <v>2</v>
          </cell>
          <cell r="Z180">
            <v>0</v>
          </cell>
          <cell r="AA180">
            <v>0.2</v>
          </cell>
          <cell r="AB180">
            <v>0</v>
          </cell>
          <cell r="AC180">
            <v>1</v>
          </cell>
          <cell r="AD180">
            <v>2.6</v>
          </cell>
          <cell r="AE180">
            <v>0.3</v>
          </cell>
          <cell r="AF180">
            <v>0</v>
          </cell>
          <cell r="AG180">
            <v>0</v>
          </cell>
          <cell r="AH180">
            <v>0.43</v>
          </cell>
          <cell r="AI180">
            <v>9</v>
          </cell>
          <cell r="AJ180">
            <v>0.5</v>
          </cell>
          <cell r="AK180">
            <v>0</v>
          </cell>
          <cell r="AL180">
            <v>11</v>
          </cell>
          <cell r="AM180">
            <v>4</v>
          </cell>
          <cell r="AN180">
            <v>1.8</v>
          </cell>
          <cell r="AO180">
            <v>0</v>
          </cell>
          <cell r="AP180">
            <v>1</v>
          </cell>
          <cell r="AQ180">
            <v>7.7</v>
          </cell>
          <cell r="AR180">
            <v>291.85000000000008</v>
          </cell>
        </row>
        <row r="181">
          <cell r="B181">
            <v>43672</v>
          </cell>
          <cell r="C181">
            <v>33</v>
          </cell>
          <cell r="D181">
            <v>20.5</v>
          </cell>
          <cell r="E181">
            <v>15</v>
          </cell>
          <cell r="F181">
            <v>24.5</v>
          </cell>
          <cell r="G181">
            <v>16.399999999999999</v>
          </cell>
          <cell r="H181">
            <v>22</v>
          </cell>
          <cell r="I181">
            <v>11.9</v>
          </cell>
          <cell r="J181">
            <v>8.5</v>
          </cell>
          <cell r="K181">
            <v>8.9</v>
          </cell>
          <cell r="L181">
            <v>9</v>
          </cell>
          <cell r="M181">
            <v>7</v>
          </cell>
          <cell r="N181">
            <v>14.8</v>
          </cell>
          <cell r="O181">
            <v>7.2</v>
          </cell>
          <cell r="P181">
            <v>9</v>
          </cell>
          <cell r="Q181">
            <v>0.28000000000000003</v>
          </cell>
          <cell r="R181">
            <v>1.8</v>
          </cell>
          <cell r="S181">
            <v>7.1</v>
          </cell>
          <cell r="T181">
            <v>7.5</v>
          </cell>
          <cell r="U181">
            <v>3</v>
          </cell>
          <cell r="V181">
            <v>10.3</v>
          </cell>
          <cell r="W181">
            <v>2</v>
          </cell>
          <cell r="X181">
            <v>5.5</v>
          </cell>
          <cell r="Y181">
            <v>3</v>
          </cell>
          <cell r="Z181">
            <v>0</v>
          </cell>
          <cell r="AA181">
            <v>0.18</v>
          </cell>
          <cell r="AB181">
            <v>0</v>
          </cell>
          <cell r="AC181">
            <v>0.3</v>
          </cell>
          <cell r="AD181">
            <v>2.6</v>
          </cell>
          <cell r="AE181">
            <v>0.3</v>
          </cell>
          <cell r="AF181">
            <v>0</v>
          </cell>
          <cell r="AG181">
            <v>0</v>
          </cell>
          <cell r="AH181">
            <v>0.14000000000000001</v>
          </cell>
          <cell r="AI181">
            <v>9</v>
          </cell>
          <cell r="AJ181">
            <v>0.25</v>
          </cell>
          <cell r="AK181">
            <v>0</v>
          </cell>
          <cell r="AL181">
            <v>10</v>
          </cell>
          <cell r="AM181">
            <v>4</v>
          </cell>
          <cell r="AN181">
            <v>1.7</v>
          </cell>
          <cell r="AO181">
            <v>0</v>
          </cell>
          <cell r="AP181">
            <v>1</v>
          </cell>
          <cell r="AQ181">
            <v>8.99</v>
          </cell>
          <cell r="AR181">
            <v>286.64000000000004</v>
          </cell>
        </row>
        <row r="182">
          <cell r="B182">
            <v>43679</v>
          </cell>
          <cell r="C182">
            <v>34</v>
          </cell>
          <cell r="D182">
            <v>21</v>
          </cell>
          <cell r="E182">
            <v>10</v>
          </cell>
          <cell r="F182">
            <v>13</v>
          </cell>
          <cell r="G182">
            <v>15.5</v>
          </cell>
          <cell r="H182">
            <v>22</v>
          </cell>
          <cell r="I182">
            <v>11.3</v>
          </cell>
          <cell r="J182">
            <v>9</v>
          </cell>
          <cell r="K182">
            <v>9.44</v>
          </cell>
          <cell r="L182">
            <v>5.2</v>
          </cell>
          <cell r="M182">
            <v>7</v>
          </cell>
          <cell r="N182">
            <v>18</v>
          </cell>
          <cell r="O182">
            <v>4</v>
          </cell>
          <cell r="P182">
            <v>9</v>
          </cell>
          <cell r="Q182">
            <v>0</v>
          </cell>
          <cell r="R182">
            <v>1.6</v>
          </cell>
          <cell r="S182">
            <v>9.1999999999999993</v>
          </cell>
          <cell r="T182">
            <v>7.25</v>
          </cell>
          <cell r="U182">
            <v>2</v>
          </cell>
          <cell r="V182">
            <v>9.1999999999999993</v>
          </cell>
          <cell r="W182">
            <v>1.9</v>
          </cell>
          <cell r="X182">
            <v>5</v>
          </cell>
          <cell r="Y182">
            <v>2</v>
          </cell>
          <cell r="Z182">
            <v>0</v>
          </cell>
          <cell r="AA182">
            <v>0.15</v>
          </cell>
          <cell r="AB182">
            <v>0</v>
          </cell>
          <cell r="AC182">
            <v>0</v>
          </cell>
          <cell r="AD182">
            <v>2.6</v>
          </cell>
          <cell r="AE182">
            <v>0.2</v>
          </cell>
          <cell r="AF182">
            <v>0</v>
          </cell>
          <cell r="AG182">
            <v>0</v>
          </cell>
          <cell r="AH182">
            <v>0</v>
          </cell>
          <cell r="AI182">
            <v>9</v>
          </cell>
          <cell r="AJ182">
            <v>0.46</v>
          </cell>
          <cell r="AK182">
            <v>0</v>
          </cell>
          <cell r="AL182">
            <v>10</v>
          </cell>
          <cell r="AM182">
            <v>4</v>
          </cell>
          <cell r="AN182">
            <v>0.8</v>
          </cell>
          <cell r="AO182">
            <v>0</v>
          </cell>
          <cell r="AP182">
            <v>1</v>
          </cell>
          <cell r="AQ182">
            <v>7.3</v>
          </cell>
          <cell r="AR182">
            <v>262.09999999999997</v>
          </cell>
        </row>
        <row r="183">
          <cell r="B183">
            <v>43686</v>
          </cell>
          <cell r="C183">
            <v>31</v>
          </cell>
          <cell r="D183">
            <v>21</v>
          </cell>
          <cell r="E183">
            <v>24</v>
          </cell>
          <cell r="F183">
            <v>30.58</v>
          </cell>
          <cell r="G183">
            <v>16</v>
          </cell>
          <cell r="H183">
            <v>20</v>
          </cell>
          <cell r="I183">
            <v>13.7</v>
          </cell>
          <cell r="J183">
            <v>8.5</v>
          </cell>
          <cell r="K183">
            <v>7.57</v>
          </cell>
          <cell r="L183">
            <v>5</v>
          </cell>
          <cell r="M183">
            <v>6</v>
          </cell>
          <cell r="N183">
            <v>18</v>
          </cell>
          <cell r="O183">
            <v>5.3</v>
          </cell>
          <cell r="P183">
            <v>8</v>
          </cell>
          <cell r="Q183">
            <v>0</v>
          </cell>
          <cell r="R183">
            <v>1.6</v>
          </cell>
          <cell r="S183">
            <v>9</v>
          </cell>
          <cell r="T183">
            <v>7.5</v>
          </cell>
          <cell r="U183">
            <v>0.9</v>
          </cell>
          <cell r="V183">
            <v>13</v>
          </cell>
          <cell r="W183">
            <v>2</v>
          </cell>
          <cell r="X183">
            <v>4.5999999999999996</v>
          </cell>
          <cell r="Y183">
            <v>5</v>
          </cell>
          <cell r="Z183">
            <v>0</v>
          </cell>
          <cell r="AA183">
            <v>0.38</v>
          </cell>
          <cell r="AB183">
            <v>0</v>
          </cell>
          <cell r="AC183">
            <v>0.7</v>
          </cell>
          <cell r="AD183">
            <v>2.6</v>
          </cell>
          <cell r="AE183">
            <v>0.1</v>
          </cell>
          <cell r="AF183">
            <v>0</v>
          </cell>
          <cell r="AG183">
            <v>0</v>
          </cell>
          <cell r="AH183">
            <v>0</v>
          </cell>
          <cell r="AI183">
            <v>10</v>
          </cell>
          <cell r="AJ183">
            <v>0.46</v>
          </cell>
          <cell r="AK183">
            <v>0</v>
          </cell>
          <cell r="AL183">
            <v>8</v>
          </cell>
          <cell r="AM183">
            <v>4</v>
          </cell>
          <cell r="AN183">
            <v>1</v>
          </cell>
          <cell r="AO183">
            <v>0</v>
          </cell>
          <cell r="AP183">
            <v>1</v>
          </cell>
          <cell r="AQ183">
            <v>7.4</v>
          </cell>
          <cell r="AR183">
            <v>293.89</v>
          </cell>
        </row>
        <row r="184">
          <cell r="B184">
            <v>43693</v>
          </cell>
          <cell r="C184">
            <v>25</v>
          </cell>
          <cell r="D184">
            <v>18</v>
          </cell>
          <cell r="E184">
            <v>22</v>
          </cell>
          <cell r="F184">
            <v>15.5</v>
          </cell>
          <cell r="G184">
            <v>15.8</v>
          </cell>
          <cell r="H184">
            <v>19.5</v>
          </cell>
          <cell r="I184">
            <v>9.5</v>
          </cell>
          <cell r="J184">
            <v>9</v>
          </cell>
          <cell r="K184">
            <v>10.050000000000001</v>
          </cell>
          <cell r="L184">
            <v>3</v>
          </cell>
          <cell r="M184">
            <v>6</v>
          </cell>
          <cell r="N184">
            <v>10.7</v>
          </cell>
          <cell r="O184">
            <v>4.5</v>
          </cell>
          <cell r="P184">
            <v>8</v>
          </cell>
          <cell r="Q184">
            <v>0</v>
          </cell>
          <cell r="R184">
            <v>1.8</v>
          </cell>
          <cell r="S184">
            <v>8.5</v>
          </cell>
          <cell r="T184">
            <v>6.75</v>
          </cell>
          <cell r="U184">
            <v>3</v>
          </cell>
          <cell r="V184">
            <v>15.5</v>
          </cell>
          <cell r="W184">
            <v>2</v>
          </cell>
          <cell r="X184">
            <v>7.5</v>
          </cell>
          <cell r="Y184">
            <v>2.5</v>
          </cell>
          <cell r="Z184">
            <v>0</v>
          </cell>
          <cell r="AA184">
            <v>0.35</v>
          </cell>
          <cell r="AB184">
            <v>0</v>
          </cell>
          <cell r="AC184">
            <v>0.8</v>
          </cell>
          <cell r="AD184">
            <v>1.8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9</v>
          </cell>
          <cell r="AJ184">
            <v>0.2</v>
          </cell>
          <cell r="AK184">
            <v>0</v>
          </cell>
          <cell r="AL184">
            <v>6</v>
          </cell>
          <cell r="AM184">
            <v>4</v>
          </cell>
          <cell r="AN184">
            <v>0.5</v>
          </cell>
          <cell r="AO184">
            <v>0</v>
          </cell>
          <cell r="AP184">
            <v>1</v>
          </cell>
          <cell r="AQ184">
            <v>6.9</v>
          </cell>
          <cell r="AR184">
            <v>254.65000000000003</v>
          </cell>
        </row>
        <row r="185">
          <cell r="B185">
            <v>43700</v>
          </cell>
          <cell r="C185">
            <v>31</v>
          </cell>
          <cell r="D185">
            <v>23.5</v>
          </cell>
          <cell r="E185">
            <v>28</v>
          </cell>
          <cell r="F185">
            <v>29.9</v>
          </cell>
          <cell r="G185">
            <v>13</v>
          </cell>
          <cell r="H185">
            <v>23.5</v>
          </cell>
          <cell r="I185">
            <v>12.5</v>
          </cell>
          <cell r="J185">
            <v>9</v>
          </cell>
          <cell r="K185">
            <v>9.92</v>
          </cell>
          <cell r="L185">
            <v>5</v>
          </cell>
          <cell r="M185">
            <v>6</v>
          </cell>
          <cell r="N185">
            <v>17</v>
          </cell>
          <cell r="O185">
            <v>7.5</v>
          </cell>
          <cell r="P185">
            <v>9</v>
          </cell>
          <cell r="Q185">
            <v>0</v>
          </cell>
          <cell r="R185">
            <v>1.6</v>
          </cell>
          <cell r="S185">
            <v>8.3000000000000007</v>
          </cell>
          <cell r="T185">
            <v>7.25</v>
          </cell>
          <cell r="U185">
            <v>2.2000000000000002</v>
          </cell>
          <cell r="V185">
            <v>15.2</v>
          </cell>
          <cell r="W185">
            <v>2</v>
          </cell>
          <cell r="X185">
            <v>7</v>
          </cell>
          <cell r="Y185">
            <v>2</v>
          </cell>
          <cell r="Z185">
            <v>0</v>
          </cell>
          <cell r="AA185">
            <v>0.3</v>
          </cell>
          <cell r="AB185">
            <v>0</v>
          </cell>
          <cell r="AC185">
            <v>0.9</v>
          </cell>
          <cell r="AD185">
            <v>2.4</v>
          </cell>
          <cell r="AE185">
            <v>0.2</v>
          </cell>
          <cell r="AF185">
            <v>0</v>
          </cell>
          <cell r="AG185">
            <v>0</v>
          </cell>
          <cell r="AH185">
            <v>0</v>
          </cell>
          <cell r="AI185">
            <v>9</v>
          </cell>
          <cell r="AJ185">
            <v>0.6</v>
          </cell>
          <cell r="AK185">
            <v>0</v>
          </cell>
          <cell r="AL185">
            <v>12</v>
          </cell>
          <cell r="AM185">
            <v>4</v>
          </cell>
          <cell r="AN185">
            <v>1.3</v>
          </cell>
          <cell r="AO185">
            <v>0</v>
          </cell>
          <cell r="AP185">
            <v>1</v>
          </cell>
          <cell r="AQ185">
            <v>6.43</v>
          </cell>
          <cell r="AR185">
            <v>308.5</v>
          </cell>
        </row>
        <row r="186">
          <cell r="B186">
            <v>43707</v>
          </cell>
          <cell r="C186">
            <v>33</v>
          </cell>
          <cell r="D186">
            <v>21.2</v>
          </cell>
          <cell r="E186">
            <v>29</v>
          </cell>
          <cell r="F186">
            <v>34.4</v>
          </cell>
          <cell r="G186">
            <v>14.5</v>
          </cell>
          <cell r="H186">
            <v>25</v>
          </cell>
          <cell r="I186">
            <v>13.4</v>
          </cell>
          <cell r="J186">
            <v>8</v>
          </cell>
          <cell r="K186">
            <v>7</v>
          </cell>
          <cell r="L186">
            <v>5.5</v>
          </cell>
          <cell r="M186">
            <v>6</v>
          </cell>
          <cell r="N186">
            <v>17.5</v>
          </cell>
          <cell r="O186">
            <v>8</v>
          </cell>
          <cell r="P186">
            <v>7</v>
          </cell>
          <cell r="Q186">
            <v>0</v>
          </cell>
          <cell r="R186">
            <v>1.7</v>
          </cell>
          <cell r="S186">
            <v>8.1999999999999993</v>
          </cell>
          <cell r="T186">
            <v>7.5</v>
          </cell>
          <cell r="U186">
            <v>3</v>
          </cell>
          <cell r="V186">
            <v>10.8</v>
          </cell>
          <cell r="W186">
            <v>2</v>
          </cell>
          <cell r="X186">
            <v>6.5</v>
          </cell>
          <cell r="Y186">
            <v>1</v>
          </cell>
          <cell r="Z186">
            <v>0</v>
          </cell>
          <cell r="AA186">
            <v>0.3</v>
          </cell>
          <cell r="AB186">
            <v>0</v>
          </cell>
          <cell r="AC186">
            <v>0.7</v>
          </cell>
          <cell r="AD186">
            <v>3</v>
          </cell>
          <cell r="AE186">
            <v>0.2</v>
          </cell>
          <cell r="AF186">
            <v>0</v>
          </cell>
          <cell r="AG186">
            <v>0</v>
          </cell>
          <cell r="AH186">
            <v>0</v>
          </cell>
          <cell r="AI186">
            <v>9</v>
          </cell>
          <cell r="AJ186">
            <v>1.1000000000000001</v>
          </cell>
          <cell r="AK186">
            <v>0</v>
          </cell>
          <cell r="AL186">
            <v>12</v>
          </cell>
          <cell r="AM186">
            <v>4</v>
          </cell>
          <cell r="AN186">
            <v>1.3</v>
          </cell>
          <cell r="AO186">
            <v>0</v>
          </cell>
          <cell r="AP186">
            <v>1</v>
          </cell>
          <cell r="AQ186">
            <v>7.6</v>
          </cell>
          <cell r="AR186">
            <v>310.40000000000003</v>
          </cell>
        </row>
        <row r="187">
          <cell r="B187">
            <v>43714</v>
          </cell>
          <cell r="C187">
            <v>34</v>
          </cell>
          <cell r="D187">
            <v>20.3</v>
          </cell>
          <cell r="E187">
            <v>30</v>
          </cell>
          <cell r="F187">
            <v>33.81</v>
          </cell>
          <cell r="G187">
            <v>15.8</v>
          </cell>
          <cell r="H187">
            <v>26.5</v>
          </cell>
          <cell r="I187">
            <v>12.1</v>
          </cell>
          <cell r="J187">
            <v>8.5</v>
          </cell>
          <cell r="K187">
            <v>10.72</v>
          </cell>
          <cell r="L187">
            <v>6</v>
          </cell>
          <cell r="M187">
            <v>6</v>
          </cell>
          <cell r="N187">
            <v>17.8</v>
          </cell>
          <cell r="O187">
            <v>7</v>
          </cell>
          <cell r="P187">
            <v>7.5</v>
          </cell>
          <cell r="Q187">
            <v>0</v>
          </cell>
          <cell r="R187">
            <v>1.8</v>
          </cell>
          <cell r="S187">
            <v>7.9</v>
          </cell>
          <cell r="T187">
            <v>7.25</v>
          </cell>
          <cell r="U187">
            <v>1.3</v>
          </cell>
          <cell r="V187">
            <v>13.6</v>
          </cell>
          <cell r="W187">
            <v>2</v>
          </cell>
          <cell r="X187">
            <v>6</v>
          </cell>
          <cell r="Y187">
            <v>2</v>
          </cell>
          <cell r="Z187">
            <v>0</v>
          </cell>
          <cell r="AA187">
            <v>0.45</v>
          </cell>
          <cell r="AB187">
            <v>0</v>
          </cell>
          <cell r="AC187">
            <v>0.3</v>
          </cell>
          <cell r="AD187">
            <v>3</v>
          </cell>
          <cell r="AE187">
            <v>0.2</v>
          </cell>
          <cell r="AF187">
            <v>0</v>
          </cell>
          <cell r="AG187">
            <v>0</v>
          </cell>
          <cell r="AH187">
            <v>0</v>
          </cell>
          <cell r="AI187">
            <v>9</v>
          </cell>
          <cell r="AJ187">
            <v>1.6</v>
          </cell>
          <cell r="AK187">
            <v>0</v>
          </cell>
          <cell r="AL187">
            <v>11</v>
          </cell>
          <cell r="AM187">
            <v>4</v>
          </cell>
          <cell r="AN187">
            <v>1.5</v>
          </cell>
          <cell r="AO187">
            <v>0</v>
          </cell>
          <cell r="AP187">
            <v>1</v>
          </cell>
          <cell r="AQ187">
            <v>8</v>
          </cell>
          <cell r="AR187">
            <v>317.93000000000006</v>
          </cell>
        </row>
        <row r="188">
          <cell r="B188">
            <v>43721</v>
          </cell>
          <cell r="C188">
            <v>32</v>
          </cell>
          <cell r="D188">
            <v>19.7</v>
          </cell>
          <cell r="E188">
            <v>29</v>
          </cell>
          <cell r="F188">
            <v>36.5</v>
          </cell>
          <cell r="G188">
            <v>17</v>
          </cell>
          <cell r="H188">
            <v>26</v>
          </cell>
          <cell r="I188">
            <v>11.4</v>
          </cell>
          <cell r="J188">
            <v>8</v>
          </cell>
          <cell r="K188">
            <v>9.17</v>
          </cell>
          <cell r="L188">
            <v>5</v>
          </cell>
          <cell r="M188">
            <v>6</v>
          </cell>
          <cell r="N188">
            <v>18.2</v>
          </cell>
          <cell r="O188">
            <v>7</v>
          </cell>
          <cell r="P188">
            <v>8</v>
          </cell>
          <cell r="Q188">
            <v>0</v>
          </cell>
          <cell r="R188">
            <v>2</v>
          </cell>
          <cell r="S188">
            <v>7.9</v>
          </cell>
          <cell r="T188">
            <v>8.75</v>
          </cell>
          <cell r="U188">
            <v>3</v>
          </cell>
          <cell r="V188">
            <v>14.3</v>
          </cell>
          <cell r="W188">
            <v>2</v>
          </cell>
          <cell r="X188">
            <v>5.5</v>
          </cell>
          <cell r="Y188">
            <v>3</v>
          </cell>
          <cell r="Z188">
            <v>0</v>
          </cell>
          <cell r="AA188">
            <v>0.2</v>
          </cell>
          <cell r="AB188">
            <v>0</v>
          </cell>
          <cell r="AC188">
            <v>0</v>
          </cell>
          <cell r="AD188">
            <v>3.5</v>
          </cell>
          <cell r="AE188">
            <v>0.2</v>
          </cell>
          <cell r="AF188">
            <v>0</v>
          </cell>
          <cell r="AG188">
            <v>0</v>
          </cell>
          <cell r="AH188">
            <v>0</v>
          </cell>
          <cell r="AI188">
            <v>10</v>
          </cell>
          <cell r="AJ188">
            <v>1.8</v>
          </cell>
          <cell r="AK188">
            <v>0</v>
          </cell>
          <cell r="AL188">
            <v>8</v>
          </cell>
          <cell r="AM188">
            <v>4</v>
          </cell>
          <cell r="AN188">
            <v>1.5</v>
          </cell>
          <cell r="AO188">
            <v>0</v>
          </cell>
          <cell r="AP188">
            <v>1</v>
          </cell>
          <cell r="AQ188">
            <v>6.7</v>
          </cell>
          <cell r="AR188">
            <v>316.31999999999994</v>
          </cell>
        </row>
        <row r="189">
          <cell r="B189">
            <v>43728</v>
          </cell>
          <cell r="C189">
            <v>31</v>
          </cell>
          <cell r="D189">
            <v>20.3</v>
          </cell>
          <cell r="E189">
            <v>31</v>
          </cell>
          <cell r="F189">
            <v>35.11</v>
          </cell>
          <cell r="G189">
            <v>16</v>
          </cell>
          <cell r="H189">
            <v>26</v>
          </cell>
          <cell r="I189">
            <v>12.1</v>
          </cell>
          <cell r="J189">
            <v>6</v>
          </cell>
          <cell r="K189">
            <v>8.52</v>
          </cell>
          <cell r="L189">
            <v>6</v>
          </cell>
          <cell r="M189">
            <v>6</v>
          </cell>
          <cell r="N189">
            <v>15.8</v>
          </cell>
          <cell r="O189">
            <v>7</v>
          </cell>
          <cell r="P189">
            <v>9</v>
          </cell>
          <cell r="Q189">
            <v>0</v>
          </cell>
          <cell r="R189">
            <v>2</v>
          </cell>
          <cell r="S189">
            <v>7.6</v>
          </cell>
          <cell r="T189">
            <v>9.5</v>
          </cell>
          <cell r="U189">
            <v>3.5</v>
          </cell>
          <cell r="V189">
            <v>8.8000000000000007</v>
          </cell>
          <cell r="W189">
            <v>2</v>
          </cell>
          <cell r="X189">
            <v>6</v>
          </cell>
          <cell r="Y189">
            <v>2.5</v>
          </cell>
          <cell r="Z189">
            <v>0</v>
          </cell>
          <cell r="AA189">
            <v>0.3</v>
          </cell>
          <cell r="AB189">
            <v>0</v>
          </cell>
          <cell r="AC189">
            <v>0</v>
          </cell>
          <cell r="AD189">
            <v>3.4</v>
          </cell>
          <cell r="AE189">
            <v>0.2</v>
          </cell>
          <cell r="AF189">
            <v>0</v>
          </cell>
          <cell r="AG189">
            <v>0</v>
          </cell>
          <cell r="AH189">
            <v>0</v>
          </cell>
          <cell r="AI189">
            <v>11</v>
          </cell>
          <cell r="AJ189">
            <v>2.1</v>
          </cell>
          <cell r="AK189">
            <v>0</v>
          </cell>
          <cell r="AL189">
            <v>13</v>
          </cell>
          <cell r="AM189">
            <v>4</v>
          </cell>
          <cell r="AN189">
            <v>1.6</v>
          </cell>
          <cell r="AO189">
            <v>0</v>
          </cell>
          <cell r="AP189">
            <v>1</v>
          </cell>
          <cell r="AQ189">
            <v>5.9</v>
          </cell>
          <cell r="AR189">
            <v>314.23</v>
          </cell>
        </row>
        <row r="190">
          <cell r="B190">
            <v>43735</v>
          </cell>
          <cell r="C190">
            <v>30</v>
          </cell>
          <cell r="D190">
            <v>18.5</v>
          </cell>
          <cell r="E190">
            <v>19</v>
          </cell>
          <cell r="F190">
            <v>22.01</v>
          </cell>
          <cell r="G190">
            <v>16.7</v>
          </cell>
          <cell r="H190">
            <v>25</v>
          </cell>
          <cell r="I190">
            <v>11.4</v>
          </cell>
          <cell r="J190">
            <v>10.5</v>
          </cell>
          <cell r="K190">
            <v>11.41</v>
          </cell>
          <cell r="L190">
            <v>5.5</v>
          </cell>
          <cell r="M190">
            <v>6</v>
          </cell>
          <cell r="N190">
            <v>15.5</v>
          </cell>
          <cell r="O190">
            <v>7.2</v>
          </cell>
          <cell r="P190">
            <v>7.5</v>
          </cell>
          <cell r="Q190">
            <v>0</v>
          </cell>
          <cell r="R190">
            <v>1.8</v>
          </cell>
          <cell r="S190">
            <v>7.2</v>
          </cell>
          <cell r="T190">
            <v>9.25</v>
          </cell>
          <cell r="U190">
            <v>4</v>
          </cell>
          <cell r="V190">
            <v>9.1</v>
          </cell>
          <cell r="W190">
            <v>2</v>
          </cell>
          <cell r="X190">
            <v>5.5</v>
          </cell>
          <cell r="Y190">
            <v>2</v>
          </cell>
          <cell r="Z190">
            <v>0</v>
          </cell>
          <cell r="AA190">
            <v>0.3</v>
          </cell>
          <cell r="AB190">
            <v>0</v>
          </cell>
          <cell r="AC190">
            <v>0.8</v>
          </cell>
          <cell r="AD190">
            <v>3.2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11</v>
          </cell>
          <cell r="AJ190">
            <v>2</v>
          </cell>
          <cell r="AK190">
            <v>0</v>
          </cell>
          <cell r="AL190">
            <v>8</v>
          </cell>
          <cell r="AM190">
            <v>4</v>
          </cell>
          <cell r="AN190">
            <v>1.7</v>
          </cell>
          <cell r="AO190">
            <v>0</v>
          </cell>
          <cell r="AP190">
            <v>1</v>
          </cell>
          <cell r="AQ190">
            <v>8.0399999999999991</v>
          </cell>
          <cell r="AR190">
            <v>287.11</v>
          </cell>
        </row>
        <row r="191">
          <cell r="B191">
            <v>43749</v>
          </cell>
          <cell r="C191">
            <v>31</v>
          </cell>
          <cell r="D191">
            <v>17</v>
          </cell>
          <cell r="E191">
            <v>24</v>
          </cell>
          <cell r="F191">
            <v>34.950000000000003</v>
          </cell>
          <cell r="G191">
            <v>17</v>
          </cell>
          <cell r="H191">
            <v>26.5</v>
          </cell>
          <cell r="I191">
            <v>12.2</v>
          </cell>
          <cell r="J191">
            <v>9</v>
          </cell>
          <cell r="K191">
            <v>10.25</v>
          </cell>
          <cell r="L191">
            <v>5.3</v>
          </cell>
          <cell r="M191">
            <v>6</v>
          </cell>
          <cell r="N191">
            <v>15.8</v>
          </cell>
          <cell r="O191">
            <v>7</v>
          </cell>
          <cell r="P191">
            <v>8</v>
          </cell>
          <cell r="Q191">
            <v>0</v>
          </cell>
          <cell r="R191">
            <v>1.7</v>
          </cell>
          <cell r="S191">
            <v>7.3</v>
          </cell>
          <cell r="T191">
            <v>9.25</v>
          </cell>
          <cell r="U191">
            <v>1.4</v>
          </cell>
          <cell r="V191">
            <v>15.4</v>
          </cell>
          <cell r="W191">
            <v>2</v>
          </cell>
          <cell r="X191">
            <v>6</v>
          </cell>
          <cell r="Y191">
            <v>3.5</v>
          </cell>
          <cell r="Z191">
            <v>0</v>
          </cell>
          <cell r="AA191">
            <v>0.2</v>
          </cell>
          <cell r="AB191">
            <v>0</v>
          </cell>
          <cell r="AC191">
            <v>1</v>
          </cell>
          <cell r="AD191">
            <v>3.5</v>
          </cell>
          <cell r="AE191">
            <v>0.1</v>
          </cell>
          <cell r="AF191">
            <v>0</v>
          </cell>
          <cell r="AG191">
            <v>0</v>
          </cell>
          <cell r="AH191">
            <v>0</v>
          </cell>
          <cell r="AI191">
            <v>10</v>
          </cell>
          <cell r="AJ191">
            <v>1.38</v>
          </cell>
          <cell r="AK191">
            <v>0</v>
          </cell>
          <cell r="AL191">
            <v>8.5</v>
          </cell>
          <cell r="AM191">
            <v>4</v>
          </cell>
          <cell r="AN191">
            <v>1.2</v>
          </cell>
          <cell r="AO191">
            <v>0</v>
          </cell>
          <cell r="AP191">
            <v>1</v>
          </cell>
          <cell r="AQ191">
            <v>8.07</v>
          </cell>
          <cell r="AR191">
            <v>309.5</v>
          </cell>
        </row>
        <row r="192">
          <cell r="B192">
            <v>43756</v>
          </cell>
          <cell r="C192">
            <v>33</v>
          </cell>
          <cell r="D192">
            <v>16</v>
          </cell>
          <cell r="E192">
            <v>28.5</v>
          </cell>
          <cell r="F192">
            <v>32.200000000000003</v>
          </cell>
          <cell r="G192">
            <v>17.7</v>
          </cell>
          <cell r="H192">
            <v>24</v>
          </cell>
          <cell r="I192">
            <v>12.7</v>
          </cell>
          <cell r="J192">
            <v>9.5</v>
          </cell>
          <cell r="K192">
            <v>5.72</v>
          </cell>
          <cell r="L192">
            <v>6.5</v>
          </cell>
          <cell r="M192">
            <v>7</v>
          </cell>
          <cell r="N192">
            <v>16</v>
          </cell>
          <cell r="O192">
            <v>7.8</v>
          </cell>
          <cell r="P192">
            <v>7.5</v>
          </cell>
          <cell r="Q192">
            <v>0</v>
          </cell>
          <cell r="R192">
            <v>1.8</v>
          </cell>
          <cell r="S192">
            <v>7.9</v>
          </cell>
          <cell r="T192">
            <v>8.75</v>
          </cell>
          <cell r="U192">
            <v>1.2</v>
          </cell>
          <cell r="V192">
            <v>11.7</v>
          </cell>
          <cell r="W192">
            <v>2</v>
          </cell>
          <cell r="X192">
            <v>6.5</v>
          </cell>
          <cell r="Y192">
            <v>3.5</v>
          </cell>
          <cell r="Z192">
            <v>0</v>
          </cell>
          <cell r="AA192">
            <v>0.15</v>
          </cell>
          <cell r="AB192">
            <v>0</v>
          </cell>
          <cell r="AC192">
            <v>0.8</v>
          </cell>
          <cell r="AD192">
            <v>3.3</v>
          </cell>
          <cell r="AE192">
            <v>0.2</v>
          </cell>
          <cell r="AF192">
            <v>0</v>
          </cell>
          <cell r="AG192">
            <v>0</v>
          </cell>
          <cell r="AH192">
            <v>0</v>
          </cell>
          <cell r="AI192">
            <v>8</v>
          </cell>
          <cell r="AJ192">
            <v>1.4</v>
          </cell>
          <cell r="AK192">
            <v>0</v>
          </cell>
          <cell r="AL192">
            <v>9</v>
          </cell>
          <cell r="AM192">
            <v>4</v>
          </cell>
          <cell r="AN192">
            <v>1.2</v>
          </cell>
          <cell r="AO192">
            <v>0</v>
          </cell>
          <cell r="AP192">
            <v>1</v>
          </cell>
          <cell r="AQ192">
            <v>4.7</v>
          </cell>
          <cell r="AR192">
            <v>301.21999999999997</v>
          </cell>
        </row>
        <row r="193">
          <cell r="B193">
            <v>43763</v>
          </cell>
          <cell r="C193">
            <v>26</v>
          </cell>
          <cell r="D193">
            <v>18</v>
          </cell>
          <cell r="E193">
            <v>13</v>
          </cell>
          <cell r="F193">
            <v>17.350000000000001</v>
          </cell>
          <cell r="G193">
            <v>15.1</v>
          </cell>
          <cell r="H193">
            <v>22</v>
          </cell>
          <cell r="I193">
            <v>13.8</v>
          </cell>
          <cell r="J193">
            <v>9.8000000000000007</v>
          </cell>
          <cell r="K193">
            <v>7.97</v>
          </cell>
          <cell r="L193">
            <v>6.5</v>
          </cell>
          <cell r="M193">
            <v>7</v>
          </cell>
          <cell r="N193">
            <v>15.7</v>
          </cell>
          <cell r="O193">
            <v>7.5</v>
          </cell>
          <cell r="P193">
            <v>8</v>
          </cell>
          <cell r="Q193">
            <v>0</v>
          </cell>
          <cell r="R193">
            <v>1.9</v>
          </cell>
          <cell r="S193">
            <v>7.5</v>
          </cell>
          <cell r="T193">
            <v>9.25</v>
          </cell>
          <cell r="U193">
            <v>1.1000000000000001</v>
          </cell>
          <cell r="V193">
            <v>13.9</v>
          </cell>
          <cell r="W193">
            <v>2</v>
          </cell>
          <cell r="X193">
            <v>8</v>
          </cell>
          <cell r="Y193">
            <v>1.9</v>
          </cell>
          <cell r="Z193">
            <v>0</v>
          </cell>
          <cell r="AA193">
            <v>0.15</v>
          </cell>
          <cell r="AB193">
            <v>0</v>
          </cell>
          <cell r="AC193">
            <v>1.5</v>
          </cell>
          <cell r="AD193">
            <v>3.3</v>
          </cell>
          <cell r="AE193">
            <v>0.2</v>
          </cell>
          <cell r="AF193">
            <v>0</v>
          </cell>
          <cell r="AG193">
            <v>0</v>
          </cell>
          <cell r="AH193">
            <v>0.44</v>
          </cell>
          <cell r="AI193">
            <v>8</v>
          </cell>
          <cell r="AJ193">
            <v>1.38</v>
          </cell>
          <cell r="AK193">
            <v>0</v>
          </cell>
          <cell r="AL193">
            <v>9</v>
          </cell>
          <cell r="AM193">
            <v>4</v>
          </cell>
          <cell r="AN193">
            <v>1</v>
          </cell>
          <cell r="AO193">
            <v>0</v>
          </cell>
          <cell r="AP193">
            <v>1</v>
          </cell>
          <cell r="AQ193">
            <v>5.2</v>
          </cell>
          <cell r="AR193">
            <v>268.44</v>
          </cell>
        </row>
        <row r="194">
          <cell r="B194">
            <v>43770</v>
          </cell>
          <cell r="C194">
            <v>30</v>
          </cell>
          <cell r="D194">
            <v>18.899999999999999</v>
          </cell>
          <cell r="E194">
            <v>26</v>
          </cell>
          <cell r="F194">
            <v>38.65</v>
          </cell>
          <cell r="G194">
            <v>13.5</v>
          </cell>
          <cell r="H194">
            <v>24</v>
          </cell>
          <cell r="I194">
            <v>13.5</v>
          </cell>
          <cell r="J194">
            <v>9</v>
          </cell>
          <cell r="K194">
            <v>9.4499999999999993</v>
          </cell>
          <cell r="L194">
            <v>9.1999999999999993</v>
          </cell>
          <cell r="M194">
            <v>7</v>
          </cell>
          <cell r="N194">
            <v>16.8</v>
          </cell>
          <cell r="O194">
            <v>11</v>
          </cell>
          <cell r="P194">
            <v>6.5</v>
          </cell>
          <cell r="Q194">
            <v>0</v>
          </cell>
          <cell r="R194">
            <v>1.7</v>
          </cell>
          <cell r="S194">
            <v>7.8</v>
          </cell>
          <cell r="T194">
            <v>9.25</v>
          </cell>
          <cell r="U194">
            <v>0.74</v>
          </cell>
          <cell r="V194">
            <v>12</v>
          </cell>
          <cell r="W194">
            <v>2</v>
          </cell>
          <cell r="X194">
            <v>7</v>
          </cell>
          <cell r="Y194">
            <v>2.5</v>
          </cell>
          <cell r="Z194">
            <v>0</v>
          </cell>
          <cell r="AA194">
            <v>0.1</v>
          </cell>
          <cell r="AB194">
            <v>0</v>
          </cell>
          <cell r="AC194">
            <v>1.4</v>
          </cell>
          <cell r="AD194">
            <v>3.3</v>
          </cell>
          <cell r="AE194">
            <v>0.1</v>
          </cell>
          <cell r="AF194">
            <v>0</v>
          </cell>
          <cell r="AG194">
            <v>0</v>
          </cell>
          <cell r="AH194">
            <v>0</v>
          </cell>
          <cell r="AI194">
            <v>8</v>
          </cell>
          <cell r="AJ194">
            <v>2.4</v>
          </cell>
          <cell r="AK194">
            <v>0</v>
          </cell>
          <cell r="AL194">
            <v>9</v>
          </cell>
          <cell r="AM194">
            <v>4</v>
          </cell>
          <cell r="AN194">
            <v>1.2</v>
          </cell>
          <cell r="AO194">
            <v>0</v>
          </cell>
          <cell r="AP194">
            <v>1</v>
          </cell>
          <cell r="AQ194">
            <v>5.2</v>
          </cell>
          <cell r="AR194">
            <v>312.19</v>
          </cell>
        </row>
        <row r="195">
          <cell r="B195">
            <v>43777</v>
          </cell>
          <cell r="C195">
            <v>30</v>
          </cell>
          <cell r="D195">
            <v>19.7</v>
          </cell>
          <cell r="E195">
            <v>30</v>
          </cell>
          <cell r="F195">
            <v>35.6</v>
          </cell>
          <cell r="G195">
            <v>13</v>
          </cell>
          <cell r="H195">
            <v>18</v>
          </cell>
          <cell r="I195">
            <v>13.3</v>
          </cell>
          <cell r="J195">
            <v>12.5</v>
          </cell>
          <cell r="K195">
            <v>5.04</v>
          </cell>
          <cell r="L195">
            <v>9</v>
          </cell>
          <cell r="M195">
            <v>7</v>
          </cell>
          <cell r="N195">
            <v>15.5</v>
          </cell>
          <cell r="O195">
            <v>7.6</v>
          </cell>
          <cell r="P195">
            <v>5.5</v>
          </cell>
          <cell r="Q195">
            <v>0</v>
          </cell>
          <cell r="R195">
            <v>1.8</v>
          </cell>
          <cell r="S195">
            <v>7.7</v>
          </cell>
          <cell r="T195">
            <v>8.25</v>
          </cell>
          <cell r="U195">
            <v>1.1599999999999999</v>
          </cell>
          <cell r="V195">
            <v>11</v>
          </cell>
          <cell r="W195">
            <v>2</v>
          </cell>
          <cell r="X195">
            <v>7</v>
          </cell>
          <cell r="Y195">
            <v>2.5</v>
          </cell>
          <cell r="Z195">
            <v>0</v>
          </cell>
          <cell r="AA195">
            <v>0.15</v>
          </cell>
          <cell r="AB195">
            <v>0</v>
          </cell>
          <cell r="AC195">
            <v>0.3</v>
          </cell>
          <cell r="AD195">
            <v>3.5</v>
          </cell>
          <cell r="AE195">
            <v>1.2</v>
          </cell>
          <cell r="AF195">
            <v>0</v>
          </cell>
          <cell r="AG195">
            <v>0</v>
          </cell>
          <cell r="AH195">
            <v>0.14000000000000001</v>
          </cell>
          <cell r="AI195">
            <v>8</v>
          </cell>
          <cell r="AJ195">
            <v>0.9</v>
          </cell>
          <cell r="AK195">
            <v>0</v>
          </cell>
          <cell r="AL195">
            <v>9</v>
          </cell>
          <cell r="AM195">
            <v>3</v>
          </cell>
          <cell r="AN195">
            <v>0.7</v>
          </cell>
          <cell r="AO195">
            <v>0</v>
          </cell>
          <cell r="AP195">
            <v>1</v>
          </cell>
          <cell r="AQ195">
            <v>4.2</v>
          </cell>
          <cell r="AR195">
            <v>295.2399999999999</v>
          </cell>
        </row>
        <row r="196">
          <cell r="B196">
            <v>43784</v>
          </cell>
          <cell r="C196">
            <v>31</v>
          </cell>
          <cell r="D196">
            <v>18.899999999999999</v>
          </cell>
          <cell r="E196">
            <v>34</v>
          </cell>
          <cell r="F196">
            <v>38.67</v>
          </cell>
          <cell r="G196">
            <v>17</v>
          </cell>
          <cell r="H196">
            <v>21.5</v>
          </cell>
          <cell r="I196">
            <v>12.3</v>
          </cell>
          <cell r="J196">
            <v>12</v>
          </cell>
          <cell r="K196">
            <v>6.23</v>
          </cell>
          <cell r="L196">
            <v>8.3000000000000007</v>
          </cell>
          <cell r="M196">
            <v>7</v>
          </cell>
          <cell r="N196">
            <v>15.1</v>
          </cell>
          <cell r="O196">
            <v>10.3</v>
          </cell>
          <cell r="P196">
            <v>6.5</v>
          </cell>
          <cell r="Q196">
            <v>0</v>
          </cell>
          <cell r="R196">
            <v>1.7</v>
          </cell>
          <cell r="S196">
            <v>7.1</v>
          </cell>
          <cell r="T196">
            <v>8.75</v>
          </cell>
          <cell r="U196">
            <v>0.86</v>
          </cell>
          <cell r="V196">
            <v>10</v>
          </cell>
          <cell r="W196">
            <v>2</v>
          </cell>
          <cell r="X196">
            <v>7.7</v>
          </cell>
          <cell r="Y196">
            <v>2.4</v>
          </cell>
          <cell r="Z196">
            <v>0</v>
          </cell>
          <cell r="AA196">
            <v>0.2</v>
          </cell>
          <cell r="AB196">
            <v>0</v>
          </cell>
          <cell r="AC196">
            <v>0</v>
          </cell>
          <cell r="AD196">
            <v>6.5</v>
          </cell>
          <cell r="AE196">
            <v>0.9</v>
          </cell>
          <cell r="AF196">
            <v>0</v>
          </cell>
          <cell r="AG196">
            <v>0</v>
          </cell>
          <cell r="AH196">
            <v>0.28999999999999998</v>
          </cell>
          <cell r="AI196">
            <v>8</v>
          </cell>
          <cell r="AJ196">
            <v>1.2</v>
          </cell>
          <cell r="AK196">
            <v>0</v>
          </cell>
          <cell r="AL196">
            <v>9.5</v>
          </cell>
          <cell r="AM196">
            <v>3.2</v>
          </cell>
          <cell r="AN196">
            <v>0.7</v>
          </cell>
          <cell r="AO196">
            <v>0</v>
          </cell>
          <cell r="AP196">
            <v>1</v>
          </cell>
          <cell r="AQ196">
            <v>5.63</v>
          </cell>
          <cell r="AR196">
            <v>316.42999999999995</v>
          </cell>
        </row>
        <row r="197">
          <cell r="B197">
            <v>43791</v>
          </cell>
          <cell r="C197">
            <v>34</v>
          </cell>
          <cell r="D197">
            <v>19.5</v>
          </cell>
          <cell r="E197">
            <v>30</v>
          </cell>
          <cell r="F197">
            <v>34.5</v>
          </cell>
          <cell r="G197">
            <v>16.8</v>
          </cell>
          <cell r="H197">
            <v>18.5</v>
          </cell>
          <cell r="I197">
            <v>12.8</v>
          </cell>
          <cell r="J197">
            <v>12</v>
          </cell>
          <cell r="K197">
            <v>8.51</v>
          </cell>
          <cell r="L197">
            <v>7.1</v>
          </cell>
          <cell r="M197">
            <v>7</v>
          </cell>
          <cell r="N197">
            <v>16.399999999999999</v>
          </cell>
          <cell r="O197">
            <v>10</v>
          </cell>
          <cell r="P197">
            <v>5</v>
          </cell>
          <cell r="Q197">
            <v>0</v>
          </cell>
          <cell r="R197">
            <v>1.6</v>
          </cell>
          <cell r="S197">
            <v>7.4</v>
          </cell>
          <cell r="T197">
            <v>7.5</v>
          </cell>
          <cell r="U197">
            <v>0.53</v>
          </cell>
          <cell r="V197">
            <v>11.3</v>
          </cell>
          <cell r="W197">
            <v>2</v>
          </cell>
          <cell r="X197">
            <v>7</v>
          </cell>
          <cell r="Y197">
            <v>2.5</v>
          </cell>
          <cell r="Z197">
            <v>0</v>
          </cell>
          <cell r="AA197">
            <v>0</v>
          </cell>
          <cell r="AB197">
            <v>0</v>
          </cell>
          <cell r="AC197">
            <v>0.2</v>
          </cell>
          <cell r="AD197">
            <v>4</v>
          </cell>
          <cell r="AE197">
            <v>0</v>
          </cell>
          <cell r="AF197">
            <v>0</v>
          </cell>
          <cell r="AG197">
            <v>0</v>
          </cell>
          <cell r="AH197">
            <v>0.28999999999999998</v>
          </cell>
          <cell r="AI197">
            <v>8</v>
          </cell>
          <cell r="AJ197">
            <v>2</v>
          </cell>
          <cell r="AK197">
            <v>0</v>
          </cell>
          <cell r="AL197">
            <v>9.1999999999999993</v>
          </cell>
          <cell r="AM197">
            <v>4</v>
          </cell>
          <cell r="AN197">
            <v>1</v>
          </cell>
          <cell r="AO197">
            <v>0</v>
          </cell>
          <cell r="AP197">
            <v>1</v>
          </cell>
          <cell r="AQ197">
            <v>4.5</v>
          </cell>
          <cell r="AR197">
            <v>306.13</v>
          </cell>
        </row>
        <row r="198">
          <cell r="B198">
            <v>43798</v>
          </cell>
          <cell r="C198">
            <v>32</v>
          </cell>
          <cell r="D198">
            <v>22</v>
          </cell>
          <cell r="E198">
            <v>30</v>
          </cell>
          <cell r="F198">
            <v>35.119999999999997</v>
          </cell>
          <cell r="G198">
            <v>16</v>
          </cell>
          <cell r="H198">
            <v>22</v>
          </cell>
          <cell r="I198">
            <v>14.6</v>
          </cell>
          <cell r="J198">
            <v>11.5</v>
          </cell>
          <cell r="K198">
            <v>3.59</v>
          </cell>
          <cell r="L198">
            <v>8</v>
          </cell>
          <cell r="M198">
            <v>7</v>
          </cell>
          <cell r="N198">
            <v>16</v>
          </cell>
          <cell r="O198">
            <v>9.1</v>
          </cell>
          <cell r="P198">
            <v>5.5</v>
          </cell>
          <cell r="Q198">
            <v>0</v>
          </cell>
          <cell r="R198">
            <v>1.8</v>
          </cell>
          <cell r="S198">
            <v>7.6</v>
          </cell>
          <cell r="T198">
            <v>6.25</v>
          </cell>
          <cell r="U198">
            <v>0.14000000000000001</v>
          </cell>
          <cell r="V198">
            <v>11</v>
          </cell>
          <cell r="W198">
            <v>2</v>
          </cell>
          <cell r="X198">
            <v>6</v>
          </cell>
          <cell r="Y198">
            <v>2.5</v>
          </cell>
          <cell r="Z198">
            <v>0</v>
          </cell>
          <cell r="AA198">
            <v>0</v>
          </cell>
          <cell r="AB198">
            <v>0</v>
          </cell>
          <cell r="AC198">
            <v>2</v>
          </cell>
          <cell r="AD198">
            <v>2.7</v>
          </cell>
          <cell r="AE198">
            <v>0.2</v>
          </cell>
          <cell r="AF198">
            <v>0</v>
          </cell>
          <cell r="AG198">
            <v>0</v>
          </cell>
          <cell r="AH198">
            <v>0</v>
          </cell>
          <cell r="AI198">
            <v>8</v>
          </cell>
          <cell r="AJ198">
            <v>1.65</v>
          </cell>
          <cell r="AK198">
            <v>0</v>
          </cell>
          <cell r="AL198">
            <v>8.8000000000000007</v>
          </cell>
          <cell r="AM198">
            <v>3.5</v>
          </cell>
          <cell r="AN198">
            <v>1.2</v>
          </cell>
          <cell r="AO198">
            <v>0</v>
          </cell>
          <cell r="AP198">
            <v>1</v>
          </cell>
          <cell r="AQ198">
            <v>5.6</v>
          </cell>
          <cell r="AR198">
            <v>304.34999999999997</v>
          </cell>
        </row>
        <row r="199">
          <cell r="B199">
            <v>43805</v>
          </cell>
          <cell r="C199">
            <v>30</v>
          </cell>
          <cell r="D199">
            <v>22</v>
          </cell>
          <cell r="E199">
            <v>32</v>
          </cell>
          <cell r="F199">
            <v>36.35</v>
          </cell>
          <cell r="G199">
            <v>16.5</v>
          </cell>
          <cell r="H199">
            <v>23</v>
          </cell>
          <cell r="I199">
            <v>13.3</v>
          </cell>
          <cell r="J199">
            <v>11</v>
          </cell>
          <cell r="K199">
            <v>12.95</v>
          </cell>
          <cell r="L199">
            <v>8.1</v>
          </cell>
          <cell r="M199">
            <v>7</v>
          </cell>
          <cell r="N199">
            <v>16</v>
          </cell>
          <cell r="O199">
            <v>9.14</v>
          </cell>
          <cell r="P199">
            <v>7</v>
          </cell>
          <cell r="Q199">
            <v>0</v>
          </cell>
          <cell r="R199">
            <v>1.9</v>
          </cell>
          <cell r="S199">
            <v>7.5</v>
          </cell>
          <cell r="T199">
            <v>6.75</v>
          </cell>
          <cell r="U199">
            <v>1.2</v>
          </cell>
          <cell r="V199">
            <v>11</v>
          </cell>
          <cell r="W199">
            <v>2</v>
          </cell>
          <cell r="X199">
            <v>5</v>
          </cell>
          <cell r="Y199">
            <v>2</v>
          </cell>
          <cell r="Z199">
            <v>0</v>
          </cell>
          <cell r="AA199">
            <v>0</v>
          </cell>
          <cell r="AB199">
            <v>0</v>
          </cell>
          <cell r="AC199">
            <v>1.5</v>
          </cell>
          <cell r="AD199">
            <v>1.8</v>
          </cell>
          <cell r="AE199">
            <v>0.1</v>
          </cell>
          <cell r="AF199">
            <v>0</v>
          </cell>
          <cell r="AG199">
            <v>0</v>
          </cell>
          <cell r="AH199">
            <v>0</v>
          </cell>
          <cell r="AI199">
            <v>8</v>
          </cell>
          <cell r="AJ199">
            <v>1.2</v>
          </cell>
          <cell r="AK199">
            <v>0</v>
          </cell>
          <cell r="AL199">
            <v>9</v>
          </cell>
          <cell r="AM199">
            <v>3</v>
          </cell>
          <cell r="AN199">
            <v>1.2</v>
          </cell>
          <cell r="AO199">
            <v>0</v>
          </cell>
          <cell r="AP199">
            <v>1</v>
          </cell>
          <cell r="AQ199">
            <v>5.5</v>
          </cell>
          <cell r="AR199">
            <v>313.99</v>
          </cell>
        </row>
        <row r="200">
          <cell r="B200">
            <v>43812</v>
          </cell>
          <cell r="C200">
            <v>28</v>
          </cell>
          <cell r="D200">
            <v>23</v>
          </cell>
          <cell r="E200">
            <v>35</v>
          </cell>
          <cell r="F200">
            <v>39.06</v>
          </cell>
          <cell r="G200">
            <v>16</v>
          </cell>
          <cell r="H200">
            <v>18.600000000000001</v>
          </cell>
          <cell r="I200">
            <v>14.6</v>
          </cell>
          <cell r="J200">
            <v>12</v>
          </cell>
          <cell r="K200">
            <v>7.19</v>
          </cell>
          <cell r="L200">
            <v>8.1999999999999993</v>
          </cell>
          <cell r="M200">
            <v>7</v>
          </cell>
          <cell r="N200">
            <v>15.8</v>
          </cell>
          <cell r="O200">
            <v>10.7</v>
          </cell>
          <cell r="P200">
            <v>6</v>
          </cell>
          <cell r="Q200">
            <v>0</v>
          </cell>
          <cell r="R200">
            <v>1.8</v>
          </cell>
          <cell r="S200">
            <v>6.9</v>
          </cell>
          <cell r="T200">
            <v>9.75</v>
          </cell>
          <cell r="U200">
            <v>0.31</v>
          </cell>
          <cell r="V200">
            <v>12</v>
          </cell>
          <cell r="W200">
            <v>2</v>
          </cell>
          <cell r="X200">
            <v>8</v>
          </cell>
          <cell r="Y200">
            <v>2</v>
          </cell>
          <cell r="Z200">
            <v>0</v>
          </cell>
          <cell r="AA200">
            <v>0</v>
          </cell>
          <cell r="AB200">
            <v>0</v>
          </cell>
          <cell r="AC200">
            <v>0.9</v>
          </cell>
          <cell r="AD200">
            <v>3</v>
          </cell>
          <cell r="AE200">
            <v>0.2</v>
          </cell>
          <cell r="AF200">
            <v>0</v>
          </cell>
          <cell r="AG200">
            <v>0</v>
          </cell>
          <cell r="AH200">
            <v>0.28999999999999998</v>
          </cell>
          <cell r="AI200">
            <v>8</v>
          </cell>
          <cell r="AJ200">
            <v>1.5</v>
          </cell>
          <cell r="AK200">
            <v>0</v>
          </cell>
          <cell r="AL200">
            <v>9.4</v>
          </cell>
          <cell r="AM200">
            <v>4.5</v>
          </cell>
          <cell r="AN200">
            <v>0.5</v>
          </cell>
          <cell r="AO200">
            <v>0</v>
          </cell>
          <cell r="AP200">
            <v>1</v>
          </cell>
          <cell r="AQ200">
            <v>4.8</v>
          </cell>
          <cell r="AR200">
            <v>318</v>
          </cell>
        </row>
        <row r="201">
          <cell r="B201">
            <v>43819</v>
          </cell>
          <cell r="C201">
            <v>30</v>
          </cell>
          <cell r="D201">
            <v>21.5</v>
          </cell>
          <cell r="E201">
            <v>13</v>
          </cell>
          <cell r="F201">
            <v>19</v>
          </cell>
          <cell r="G201">
            <v>17</v>
          </cell>
          <cell r="H201">
            <v>19.5</v>
          </cell>
          <cell r="I201">
            <v>15.5</v>
          </cell>
          <cell r="J201">
            <v>11.5</v>
          </cell>
          <cell r="K201">
            <v>7.5</v>
          </cell>
          <cell r="L201">
            <v>9</v>
          </cell>
          <cell r="M201">
            <v>7</v>
          </cell>
          <cell r="N201">
            <v>15.9</v>
          </cell>
          <cell r="O201">
            <v>11.2</v>
          </cell>
          <cell r="P201">
            <v>4</v>
          </cell>
          <cell r="Q201">
            <v>0</v>
          </cell>
          <cell r="R201">
            <v>1.8</v>
          </cell>
          <cell r="S201">
            <v>7.1</v>
          </cell>
          <cell r="T201">
            <v>4</v>
          </cell>
          <cell r="U201">
            <v>0.5</v>
          </cell>
          <cell r="V201">
            <v>11</v>
          </cell>
          <cell r="W201">
            <v>2</v>
          </cell>
          <cell r="X201">
            <v>7</v>
          </cell>
          <cell r="Y201">
            <v>2</v>
          </cell>
          <cell r="Z201">
            <v>0</v>
          </cell>
          <cell r="AA201">
            <v>0</v>
          </cell>
          <cell r="AB201">
            <v>0</v>
          </cell>
          <cell r="AC201">
            <v>0.9</v>
          </cell>
          <cell r="AD201">
            <v>3</v>
          </cell>
          <cell r="AE201">
            <v>0.2</v>
          </cell>
          <cell r="AF201">
            <v>0</v>
          </cell>
          <cell r="AG201">
            <v>0</v>
          </cell>
          <cell r="AH201">
            <v>0.43</v>
          </cell>
          <cell r="AI201">
            <v>8</v>
          </cell>
          <cell r="AJ201">
            <v>2</v>
          </cell>
          <cell r="AK201">
            <v>0</v>
          </cell>
          <cell r="AL201">
            <v>9.4</v>
          </cell>
          <cell r="AM201">
            <v>4</v>
          </cell>
          <cell r="AN201">
            <v>0.9</v>
          </cell>
          <cell r="AO201">
            <v>0</v>
          </cell>
          <cell r="AP201">
            <v>1</v>
          </cell>
          <cell r="AQ201">
            <v>4.5999999999999996</v>
          </cell>
          <cell r="AR201">
            <v>271.43</v>
          </cell>
        </row>
        <row r="202">
          <cell r="B202">
            <v>43826</v>
          </cell>
          <cell r="C202">
            <v>28</v>
          </cell>
          <cell r="D202">
            <v>19</v>
          </cell>
          <cell r="E202">
            <v>38</v>
          </cell>
          <cell r="F202">
            <v>38</v>
          </cell>
          <cell r="G202">
            <v>15</v>
          </cell>
          <cell r="H202">
            <v>21</v>
          </cell>
          <cell r="I202">
            <v>14.6</v>
          </cell>
          <cell r="J202">
            <v>11</v>
          </cell>
          <cell r="K202">
            <v>7</v>
          </cell>
          <cell r="L202">
            <v>8.3000000000000007</v>
          </cell>
          <cell r="M202">
            <v>7</v>
          </cell>
          <cell r="N202">
            <v>14.8</v>
          </cell>
          <cell r="O202">
            <v>9.3000000000000007</v>
          </cell>
          <cell r="P202">
            <v>6.5</v>
          </cell>
          <cell r="Q202">
            <v>0</v>
          </cell>
          <cell r="R202">
            <v>2</v>
          </cell>
          <cell r="S202">
            <v>7.3</v>
          </cell>
          <cell r="T202">
            <v>4</v>
          </cell>
          <cell r="U202">
            <v>0.96</v>
          </cell>
          <cell r="V202">
            <v>12</v>
          </cell>
          <cell r="W202">
            <v>2</v>
          </cell>
          <cell r="X202">
            <v>4</v>
          </cell>
          <cell r="Y202">
            <v>3.5</v>
          </cell>
          <cell r="Z202">
            <v>0</v>
          </cell>
          <cell r="AA202">
            <v>0</v>
          </cell>
          <cell r="AB202">
            <v>0</v>
          </cell>
          <cell r="AC202">
            <v>1</v>
          </cell>
          <cell r="AD202">
            <v>3.3</v>
          </cell>
          <cell r="AE202">
            <v>0</v>
          </cell>
          <cell r="AF202">
            <v>0</v>
          </cell>
          <cell r="AG202">
            <v>0</v>
          </cell>
          <cell r="AH202">
            <v>0.36</v>
          </cell>
          <cell r="AI202">
            <v>9</v>
          </cell>
          <cell r="AJ202">
            <v>0.9</v>
          </cell>
          <cell r="AK202">
            <v>0</v>
          </cell>
          <cell r="AL202">
            <v>8.9</v>
          </cell>
          <cell r="AM202">
            <v>3</v>
          </cell>
          <cell r="AN202">
            <v>1</v>
          </cell>
          <cell r="AO202">
            <v>0</v>
          </cell>
          <cell r="AP202">
            <v>1</v>
          </cell>
          <cell r="AQ202">
            <v>4.0999999999999996</v>
          </cell>
          <cell r="AR202">
            <v>305.82000000000005</v>
          </cell>
        </row>
        <row r="203">
          <cell r="B203">
            <v>43833</v>
          </cell>
          <cell r="C203">
            <v>27</v>
          </cell>
          <cell r="D203">
            <v>19.5</v>
          </cell>
          <cell r="E203">
            <v>35</v>
          </cell>
          <cell r="F203">
            <v>39</v>
          </cell>
          <cell r="G203">
            <v>16</v>
          </cell>
          <cell r="H203">
            <v>18</v>
          </cell>
          <cell r="I203">
            <v>14.3</v>
          </cell>
          <cell r="J203">
            <v>10</v>
          </cell>
          <cell r="K203">
            <v>9.99</v>
          </cell>
          <cell r="L203">
            <v>9.3000000000000007</v>
          </cell>
          <cell r="M203">
            <v>7</v>
          </cell>
          <cell r="N203">
            <v>15.7</v>
          </cell>
          <cell r="O203">
            <v>10</v>
          </cell>
          <cell r="P203">
            <v>8</v>
          </cell>
          <cell r="Q203">
            <v>0</v>
          </cell>
          <cell r="R203">
            <v>2.1</v>
          </cell>
          <cell r="S203">
            <v>7.2</v>
          </cell>
          <cell r="T203">
            <v>4.2</v>
          </cell>
          <cell r="U203">
            <v>1.9</v>
          </cell>
          <cell r="V203">
            <v>14</v>
          </cell>
          <cell r="W203">
            <v>2</v>
          </cell>
          <cell r="X203">
            <v>5</v>
          </cell>
          <cell r="Y203">
            <v>2</v>
          </cell>
          <cell r="Z203">
            <v>0</v>
          </cell>
          <cell r="AA203">
            <v>0</v>
          </cell>
          <cell r="AB203">
            <v>0</v>
          </cell>
          <cell r="AC203">
            <v>1.2</v>
          </cell>
          <cell r="AD203">
            <v>2.6</v>
          </cell>
          <cell r="AE203">
            <v>0</v>
          </cell>
          <cell r="AF203">
            <v>0</v>
          </cell>
          <cell r="AG203">
            <v>0</v>
          </cell>
          <cell r="AH203">
            <v>0.35</v>
          </cell>
          <cell r="AI203">
            <v>9</v>
          </cell>
          <cell r="AJ203">
            <v>0.9</v>
          </cell>
          <cell r="AK203">
            <v>0</v>
          </cell>
          <cell r="AL203">
            <v>8.3000000000000007</v>
          </cell>
          <cell r="AM203">
            <v>3</v>
          </cell>
          <cell r="AN203">
            <v>1</v>
          </cell>
          <cell r="AO203">
            <v>0</v>
          </cell>
          <cell r="AP203">
            <v>1</v>
          </cell>
          <cell r="AQ203">
            <v>3.6</v>
          </cell>
          <cell r="AR203">
            <v>308.14000000000004</v>
          </cell>
        </row>
        <row r="204">
          <cell r="B204">
            <v>43840</v>
          </cell>
          <cell r="C204">
            <v>28</v>
          </cell>
          <cell r="D204">
            <v>17.8</v>
          </cell>
          <cell r="E204">
            <v>35</v>
          </cell>
          <cell r="F204">
            <v>39.5</v>
          </cell>
          <cell r="G204">
            <v>15</v>
          </cell>
          <cell r="H204">
            <v>17</v>
          </cell>
          <cell r="I204">
            <v>12.8</v>
          </cell>
          <cell r="J204">
            <v>10.5</v>
          </cell>
          <cell r="K204">
            <v>11.05</v>
          </cell>
          <cell r="L204">
            <v>6</v>
          </cell>
          <cell r="M204">
            <v>5</v>
          </cell>
          <cell r="N204">
            <v>15.1</v>
          </cell>
          <cell r="O204">
            <v>9</v>
          </cell>
          <cell r="P204">
            <v>8.5</v>
          </cell>
          <cell r="Q204">
            <v>0</v>
          </cell>
          <cell r="R204">
            <v>2</v>
          </cell>
          <cell r="S204">
            <v>7.3</v>
          </cell>
          <cell r="T204">
            <v>2.4</v>
          </cell>
          <cell r="U204">
            <v>2.6</v>
          </cell>
          <cell r="V204">
            <v>15</v>
          </cell>
          <cell r="W204">
            <v>2.5</v>
          </cell>
          <cell r="X204">
            <v>6</v>
          </cell>
          <cell r="Y204">
            <v>2.8</v>
          </cell>
          <cell r="Z204">
            <v>0</v>
          </cell>
          <cell r="AA204">
            <v>0.2</v>
          </cell>
          <cell r="AB204">
            <v>0</v>
          </cell>
          <cell r="AC204">
            <v>1.5</v>
          </cell>
          <cell r="AD204">
            <v>3</v>
          </cell>
          <cell r="AE204">
            <v>0.24</v>
          </cell>
          <cell r="AF204">
            <v>0</v>
          </cell>
          <cell r="AG204">
            <v>0</v>
          </cell>
          <cell r="AH204">
            <v>0.43</v>
          </cell>
          <cell r="AI204">
            <v>10</v>
          </cell>
          <cell r="AJ204">
            <v>1.5</v>
          </cell>
          <cell r="AK204">
            <v>0</v>
          </cell>
          <cell r="AL204">
            <v>8.3000000000000007</v>
          </cell>
          <cell r="AM204">
            <v>3</v>
          </cell>
          <cell r="AN204">
            <v>1</v>
          </cell>
          <cell r="AO204">
            <v>0</v>
          </cell>
          <cell r="AP204">
            <v>1</v>
          </cell>
          <cell r="AQ204">
            <v>3.4</v>
          </cell>
          <cell r="AR204">
            <v>304.42000000000007</v>
          </cell>
        </row>
        <row r="205">
          <cell r="B205">
            <v>43847</v>
          </cell>
          <cell r="C205">
            <v>29</v>
          </cell>
          <cell r="D205">
            <v>22.3</v>
          </cell>
          <cell r="E205">
            <v>36</v>
          </cell>
          <cell r="F205">
            <v>38.979999999999997</v>
          </cell>
          <cell r="G205">
            <v>16</v>
          </cell>
          <cell r="H205">
            <v>17</v>
          </cell>
          <cell r="I205">
            <v>15.7</v>
          </cell>
          <cell r="J205">
            <v>11</v>
          </cell>
          <cell r="K205">
            <v>10.67</v>
          </cell>
          <cell r="L205">
            <v>5</v>
          </cell>
          <cell r="M205">
            <v>7</v>
          </cell>
          <cell r="N205">
            <v>15</v>
          </cell>
          <cell r="O205">
            <v>9.5</v>
          </cell>
          <cell r="P205">
            <v>7</v>
          </cell>
          <cell r="Q205">
            <v>0</v>
          </cell>
          <cell r="R205">
            <v>1.8</v>
          </cell>
          <cell r="S205">
            <v>7.5</v>
          </cell>
          <cell r="T205">
            <v>1</v>
          </cell>
          <cell r="U205">
            <v>1.3</v>
          </cell>
          <cell r="V205">
            <v>16</v>
          </cell>
          <cell r="W205">
            <v>2.1</v>
          </cell>
          <cell r="X205">
            <v>9</v>
          </cell>
          <cell r="Y205">
            <v>2.5</v>
          </cell>
          <cell r="Z205">
            <v>0</v>
          </cell>
          <cell r="AA205">
            <v>0.03</v>
          </cell>
          <cell r="AB205">
            <v>0</v>
          </cell>
          <cell r="AC205">
            <v>1.5</v>
          </cell>
          <cell r="AD205">
            <v>2.7</v>
          </cell>
          <cell r="AE205">
            <v>0</v>
          </cell>
          <cell r="AF205">
            <v>0</v>
          </cell>
          <cell r="AG205">
            <v>0</v>
          </cell>
          <cell r="AH205">
            <v>0.35</v>
          </cell>
          <cell r="AI205">
            <v>10</v>
          </cell>
          <cell r="AJ205">
            <v>1</v>
          </cell>
          <cell r="AK205">
            <v>0</v>
          </cell>
          <cell r="AL205">
            <v>10</v>
          </cell>
          <cell r="AM205">
            <v>4</v>
          </cell>
          <cell r="AN205">
            <v>1.2</v>
          </cell>
          <cell r="AO205">
            <v>0</v>
          </cell>
          <cell r="AP205">
            <v>1</v>
          </cell>
          <cell r="AQ205">
            <v>4.0999999999999996</v>
          </cell>
          <cell r="AR205">
            <v>317.23</v>
          </cell>
        </row>
        <row r="206">
          <cell r="B206">
            <v>43854</v>
          </cell>
          <cell r="C206">
            <v>28</v>
          </cell>
          <cell r="D206">
            <v>20</v>
          </cell>
          <cell r="E206">
            <v>28</v>
          </cell>
          <cell r="F206">
            <v>34.5</v>
          </cell>
          <cell r="G206">
            <v>16.5</v>
          </cell>
          <cell r="H206">
            <v>20</v>
          </cell>
          <cell r="I206">
            <v>14.8</v>
          </cell>
          <cell r="J206">
            <v>9.5</v>
          </cell>
          <cell r="K206">
            <v>11.06</v>
          </cell>
          <cell r="L206">
            <v>5</v>
          </cell>
          <cell r="M206">
            <v>7</v>
          </cell>
          <cell r="N206">
            <v>15.5</v>
          </cell>
          <cell r="O206">
            <v>10</v>
          </cell>
          <cell r="P206">
            <v>9</v>
          </cell>
          <cell r="Q206">
            <v>0</v>
          </cell>
          <cell r="R206">
            <v>2</v>
          </cell>
          <cell r="S206">
            <v>7.7</v>
          </cell>
          <cell r="T206">
            <v>1.5</v>
          </cell>
          <cell r="U206">
            <v>0.95</v>
          </cell>
          <cell r="V206">
            <v>15</v>
          </cell>
          <cell r="W206">
            <v>1.9</v>
          </cell>
          <cell r="X206">
            <v>7</v>
          </cell>
          <cell r="Y206">
            <v>2.6</v>
          </cell>
          <cell r="Z206">
            <v>0</v>
          </cell>
          <cell r="AA206">
            <v>0.1</v>
          </cell>
          <cell r="AB206">
            <v>0</v>
          </cell>
          <cell r="AC206">
            <v>2</v>
          </cell>
          <cell r="AD206">
            <v>2</v>
          </cell>
          <cell r="AE206">
            <v>0</v>
          </cell>
          <cell r="AF206">
            <v>0</v>
          </cell>
          <cell r="AG206">
            <v>0</v>
          </cell>
          <cell r="AH206">
            <v>0.14000000000000001</v>
          </cell>
          <cell r="AI206">
            <v>9</v>
          </cell>
          <cell r="AJ206">
            <v>1.2</v>
          </cell>
          <cell r="AK206">
            <v>0</v>
          </cell>
          <cell r="AL206">
            <v>9.3000000000000007</v>
          </cell>
          <cell r="AM206">
            <v>3</v>
          </cell>
          <cell r="AN206">
            <v>1.2</v>
          </cell>
          <cell r="AO206">
            <v>0</v>
          </cell>
          <cell r="AP206">
            <v>1</v>
          </cell>
          <cell r="AQ206">
            <v>3.7</v>
          </cell>
          <cell r="AR206">
            <v>300.14999999999998</v>
          </cell>
        </row>
        <row r="207">
          <cell r="B207">
            <v>43868</v>
          </cell>
          <cell r="C207">
            <v>22</v>
          </cell>
          <cell r="D207">
            <v>14.5</v>
          </cell>
          <cell r="E207">
            <v>23</v>
          </cell>
          <cell r="F207">
            <v>24.4</v>
          </cell>
          <cell r="G207">
            <v>14</v>
          </cell>
          <cell r="H207">
            <v>20</v>
          </cell>
          <cell r="I207">
            <v>12</v>
          </cell>
          <cell r="J207">
            <v>11.5</v>
          </cell>
          <cell r="K207">
            <v>11.5</v>
          </cell>
          <cell r="L207">
            <v>5</v>
          </cell>
          <cell r="M207">
            <v>5</v>
          </cell>
          <cell r="N207">
            <v>16.899999999999999</v>
          </cell>
          <cell r="O207">
            <v>8.8000000000000007</v>
          </cell>
          <cell r="P207">
            <v>10</v>
          </cell>
          <cell r="Q207">
            <v>0</v>
          </cell>
          <cell r="R207">
            <v>2.1</v>
          </cell>
          <cell r="S207">
            <v>7.5</v>
          </cell>
          <cell r="T207">
            <v>2</v>
          </cell>
          <cell r="U207">
            <v>3.5</v>
          </cell>
          <cell r="V207">
            <v>13</v>
          </cell>
          <cell r="W207">
            <v>1.3</v>
          </cell>
          <cell r="X207">
            <v>5</v>
          </cell>
          <cell r="Y207">
            <v>1.5</v>
          </cell>
          <cell r="Z207">
            <v>0</v>
          </cell>
          <cell r="AA207">
            <v>7.0000000000000007E-2</v>
          </cell>
          <cell r="AB207">
            <v>0</v>
          </cell>
          <cell r="AC207">
            <v>0.9</v>
          </cell>
          <cell r="AD207">
            <v>2</v>
          </cell>
          <cell r="AE207">
            <v>0.3</v>
          </cell>
          <cell r="AF207">
            <v>0</v>
          </cell>
          <cell r="AG207">
            <v>0</v>
          </cell>
          <cell r="AH207">
            <v>0.14000000000000001</v>
          </cell>
          <cell r="AI207">
            <v>9</v>
          </cell>
          <cell r="AJ207">
            <v>1.4</v>
          </cell>
          <cell r="AK207">
            <v>0</v>
          </cell>
          <cell r="AL207">
            <v>8</v>
          </cell>
          <cell r="AM207">
            <v>3</v>
          </cell>
          <cell r="AN207">
            <v>0.6</v>
          </cell>
          <cell r="AO207">
            <v>0</v>
          </cell>
          <cell r="AP207">
            <v>1</v>
          </cell>
          <cell r="AQ207">
            <v>3.3</v>
          </cell>
          <cell r="AR207">
            <v>264.21000000000009</v>
          </cell>
        </row>
        <row r="208">
          <cell r="B208">
            <v>43875</v>
          </cell>
          <cell r="C208">
            <v>25</v>
          </cell>
          <cell r="D208">
            <v>17</v>
          </cell>
          <cell r="E208">
            <v>24</v>
          </cell>
          <cell r="F208">
            <v>26</v>
          </cell>
          <cell r="G208">
            <v>13</v>
          </cell>
          <cell r="H208">
            <v>21</v>
          </cell>
          <cell r="I208">
            <v>14.8</v>
          </cell>
          <cell r="J208">
            <v>10</v>
          </cell>
          <cell r="K208">
            <v>10.8</v>
          </cell>
          <cell r="L208">
            <v>6.8</v>
          </cell>
          <cell r="M208">
            <v>6</v>
          </cell>
          <cell r="N208">
            <v>16.600000000000001</v>
          </cell>
          <cell r="O208">
            <v>8.8000000000000007</v>
          </cell>
          <cell r="P208">
            <v>10</v>
          </cell>
          <cell r="Q208">
            <v>0</v>
          </cell>
          <cell r="R208">
            <v>1.6</v>
          </cell>
          <cell r="S208">
            <v>7.6</v>
          </cell>
          <cell r="T208">
            <v>0</v>
          </cell>
          <cell r="U208">
            <v>5.0999999999999996</v>
          </cell>
          <cell r="V208">
            <v>11</v>
          </cell>
          <cell r="W208">
            <v>1.5</v>
          </cell>
          <cell r="X208">
            <v>5</v>
          </cell>
          <cell r="Y208">
            <v>3</v>
          </cell>
          <cell r="Z208">
            <v>0</v>
          </cell>
          <cell r="AA208">
            <v>0.2</v>
          </cell>
          <cell r="AB208">
            <v>0</v>
          </cell>
          <cell r="AC208">
            <v>1</v>
          </cell>
          <cell r="AD208">
            <v>2.1</v>
          </cell>
          <cell r="AE208">
            <v>0.3</v>
          </cell>
          <cell r="AF208">
            <v>0</v>
          </cell>
          <cell r="AG208">
            <v>0</v>
          </cell>
          <cell r="AH208">
            <v>0.1</v>
          </cell>
          <cell r="AI208">
            <v>9</v>
          </cell>
          <cell r="AJ208">
            <v>1.1000000000000001</v>
          </cell>
          <cell r="AK208">
            <v>0</v>
          </cell>
          <cell r="AL208">
            <v>9.3000000000000007</v>
          </cell>
          <cell r="AM208">
            <v>3</v>
          </cell>
          <cell r="AN208">
            <v>0.5</v>
          </cell>
          <cell r="AO208">
            <v>0</v>
          </cell>
          <cell r="AP208">
            <v>1</v>
          </cell>
          <cell r="AQ208">
            <v>3.7</v>
          </cell>
          <cell r="AR208">
            <v>275.90000000000003</v>
          </cell>
        </row>
        <row r="209">
          <cell r="B209">
            <v>43882</v>
          </cell>
          <cell r="C209">
            <v>26</v>
          </cell>
          <cell r="D209">
            <v>18.5</v>
          </cell>
          <cell r="E209">
            <v>28</v>
          </cell>
          <cell r="F209">
            <v>24</v>
          </cell>
          <cell r="G209">
            <v>12.5</v>
          </cell>
          <cell r="H209">
            <v>19</v>
          </cell>
          <cell r="I209">
            <v>14</v>
          </cell>
          <cell r="J209">
            <v>11.5</v>
          </cell>
          <cell r="K209">
            <v>10.17</v>
          </cell>
          <cell r="L209">
            <v>7.5</v>
          </cell>
          <cell r="M209">
            <v>6</v>
          </cell>
          <cell r="N209">
            <v>17.5</v>
          </cell>
          <cell r="O209">
            <v>8.8000000000000007</v>
          </cell>
          <cell r="P209">
            <v>9</v>
          </cell>
          <cell r="Q209">
            <v>0</v>
          </cell>
          <cell r="R209">
            <v>1.7</v>
          </cell>
          <cell r="S209">
            <v>7.2</v>
          </cell>
          <cell r="T209">
            <v>0</v>
          </cell>
          <cell r="U209">
            <v>2.5</v>
          </cell>
          <cell r="V209">
            <v>9</v>
          </cell>
          <cell r="W209">
            <v>1.7</v>
          </cell>
          <cell r="X209">
            <v>8</v>
          </cell>
          <cell r="Y209">
            <v>2.5</v>
          </cell>
          <cell r="Z209">
            <v>0</v>
          </cell>
          <cell r="AA209">
            <v>0.4</v>
          </cell>
          <cell r="AB209">
            <v>0</v>
          </cell>
          <cell r="AC209">
            <v>1.9</v>
          </cell>
          <cell r="AD209">
            <v>4</v>
          </cell>
          <cell r="AE209">
            <v>0.45</v>
          </cell>
          <cell r="AF209">
            <v>0</v>
          </cell>
          <cell r="AG209">
            <v>0</v>
          </cell>
          <cell r="AH209">
            <v>0.2</v>
          </cell>
          <cell r="AI209">
            <v>10</v>
          </cell>
          <cell r="AJ209">
            <v>1.55</v>
          </cell>
          <cell r="AK209">
            <v>0</v>
          </cell>
          <cell r="AL209">
            <v>10.5</v>
          </cell>
          <cell r="AM209">
            <v>4</v>
          </cell>
          <cell r="AN209">
            <v>0.6</v>
          </cell>
          <cell r="AO209">
            <v>0</v>
          </cell>
          <cell r="AP209">
            <v>1</v>
          </cell>
          <cell r="AQ209">
            <v>3.7</v>
          </cell>
          <cell r="AR209">
            <v>283.37</v>
          </cell>
        </row>
        <row r="210">
          <cell r="B210">
            <v>43889</v>
          </cell>
          <cell r="C210">
            <v>24</v>
          </cell>
          <cell r="D210">
            <v>17.5</v>
          </cell>
          <cell r="E210">
            <v>34</v>
          </cell>
          <cell r="F210">
            <v>33.979999999999997</v>
          </cell>
          <cell r="G210">
            <v>11.5</v>
          </cell>
          <cell r="H210">
            <v>21.2</v>
          </cell>
          <cell r="I210">
            <v>15.3</v>
          </cell>
          <cell r="J210">
            <v>11</v>
          </cell>
          <cell r="K210">
            <v>7.31</v>
          </cell>
          <cell r="L210">
            <v>9</v>
          </cell>
          <cell r="M210">
            <v>6</v>
          </cell>
          <cell r="N210">
            <v>17</v>
          </cell>
          <cell r="O210">
            <v>8.5</v>
          </cell>
          <cell r="P210">
            <v>8</v>
          </cell>
          <cell r="Q210">
            <v>0</v>
          </cell>
          <cell r="R210">
            <v>1.9</v>
          </cell>
          <cell r="S210">
            <v>7.5</v>
          </cell>
          <cell r="T210">
            <v>0</v>
          </cell>
          <cell r="U210">
            <v>3.4</v>
          </cell>
          <cell r="V210">
            <v>11</v>
          </cell>
          <cell r="W210">
            <v>1.8</v>
          </cell>
          <cell r="X210">
            <v>8.5</v>
          </cell>
          <cell r="Y210">
            <v>3</v>
          </cell>
          <cell r="Z210">
            <v>0</v>
          </cell>
          <cell r="AA210">
            <v>0.3</v>
          </cell>
          <cell r="AB210">
            <v>0</v>
          </cell>
          <cell r="AC210">
            <v>1.8</v>
          </cell>
          <cell r="AD210">
            <v>3.5</v>
          </cell>
          <cell r="AE210">
            <v>0.4</v>
          </cell>
          <cell r="AF210">
            <v>0</v>
          </cell>
          <cell r="AG210">
            <v>0</v>
          </cell>
          <cell r="AH210">
            <v>0.18</v>
          </cell>
          <cell r="AI210">
            <v>10</v>
          </cell>
          <cell r="AJ210">
            <v>1.2</v>
          </cell>
          <cell r="AK210">
            <v>0</v>
          </cell>
          <cell r="AL210">
            <v>8.3000000000000007</v>
          </cell>
          <cell r="AM210">
            <v>3</v>
          </cell>
          <cell r="AN210">
            <v>0.7</v>
          </cell>
          <cell r="AO210">
            <v>0</v>
          </cell>
          <cell r="AP210">
            <v>1</v>
          </cell>
          <cell r="AQ210">
            <v>4.47</v>
          </cell>
          <cell r="AR210">
            <v>296.24</v>
          </cell>
        </row>
        <row r="211">
          <cell r="B211">
            <v>43896</v>
          </cell>
          <cell r="C211">
            <v>24</v>
          </cell>
          <cell r="D211">
            <v>16.5</v>
          </cell>
          <cell r="E211">
            <v>38</v>
          </cell>
          <cell r="F211">
            <v>31.67</v>
          </cell>
          <cell r="G211">
            <v>12</v>
          </cell>
          <cell r="H211">
            <v>20</v>
          </cell>
          <cell r="I211">
            <v>14.7</v>
          </cell>
          <cell r="J211">
            <v>10.5</v>
          </cell>
          <cell r="K211">
            <v>7.84</v>
          </cell>
          <cell r="L211">
            <v>7.9</v>
          </cell>
          <cell r="M211">
            <v>6</v>
          </cell>
          <cell r="N211">
            <v>16.5</v>
          </cell>
          <cell r="O211">
            <v>7</v>
          </cell>
          <cell r="P211">
            <v>6</v>
          </cell>
          <cell r="Q211">
            <v>0</v>
          </cell>
          <cell r="R211">
            <v>1.8</v>
          </cell>
          <cell r="S211">
            <v>7.4</v>
          </cell>
          <cell r="T211">
            <v>0</v>
          </cell>
          <cell r="U211">
            <v>2.1</v>
          </cell>
          <cell r="V211">
            <v>10</v>
          </cell>
          <cell r="W211">
            <v>1.8</v>
          </cell>
          <cell r="X211">
            <v>7</v>
          </cell>
          <cell r="Y211">
            <v>2</v>
          </cell>
          <cell r="Z211">
            <v>0</v>
          </cell>
          <cell r="AA211">
            <v>0.3</v>
          </cell>
          <cell r="AB211">
            <v>0</v>
          </cell>
          <cell r="AC211">
            <v>0.22</v>
          </cell>
          <cell r="AD211">
            <v>3.5</v>
          </cell>
          <cell r="AE211">
            <v>0.2</v>
          </cell>
          <cell r="AF211">
            <v>0</v>
          </cell>
          <cell r="AG211">
            <v>0</v>
          </cell>
          <cell r="AH211">
            <v>0.17</v>
          </cell>
          <cell r="AI211">
            <v>13</v>
          </cell>
          <cell r="AJ211">
            <v>1.2</v>
          </cell>
          <cell r="AK211">
            <v>0</v>
          </cell>
          <cell r="AL211">
            <v>8.5</v>
          </cell>
          <cell r="AM211">
            <v>3</v>
          </cell>
          <cell r="AN211">
            <v>0.5</v>
          </cell>
          <cell r="AO211">
            <v>0</v>
          </cell>
          <cell r="AP211">
            <v>1</v>
          </cell>
          <cell r="AQ211">
            <v>3.6</v>
          </cell>
          <cell r="AR211">
            <v>285.90000000000003</v>
          </cell>
        </row>
        <row r="212">
          <cell r="B212">
            <v>43903</v>
          </cell>
          <cell r="C212">
            <v>26</v>
          </cell>
          <cell r="D212">
            <v>21</v>
          </cell>
          <cell r="E212">
            <v>36</v>
          </cell>
          <cell r="F212">
            <v>31.5</v>
          </cell>
          <cell r="G212">
            <v>12.5</v>
          </cell>
          <cell r="H212">
            <v>21</v>
          </cell>
          <cell r="I212">
            <v>15.9</v>
          </cell>
          <cell r="J212">
            <v>9</v>
          </cell>
          <cell r="K212">
            <v>9</v>
          </cell>
          <cell r="L212">
            <v>8.6999999999999993</v>
          </cell>
          <cell r="M212">
            <v>6</v>
          </cell>
          <cell r="N212">
            <v>15.4</v>
          </cell>
          <cell r="O212">
            <v>8.6999999999999993</v>
          </cell>
          <cell r="P212">
            <v>6</v>
          </cell>
          <cell r="Q212">
            <v>0</v>
          </cell>
          <cell r="R212">
            <v>1.7</v>
          </cell>
          <cell r="S212">
            <v>7.8</v>
          </cell>
          <cell r="T212">
            <v>0</v>
          </cell>
          <cell r="U212">
            <v>3.024</v>
          </cell>
          <cell r="V212">
            <v>8.6999999999999993</v>
          </cell>
          <cell r="W212">
            <v>2</v>
          </cell>
          <cell r="X212">
            <v>7.5</v>
          </cell>
          <cell r="Y212">
            <v>2.5</v>
          </cell>
          <cell r="Z212">
            <v>0</v>
          </cell>
          <cell r="AA212">
            <v>0.1</v>
          </cell>
          <cell r="AB212">
            <v>0</v>
          </cell>
          <cell r="AC212">
            <v>1.2</v>
          </cell>
          <cell r="AD212">
            <v>4</v>
          </cell>
          <cell r="AE212">
            <v>0.15</v>
          </cell>
          <cell r="AF212">
            <v>0</v>
          </cell>
          <cell r="AG212">
            <v>0</v>
          </cell>
          <cell r="AH212">
            <v>0.2</v>
          </cell>
          <cell r="AI212">
            <v>12</v>
          </cell>
          <cell r="AJ212">
            <v>1</v>
          </cell>
          <cell r="AK212">
            <v>0</v>
          </cell>
          <cell r="AL212">
            <v>8.3000000000000007</v>
          </cell>
          <cell r="AM212">
            <v>2.7</v>
          </cell>
          <cell r="AN212">
            <v>0.5</v>
          </cell>
          <cell r="AO212">
            <v>0</v>
          </cell>
          <cell r="AP212">
            <v>2</v>
          </cell>
          <cell r="AQ212">
            <v>9.0399999999999991</v>
          </cell>
          <cell r="AR212">
            <v>301.11399999999998</v>
          </cell>
        </row>
        <row r="213">
          <cell r="B213">
            <v>43910</v>
          </cell>
          <cell r="C213">
            <v>25</v>
          </cell>
          <cell r="D213">
            <v>23</v>
          </cell>
          <cell r="E213">
            <v>32</v>
          </cell>
          <cell r="F213">
            <v>32.24</v>
          </cell>
          <cell r="G213">
            <v>14.3</v>
          </cell>
          <cell r="H213">
            <v>22.5</v>
          </cell>
          <cell r="I213">
            <v>16.2</v>
          </cell>
          <cell r="J213">
            <v>9</v>
          </cell>
          <cell r="K213">
            <v>7</v>
          </cell>
          <cell r="L213">
            <v>7.2</v>
          </cell>
          <cell r="M213">
            <v>6</v>
          </cell>
          <cell r="N213">
            <v>15.8</v>
          </cell>
          <cell r="O213">
            <v>9</v>
          </cell>
          <cell r="P213">
            <v>5.5</v>
          </cell>
          <cell r="Q213">
            <v>0</v>
          </cell>
          <cell r="R213">
            <v>1.6</v>
          </cell>
          <cell r="S213">
            <v>7.7</v>
          </cell>
          <cell r="T213">
            <v>0</v>
          </cell>
          <cell r="U213">
            <v>1.3</v>
          </cell>
          <cell r="V213">
            <v>12</v>
          </cell>
          <cell r="W213">
            <v>2</v>
          </cell>
          <cell r="X213">
            <v>7.5</v>
          </cell>
          <cell r="Y213">
            <v>2.8</v>
          </cell>
          <cell r="Z213">
            <v>0</v>
          </cell>
          <cell r="AA213">
            <v>0.25</v>
          </cell>
          <cell r="AB213">
            <v>0</v>
          </cell>
          <cell r="AC213">
            <v>1</v>
          </cell>
          <cell r="AD213">
            <v>4</v>
          </cell>
          <cell r="AE213">
            <v>0</v>
          </cell>
          <cell r="AF213">
            <v>0</v>
          </cell>
          <cell r="AG213">
            <v>0</v>
          </cell>
          <cell r="AH213">
            <v>0.3</v>
          </cell>
          <cell r="AI213">
            <v>12</v>
          </cell>
          <cell r="AJ213">
            <v>0.7</v>
          </cell>
          <cell r="AK213">
            <v>0</v>
          </cell>
          <cell r="AL213">
            <v>9</v>
          </cell>
          <cell r="AM213">
            <v>2</v>
          </cell>
          <cell r="AN213">
            <v>0.6</v>
          </cell>
          <cell r="AO213">
            <v>0</v>
          </cell>
          <cell r="AP213">
            <v>2.1</v>
          </cell>
          <cell r="AQ213">
            <v>7.74</v>
          </cell>
          <cell r="AR213">
            <v>299.3300000000001</v>
          </cell>
        </row>
        <row r="214">
          <cell r="B214">
            <v>43917</v>
          </cell>
          <cell r="C214">
            <v>26</v>
          </cell>
          <cell r="D214">
            <v>26</v>
          </cell>
          <cell r="E214">
            <v>33</v>
          </cell>
          <cell r="F214">
            <v>33.380000000000003</v>
          </cell>
          <cell r="G214">
            <v>14.5</v>
          </cell>
          <cell r="H214">
            <v>23</v>
          </cell>
          <cell r="I214">
            <v>15.1</v>
          </cell>
          <cell r="J214">
            <v>8</v>
          </cell>
          <cell r="K214">
            <v>8.6</v>
          </cell>
          <cell r="L214">
            <v>8.1</v>
          </cell>
          <cell r="M214">
            <v>6</v>
          </cell>
          <cell r="N214">
            <v>15.5</v>
          </cell>
          <cell r="O214">
            <v>7.8</v>
          </cell>
          <cell r="P214">
            <v>6.5</v>
          </cell>
          <cell r="Q214">
            <v>0</v>
          </cell>
          <cell r="R214">
            <v>1.8</v>
          </cell>
          <cell r="S214">
            <v>7.6</v>
          </cell>
          <cell r="T214">
            <v>0</v>
          </cell>
          <cell r="U214">
            <v>0</v>
          </cell>
          <cell r="V214">
            <v>12</v>
          </cell>
          <cell r="W214">
            <v>1.8</v>
          </cell>
          <cell r="X214">
            <v>7</v>
          </cell>
          <cell r="Y214">
            <v>3</v>
          </cell>
          <cell r="Z214">
            <v>0</v>
          </cell>
          <cell r="AA214">
            <v>0.1</v>
          </cell>
          <cell r="AB214">
            <v>0.03</v>
          </cell>
          <cell r="AC214">
            <v>1</v>
          </cell>
          <cell r="AD214">
            <v>4</v>
          </cell>
          <cell r="AE214">
            <v>0</v>
          </cell>
          <cell r="AF214">
            <v>0</v>
          </cell>
          <cell r="AG214">
            <v>0</v>
          </cell>
          <cell r="AH214">
            <v>0.14000000000000001</v>
          </cell>
          <cell r="AI214">
            <v>12</v>
          </cell>
          <cell r="AJ214">
            <v>0.7</v>
          </cell>
          <cell r="AK214">
            <v>0</v>
          </cell>
          <cell r="AL214">
            <v>11</v>
          </cell>
          <cell r="AM214">
            <v>5</v>
          </cell>
          <cell r="AN214">
            <v>0.6</v>
          </cell>
          <cell r="AO214">
            <v>0</v>
          </cell>
          <cell r="AP214">
            <v>2.1</v>
          </cell>
          <cell r="AQ214">
            <v>9.2100000000000009</v>
          </cell>
          <cell r="AR214">
            <v>310.56</v>
          </cell>
        </row>
        <row r="215">
          <cell r="B215">
            <v>43924</v>
          </cell>
          <cell r="C215">
            <v>25</v>
          </cell>
          <cell r="D215">
            <v>25</v>
          </cell>
          <cell r="E215">
            <v>31.5</v>
          </cell>
          <cell r="F215">
            <v>29.73</v>
          </cell>
          <cell r="G215">
            <v>14.3</v>
          </cell>
          <cell r="H215">
            <v>22.8</v>
          </cell>
          <cell r="I215">
            <v>13.5</v>
          </cell>
          <cell r="J215">
            <v>9</v>
          </cell>
          <cell r="K215">
            <v>7</v>
          </cell>
          <cell r="L215">
            <v>8.4</v>
          </cell>
          <cell r="M215">
            <v>6</v>
          </cell>
          <cell r="N215">
            <v>16.2</v>
          </cell>
          <cell r="O215">
            <v>8.1999999999999993</v>
          </cell>
          <cell r="P215">
            <v>7.7</v>
          </cell>
          <cell r="Q215">
            <v>0</v>
          </cell>
          <cell r="R215">
            <v>1.8</v>
          </cell>
          <cell r="S215">
            <v>7.8</v>
          </cell>
          <cell r="T215">
            <v>0</v>
          </cell>
          <cell r="U215">
            <v>0.11</v>
          </cell>
          <cell r="V215">
            <v>13</v>
          </cell>
          <cell r="W215">
            <v>1.8</v>
          </cell>
          <cell r="X215">
            <v>8</v>
          </cell>
          <cell r="Y215">
            <v>2.8</v>
          </cell>
          <cell r="Z215">
            <v>0</v>
          </cell>
          <cell r="AA215">
            <v>0.3</v>
          </cell>
          <cell r="AB215">
            <v>0</v>
          </cell>
          <cell r="AC215">
            <v>2.2999999999999998</v>
          </cell>
          <cell r="AD215">
            <v>4</v>
          </cell>
          <cell r="AE215">
            <v>1.4999999999999999E-2</v>
          </cell>
          <cell r="AF215">
            <v>0</v>
          </cell>
          <cell r="AG215">
            <v>0</v>
          </cell>
          <cell r="AH215">
            <v>0.15</v>
          </cell>
          <cell r="AI215">
            <v>11</v>
          </cell>
          <cell r="AJ215">
            <v>0.72</v>
          </cell>
          <cell r="AK215">
            <v>0</v>
          </cell>
          <cell r="AL215">
            <v>10</v>
          </cell>
          <cell r="AM215">
            <v>4</v>
          </cell>
          <cell r="AN215">
            <v>0.3</v>
          </cell>
          <cell r="AO215">
            <v>0</v>
          </cell>
          <cell r="AP215">
            <v>2.1</v>
          </cell>
          <cell r="AQ215">
            <v>8.6999999999999993</v>
          </cell>
          <cell r="AR215">
            <v>303.22500000000008</v>
          </cell>
        </row>
        <row r="216">
          <cell r="B216">
            <v>43931</v>
          </cell>
          <cell r="C216">
            <v>32</v>
          </cell>
          <cell r="D216">
            <v>25</v>
          </cell>
          <cell r="E216">
            <v>32</v>
          </cell>
          <cell r="F216">
            <v>27.86</v>
          </cell>
          <cell r="G216">
            <v>15.5</v>
          </cell>
          <cell r="H216">
            <v>22.2</v>
          </cell>
          <cell r="I216">
            <v>15.7</v>
          </cell>
          <cell r="J216">
            <v>9</v>
          </cell>
          <cell r="K216">
            <v>8.4</v>
          </cell>
          <cell r="L216">
            <v>6.5</v>
          </cell>
          <cell r="M216">
            <v>6</v>
          </cell>
          <cell r="N216">
            <v>14.1</v>
          </cell>
          <cell r="O216">
            <v>7.1</v>
          </cell>
          <cell r="P216">
            <v>7.6</v>
          </cell>
          <cell r="Q216">
            <v>0</v>
          </cell>
          <cell r="R216">
            <v>1.7</v>
          </cell>
          <cell r="S216">
            <v>7.6</v>
          </cell>
          <cell r="T216">
            <v>0</v>
          </cell>
          <cell r="U216">
            <v>1.4</v>
          </cell>
          <cell r="V216">
            <v>12</v>
          </cell>
          <cell r="W216">
            <v>1.5</v>
          </cell>
          <cell r="X216">
            <v>7</v>
          </cell>
          <cell r="Y216">
            <v>2.7</v>
          </cell>
          <cell r="Z216">
            <v>0</v>
          </cell>
          <cell r="AA216">
            <v>0.1</v>
          </cell>
          <cell r="AB216">
            <v>0</v>
          </cell>
          <cell r="AC216">
            <v>1</v>
          </cell>
          <cell r="AD216">
            <v>3.5</v>
          </cell>
          <cell r="AE216">
            <v>0</v>
          </cell>
          <cell r="AF216">
            <v>0</v>
          </cell>
          <cell r="AG216">
            <v>1</v>
          </cell>
          <cell r="AH216">
            <v>0.2</v>
          </cell>
          <cell r="AI216">
            <v>11</v>
          </cell>
          <cell r="AJ216">
            <v>0.8</v>
          </cell>
          <cell r="AK216">
            <v>0</v>
          </cell>
          <cell r="AL216">
            <v>10.5</v>
          </cell>
          <cell r="AM216">
            <v>3.5</v>
          </cell>
          <cell r="AN216">
            <v>0.55000000000000004</v>
          </cell>
          <cell r="AO216">
            <v>0</v>
          </cell>
          <cell r="AP216">
            <v>2.1</v>
          </cell>
          <cell r="AQ216">
            <v>7</v>
          </cell>
          <cell r="AR216">
            <v>304.11</v>
          </cell>
        </row>
        <row r="217">
          <cell r="B217">
            <v>43938</v>
          </cell>
          <cell r="C217">
            <v>28</v>
          </cell>
          <cell r="D217">
            <v>25</v>
          </cell>
          <cell r="E217">
            <v>33</v>
          </cell>
          <cell r="F217">
            <v>27.83</v>
          </cell>
          <cell r="G217">
            <v>15.7</v>
          </cell>
          <cell r="H217">
            <v>22.4</v>
          </cell>
          <cell r="I217">
            <v>15.2</v>
          </cell>
          <cell r="J217">
            <v>11</v>
          </cell>
          <cell r="K217">
            <v>10.199999999999999</v>
          </cell>
          <cell r="L217">
            <v>11.43</v>
          </cell>
          <cell r="M217">
            <v>6</v>
          </cell>
          <cell r="N217">
            <v>12</v>
          </cell>
          <cell r="O217">
            <v>6.2</v>
          </cell>
          <cell r="P217">
            <v>7.8</v>
          </cell>
          <cell r="Q217">
            <v>0</v>
          </cell>
          <cell r="R217">
            <v>1.9</v>
          </cell>
          <cell r="S217">
            <v>7.4</v>
          </cell>
          <cell r="T217">
            <v>0</v>
          </cell>
          <cell r="U217">
            <v>1.1000000000000001</v>
          </cell>
          <cell r="V217">
            <v>13</v>
          </cell>
          <cell r="W217">
            <v>1.5</v>
          </cell>
          <cell r="X217">
            <v>6</v>
          </cell>
          <cell r="Y217">
            <v>3</v>
          </cell>
          <cell r="Z217">
            <v>0</v>
          </cell>
          <cell r="AA217">
            <v>0.4</v>
          </cell>
          <cell r="AB217">
            <v>0.02</v>
          </cell>
          <cell r="AC217">
            <v>1.143</v>
          </cell>
          <cell r="AD217">
            <v>2.2000000000000002</v>
          </cell>
          <cell r="AE217">
            <v>0</v>
          </cell>
          <cell r="AF217">
            <v>0</v>
          </cell>
          <cell r="AG217">
            <v>1</v>
          </cell>
          <cell r="AH217">
            <v>0.14000000000000001</v>
          </cell>
          <cell r="AI217">
            <v>11</v>
          </cell>
          <cell r="AJ217">
            <v>0.78</v>
          </cell>
          <cell r="AK217">
            <v>0</v>
          </cell>
          <cell r="AL217">
            <v>8.8000000000000007</v>
          </cell>
          <cell r="AM217">
            <v>4</v>
          </cell>
          <cell r="AN217">
            <v>0.6</v>
          </cell>
          <cell r="AO217">
            <v>0</v>
          </cell>
          <cell r="AP217">
            <v>1.5</v>
          </cell>
          <cell r="AQ217">
            <v>6.9</v>
          </cell>
          <cell r="AR217">
            <v>304.14299999999986</v>
          </cell>
        </row>
        <row r="218">
          <cell r="B218">
            <v>43945</v>
          </cell>
          <cell r="C218">
            <v>27</v>
          </cell>
          <cell r="D218">
            <v>25.5</v>
          </cell>
          <cell r="E218">
            <v>34.5</v>
          </cell>
          <cell r="F218">
            <v>30.74</v>
          </cell>
          <cell r="G218">
            <v>15</v>
          </cell>
          <cell r="H218">
            <v>23</v>
          </cell>
          <cell r="I218">
            <v>15.5</v>
          </cell>
          <cell r="J218">
            <v>11</v>
          </cell>
          <cell r="K218">
            <v>10.5</v>
          </cell>
          <cell r="L218">
            <v>8.8000000000000007</v>
          </cell>
          <cell r="M218">
            <v>6</v>
          </cell>
          <cell r="N218">
            <v>11.4</v>
          </cell>
          <cell r="O218">
            <v>7</v>
          </cell>
          <cell r="P218">
            <v>7.5</v>
          </cell>
          <cell r="Q218">
            <v>0</v>
          </cell>
          <cell r="R218">
            <v>2</v>
          </cell>
          <cell r="S218">
            <v>7.2</v>
          </cell>
          <cell r="T218">
            <v>0</v>
          </cell>
          <cell r="U218">
            <v>0.8</v>
          </cell>
          <cell r="V218">
            <v>11.5</v>
          </cell>
          <cell r="W218">
            <v>1.7</v>
          </cell>
          <cell r="X218">
            <v>7.5</v>
          </cell>
          <cell r="Y218">
            <v>2.6</v>
          </cell>
          <cell r="Z218">
            <v>0</v>
          </cell>
          <cell r="AA218">
            <v>0.28599999999999998</v>
          </cell>
          <cell r="AB218">
            <v>0</v>
          </cell>
          <cell r="AC218">
            <v>0.57199999999999995</v>
          </cell>
          <cell r="AD218">
            <v>2.2000000000000002</v>
          </cell>
          <cell r="AE218">
            <v>0.3</v>
          </cell>
          <cell r="AF218">
            <v>0</v>
          </cell>
          <cell r="AG218">
            <v>1</v>
          </cell>
          <cell r="AH218">
            <v>0.28999999999999998</v>
          </cell>
          <cell r="AI218">
            <v>12</v>
          </cell>
          <cell r="AJ218">
            <v>0.5</v>
          </cell>
          <cell r="AK218">
            <v>0</v>
          </cell>
          <cell r="AL218">
            <v>9.5</v>
          </cell>
          <cell r="AM218">
            <v>3.5</v>
          </cell>
          <cell r="AN218">
            <v>0.6</v>
          </cell>
          <cell r="AO218">
            <v>0</v>
          </cell>
          <cell r="AP218">
            <v>1</v>
          </cell>
          <cell r="AQ218">
            <v>7.2</v>
          </cell>
          <cell r="AR218">
            <v>305.6880000000001</v>
          </cell>
        </row>
        <row r="219">
          <cell r="B219">
            <v>43952</v>
          </cell>
          <cell r="C219">
            <v>28</v>
          </cell>
          <cell r="D219">
            <v>27.5</v>
          </cell>
          <cell r="E219">
            <v>37</v>
          </cell>
          <cell r="F219">
            <v>30.8</v>
          </cell>
          <cell r="G219">
            <v>15.5</v>
          </cell>
          <cell r="H219">
            <v>26</v>
          </cell>
          <cell r="I219">
            <v>16.8</v>
          </cell>
          <cell r="J219">
            <v>11</v>
          </cell>
          <cell r="K219">
            <v>10.8</v>
          </cell>
          <cell r="L219">
            <v>7.3</v>
          </cell>
          <cell r="M219">
            <v>6</v>
          </cell>
          <cell r="N219">
            <v>14.3</v>
          </cell>
          <cell r="O219">
            <v>7.5</v>
          </cell>
          <cell r="P219">
            <v>8.5</v>
          </cell>
          <cell r="Q219">
            <v>0</v>
          </cell>
          <cell r="R219">
            <v>2.7</v>
          </cell>
          <cell r="S219">
            <v>7.5</v>
          </cell>
          <cell r="T219">
            <v>0</v>
          </cell>
          <cell r="U219">
            <v>0.76</v>
          </cell>
          <cell r="V219">
            <v>13.5</v>
          </cell>
          <cell r="W219">
            <v>1.4</v>
          </cell>
          <cell r="X219">
            <v>6</v>
          </cell>
          <cell r="Y219">
            <v>2.7</v>
          </cell>
          <cell r="Z219">
            <v>0</v>
          </cell>
          <cell r="AA219">
            <v>0.13</v>
          </cell>
          <cell r="AB219">
            <v>0</v>
          </cell>
          <cell r="AC219">
            <v>0.42</v>
          </cell>
          <cell r="AD219">
            <v>1.9</v>
          </cell>
          <cell r="AE219">
            <v>0.1</v>
          </cell>
          <cell r="AF219">
            <v>0</v>
          </cell>
          <cell r="AG219">
            <v>1</v>
          </cell>
          <cell r="AH219">
            <v>0.36</v>
          </cell>
          <cell r="AI219">
            <v>10</v>
          </cell>
          <cell r="AJ219">
            <v>0.36</v>
          </cell>
          <cell r="AK219">
            <v>0</v>
          </cell>
          <cell r="AL219">
            <v>9.5</v>
          </cell>
          <cell r="AM219">
            <v>4.5</v>
          </cell>
          <cell r="AN219">
            <v>0.6</v>
          </cell>
          <cell r="AO219">
            <v>0</v>
          </cell>
          <cell r="AP219">
            <v>1</v>
          </cell>
          <cell r="AQ219">
            <v>7</v>
          </cell>
          <cell r="AR219">
            <v>318.43000000000006</v>
          </cell>
        </row>
        <row r="220">
          <cell r="B220">
            <v>43959</v>
          </cell>
          <cell r="C220">
            <v>27</v>
          </cell>
          <cell r="D220">
            <v>28</v>
          </cell>
          <cell r="E220">
            <v>35</v>
          </cell>
          <cell r="F220">
            <v>32.6</v>
          </cell>
          <cell r="G220">
            <v>14</v>
          </cell>
          <cell r="H220">
            <v>27</v>
          </cell>
          <cell r="I220">
            <v>15.1</v>
          </cell>
          <cell r="J220">
            <v>14</v>
          </cell>
          <cell r="K220">
            <v>10.199999999999999</v>
          </cell>
          <cell r="L220">
            <v>7.5</v>
          </cell>
          <cell r="M220">
            <v>6</v>
          </cell>
          <cell r="N220">
            <v>14</v>
          </cell>
          <cell r="O220">
            <v>7.6</v>
          </cell>
          <cell r="P220">
            <v>6</v>
          </cell>
          <cell r="Q220">
            <v>0</v>
          </cell>
          <cell r="R220">
            <v>2.5</v>
          </cell>
          <cell r="S220">
            <v>7.6</v>
          </cell>
          <cell r="T220">
            <v>0</v>
          </cell>
          <cell r="U220">
            <v>0.6</v>
          </cell>
          <cell r="V220">
            <v>14</v>
          </cell>
          <cell r="W220">
            <v>1.5</v>
          </cell>
          <cell r="X220">
            <v>5.5</v>
          </cell>
          <cell r="Y220">
            <v>2</v>
          </cell>
          <cell r="Z220">
            <v>0</v>
          </cell>
          <cell r="AA220">
            <v>0.23</v>
          </cell>
          <cell r="AB220">
            <v>0</v>
          </cell>
          <cell r="AC220">
            <v>1</v>
          </cell>
          <cell r="AD220">
            <v>2.5</v>
          </cell>
          <cell r="AE220">
            <v>0.6</v>
          </cell>
          <cell r="AF220">
            <v>0</v>
          </cell>
          <cell r="AG220">
            <v>1</v>
          </cell>
          <cell r="AH220">
            <v>0.14000000000000001</v>
          </cell>
          <cell r="AI220">
            <v>9</v>
          </cell>
          <cell r="AJ220">
            <v>0.4</v>
          </cell>
          <cell r="AK220">
            <v>0</v>
          </cell>
          <cell r="AL220">
            <v>10</v>
          </cell>
          <cell r="AM220">
            <v>4</v>
          </cell>
          <cell r="AN220">
            <v>1</v>
          </cell>
          <cell r="AO220">
            <v>0</v>
          </cell>
          <cell r="AP220">
            <v>1</v>
          </cell>
          <cell r="AQ220">
            <v>7.87</v>
          </cell>
          <cell r="AR220">
            <v>316.43999999999994</v>
          </cell>
        </row>
        <row r="221">
          <cell r="B221">
            <v>43966</v>
          </cell>
          <cell r="C221">
            <v>26</v>
          </cell>
          <cell r="D221">
            <v>24</v>
          </cell>
          <cell r="E221">
            <v>32</v>
          </cell>
          <cell r="F221">
            <v>31.7</v>
          </cell>
          <cell r="G221">
            <v>17</v>
          </cell>
          <cell r="H221">
            <v>23</v>
          </cell>
          <cell r="I221">
            <v>12.9</v>
          </cell>
          <cell r="J221">
            <v>13</v>
          </cell>
          <cell r="K221">
            <v>7.5</v>
          </cell>
          <cell r="L221">
            <v>7.5</v>
          </cell>
          <cell r="M221">
            <v>6</v>
          </cell>
          <cell r="N221">
            <v>15.52</v>
          </cell>
          <cell r="O221">
            <v>11.5</v>
          </cell>
          <cell r="P221">
            <v>7.5</v>
          </cell>
          <cell r="Q221">
            <v>0</v>
          </cell>
          <cell r="R221">
            <v>2.2000000000000002</v>
          </cell>
          <cell r="S221">
            <v>7.3</v>
          </cell>
          <cell r="T221">
            <v>0</v>
          </cell>
          <cell r="U221">
            <v>0.27</v>
          </cell>
          <cell r="V221">
            <v>12</v>
          </cell>
          <cell r="W221">
            <v>1.6</v>
          </cell>
          <cell r="X221">
            <v>5</v>
          </cell>
          <cell r="Y221">
            <v>1.5</v>
          </cell>
          <cell r="Z221">
            <v>0</v>
          </cell>
          <cell r="AA221">
            <v>0.157</v>
          </cell>
          <cell r="AB221">
            <v>0.03</v>
          </cell>
          <cell r="AC221">
            <v>0.71</v>
          </cell>
          <cell r="AD221">
            <v>2.2000000000000002</v>
          </cell>
          <cell r="AE221">
            <v>0.6</v>
          </cell>
          <cell r="AF221">
            <v>0</v>
          </cell>
          <cell r="AG221">
            <v>1</v>
          </cell>
          <cell r="AH221">
            <v>0.28999999999999998</v>
          </cell>
          <cell r="AI221">
            <v>9</v>
          </cell>
          <cell r="AJ221">
            <v>0.71</v>
          </cell>
          <cell r="AK221">
            <v>0</v>
          </cell>
          <cell r="AL221">
            <v>10.6</v>
          </cell>
          <cell r="AM221">
            <v>3</v>
          </cell>
          <cell r="AN221">
            <v>0.9</v>
          </cell>
          <cell r="AO221">
            <v>0</v>
          </cell>
          <cell r="AP221">
            <v>1</v>
          </cell>
          <cell r="AQ221">
            <v>5.42</v>
          </cell>
          <cell r="AR221">
            <v>300.60699999999997</v>
          </cell>
        </row>
        <row r="222">
          <cell r="B222">
            <v>43973</v>
          </cell>
          <cell r="C222">
            <v>28</v>
          </cell>
          <cell r="D222">
            <v>26.5</v>
          </cell>
          <cell r="E222">
            <v>33</v>
          </cell>
          <cell r="F222">
            <v>34.19</v>
          </cell>
          <cell r="G222">
            <v>17.2</v>
          </cell>
          <cell r="H222">
            <v>24</v>
          </cell>
          <cell r="I222">
            <v>12.6</v>
          </cell>
          <cell r="J222">
            <v>11.5</v>
          </cell>
          <cell r="K222">
            <v>8.1</v>
          </cell>
          <cell r="L222">
            <v>7.2</v>
          </cell>
          <cell r="M222">
            <v>6</v>
          </cell>
          <cell r="N222">
            <v>10.71</v>
          </cell>
          <cell r="O222">
            <v>12.5</v>
          </cell>
          <cell r="P222">
            <v>8</v>
          </cell>
          <cell r="Q222">
            <v>0</v>
          </cell>
          <cell r="R222">
            <v>2.7</v>
          </cell>
          <cell r="S222">
            <v>7.6</v>
          </cell>
          <cell r="T222">
            <v>0</v>
          </cell>
          <cell r="U222">
            <v>0.67</v>
          </cell>
          <cell r="V222">
            <v>14</v>
          </cell>
          <cell r="W222">
            <v>1.1000000000000001</v>
          </cell>
          <cell r="X222">
            <v>5</v>
          </cell>
          <cell r="Y222">
            <v>2.7</v>
          </cell>
          <cell r="Z222">
            <v>0</v>
          </cell>
          <cell r="AA222">
            <v>0.24</v>
          </cell>
          <cell r="AB222">
            <v>0</v>
          </cell>
          <cell r="AC222">
            <v>0.56999999999999995</v>
          </cell>
          <cell r="AD222">
            <v>2</v>
          </cell>
          <cell r="AE222">
            <v>0.1</v>
          </cell>
          <cell r="AF222">
            <v>0</v>
          </cell>
          <cell r="AG222">
            <v>1</v>
          </cell>
          <cell r="AH222">
            <v>0.5</v>
          </cell>
          <cell r="AI222">
            <v>9</v>
          </cell>
          <cell r="AJ222">
            <v>0.86</v>
          </cell>
          <cell r="AK222">
            <v>0</v>
          </cell>
          <cell r="AL222">
            <v>9.8000000000000007</v>
          </cell>
          <cell r="AM222">
            <v>3</v>
          </cell>
          <cell r="AN222">
            <v>0.7</v>
          </cell>
          <cell r="AO222">
            <v>0</v>
          </cell>
          <cell r="AP222">
            <v>1</v>
          </cell>
          <cell r="AQ222">
            <v>6.1</v>
          </cell>
          <cell r="AR222">
            <v>308.14</v>
          </cell>
        </row>
        <row r="223">
          <cell r="B223">
            <v>43980</v>
          </cell>
          <cell r="C223">
            <v>27.5</v>
          </cell>
          <cell r="D223">
            <v>24.5</v>
          </cell>
          <cell r="E223">
            <v>32</v>
          </cell>
          <cell r="F223">
            <v>27.7</v>
          </cell>
          <cell r="G223">
            <v>16.399999999999999</v>
          </cell>
          <cell r="H223">
            <v>25.7</v>
          </cell>
          <cell r="I223">
            <v>11.5</v>
          </cell>
          <cell r="J223">
            <v>12</v>
          </cell>
          <cell r="K223">
            <v>7.6</v>
          </cell>
          <cell r="L223">
            <v>5.6</v>
          </cell>
          <cell r="M223">
            <v>6</v>
          </cell>
          <cell r="N223">
            <v>13.5</v>
          </cell>
          <cell r="O223">
            <v>12</v>
          </cell>
          <cell r="P223">
            <v>7.2</v>
          </cell>
          <cell r="Q223">
            <v>0</v>
          </cell>
          <cell r="R223">
            <v>3.2</v>
          </cell>
          <cell r="S223">
            <v>6.14</v>
          </cell>
          <cell r="T223">
            <v>0</v>
          </cell>
          <cell r="U223">
            <v>1.1499999999999999</v>
          </cell>
          <cell r="V223">
            <v>13.5</v>
          </cell>
          <cell r="W223">
            <v>1</v>
          </cell>
          <cell r="X223">
            <v>7</v>
          </cell>
          <cell r="Y223">
            <v>4.0999999999999996</v>
          </cell>
          <cell r="Z223">
            <v>0</v>
          </cell>
          <cell r="AA223">
            <v>0.06</v>
          </cell>
          <cell r="AB223">
            <v>0</v>
          </cell>
          <cell r="AC223">
            <v>0.85</v>
          </cell>
          <cell r="AD223">
            <v>3</v>
          </cell>
          <cell r="AE223">
            <v>0.1</v>
          </cell>
          <cell r="AF223">
            <v>0</v>
          </cell>
          <cell r="AG223">
            <v>1</v>
          </cell>
          <cell r="AH223">
            <v>0.4</v>
          </cell>
          <cell r="AI223">
            <v>9</v>
          </cell>
          <cell r="AJ223">
            <v>0.84</v>
          </cell>
          <cell r="AK223">
            <v>0</v>
          </cell>
          <cell r="AL223">
            <v>9.5</v>
          </cell>
          <cell r="AM223">
            <v>4</v>
          </cell>
          <cell r="AN223">
            <v>0.6</v>
          </cell>
          <cell r="AO223">
            <v>0</v>
          </cell>
          <cell r="AP223">
            <v>1</v>
          </cell>
          <cell r="AQ223">
            <v>6.3</v>
          </cell>
          <cell r="AR223">
            <v>301.94</v>
          </cell>
        </row>
        <row r="224">
          <cell r="B224">
            <v>43987</v>
          </cell>
          <cell r="C224">
            <v>27</v>
          </cell>
          <cell r="D224">
            <v>23.7</v>
          </cell>
          <cell r="E224">
            <v>32</v>
          </cell>
          <cell r="F224">
            <v>30.1</v>
          </cell>
          <cell r="G224">
            <v>19.5</v>
          </cell>
          <cell r="H224">
            <v>27</v>
          </cell>
          <cell r="I224">
            <v>12.4</v>
          </cell>
          <cell r="J224">
            <v>13</v>
          </cell>
          <cell r="K224">
            <v>7.5</v>
          </cell>
          <cell r="L224">
            <v>9.8000000000000007</v>
          </cell>
          <cell r="M224">
            <v>6</v>
          </cell>
          <cell r="N224">
            <v>17.2</v>
          </cell>
          <cell r="O224">
            <v>11.5</v>
          </cell>
          <cell r="P224">
            <v>8.8000000000000007</v>
          </cell>
          <cell r="Q224">
            <v>0</v>
          </cell>
          <cell r="R224">
            <v>3.7</v>
          </cell>
          <cell r="S224">
            <v>7.8</v>
          </cell>
          <cell r="T224">
            <v>0</v>
          </cell>
          <cell r="U224">
            <v>1.4</v>
          </cell>
          <cell r="V224">
            <v>7</v>
          </cell>
          <cell r="W224">
            <v>1</v>
          </cell>
          <cell r="X224">
            <v>6</v>
          </cell>
          <cell r="Y224">
            <v>2.7</v>
          </cell>
          <cell r="Z224">
            <v>0</v>
          </cell>
          <cell r="AA224">
            <v>0</v>
          </cell>
          <cell r="AB224">
            <v>0</v>
          </cell>
          <cell r="AC224">
            <v>0.8</v>
          </cell>
          <cell r="AD224">
            <v>3.8</v>
          </cell>
          <cell r="AE224">
            <v>0.1</v>
          </cell>
          <cell r="AF224">
            <v>0</v>
          </cell>
          <cell r="AG224">
            <v>1</v>
          </cell>
          <cell r="AH224">
            <v>0.4</v>
          </cell>
          <cell r="AI224">
            <v>9</v>
          </cell>
          <cell r="AJ224">
            <v>0.57999999999999996</v>
          </cell>
          <cell r="AK224">
            <v>0</v>
          </cell>
          <cell r="AL224">
            <v>9.5</v>
          </cell>
          <cell r="AM224">
            <v>4</v>
          </cell>
          <cell r="AN224">
            <v>0.6</v>
          </cell>
          <cell r="AO224">
            <v>0</v>
          </cell>
          <cell r="AP224">
            <v>1</v>
          </cell>
          <cell r="AQ224">
            <v>8.1999999999999993</v>
          </cell>
          <cell r="AR224">
            <v>314.08</v>
          </cell>
        </row>
        <row r="225">
          <cell r="B225">
            <v>43994</v>
          </cell>
          <cell r="C225">
            <v>29</v>
          </cell>
          <cell r="D225">
            <v>24.5</v>
          </cell>
          <cell r="E225">
            <v>21</v>
          </cell>
          <cell r="F225">
            <v>22.48</v>
          </cell>
          <cell r="G225">
            <v>17</v>
          </cell>
          <cell r="H225">
            <v>28.5</v>
          </cell>
          <cell r="I225">
            <v>13.4</v>
          </cell>
          <cell r="J225">
            <v>11</v>
          </cell>
          <cell r="K225">
            <v>7.3</v>
          </cell>
          <cell r="L225">
            <v>8.6</v>
          </cell>
          <cell r="M225">
            <v>6</v>
          </cell>
          <cell r="N225">
            <v>17.2</v>
          </cell>
          <cell r="O225">
            <v>12</v>
          </cell>
          <cell r="P225">
            <v>9</v>
          </cell>
          <cell r="Q225">
            <v>0</v>
          </cell>
          <cell r="R225">
            <v>3.5</v>
          </cell>
          <cell r="S225">
            <v>7.3</v>
          </cell>
          <cell r="T225">
            <v>0</v>
          </cell>
          <cell r="U225">
            <v>0.9</v>
          </cell>
          <cell r="V225">
            <v>11.5</v>
          </cell>
          <cell r="W225">
            <v>1</v>
          </cell>
          <cell r="X225">
            <v>5</v>
          </cell>
          <cell r="Y225">
            <v>2.89</v>
          </cell>
          <cell r="Z225">
            <v>0</v>
          </cell>
          <cell r="AA225">
            <v>0</v>
          </cell>
          <cell r="AB225">
            <v>0</v>
          </cell>
          <cell r="AC225">
            <v>0.43</v>
          </cell>
          <cell r="AD225">
            <v>2.4300000000000002</v>
          </cell>
          <cell r="AE225">
            <v>0</v>
          </cell>
          <cell r="AF225">
            <v>0</v>
          </cell>
          <cell r="AG225">
            <v>1</v>
          </cell>
          <cell r="AH225">
            <v>0.2</v>
          </cell>
          <cell r="AI225">
            <v>9</v>
          </cell>
          <cell r="AJ225">
            <v>1.28</v>
          </cell>
          <cell r="AK225">
            <v>0</v>
          </cell>
          <cell r="AL225">
            <v>9</v>
          </cell>
          <cell r="AM225">
            <v>4</v>
          </cell>
          <cell r="AN225">
            <v>0.5</v>
          </cell>
          <cell r="AO225">
            <v>0</v>
          </cell>
          <cell r="AP225">
            <v>1</v>
          </cell>
          <cell r="AQ225">
            <v>8.39</v>
          </cell>
          <cell r="AR225">
            <v>296.3</v>
          </cell>
        </row>
        <row r="226">
          <cell r="B226">
            <v>44001</v>
          </cell>
          <cell r="C226">
            <v>27</v>
          </cell>
          <cell r="D226">
            <v>23.2</v>
          </cell>
          <cell r="E226">
            <v>31.5</v>
          </cell>
          <cell r="F226">
            <v>31.8</v>
          </cell>
          <cell r="G226">
            <v>19</v>
          </cell>
          <cell r="H226">
            <v>27.5</v>
          </cell>
          <cell r="I226">
            <v>12.3</v>
          </cell>
          <cell r="J226">
            <v>11</v>
          </cell>
          <cell r="K226">
            <v>8.1999999999999993</v>
          </cell>
          <cell r="L226">
            <v>6</v>
          </cell>
          <cell r="M226">
            <v>6</v>
          </cell>
          <cell r="N226">
            <v>14.7</v>
          </cell>
          <cell r="O226">
            <v>12</v>
          </cell>
          <cell r="P226">
            <v>10</v>
          </cell>
          <cell r="Q226">
            <v>0</v>
          </cell>
          <cell r="R226">
            <v>3.8</v>
          </cell>
          <cell r="S226">
            <v>8.4</v>
          </cell>
          <cell r="T226">
            <v>0</v>
          </cell>
          <cell r="U226">
            <v>0.54</v>
          </cell>
          <cell r="V226">
            <v>10</v>
          </cell>
          <cell r="W226">
            <v>1.2</v>
          </cell>
          <cell r="X226">
            <v>5.5</v>
          </cell>
          <cell r="Y226">
            <v>2.8</v>
          </cell>
          <cell r="Z226">
            <v>0</v>
          </cell>
          <cell r="AA226">
            <v>0.17199999999999999</v>
          </cell>
          <cell r="AB226">
            <v>0</v>
          </cell>
          <cell r="AC226">
            <v>0.7</v>
          </cell>
          <cell r="AD226">
            <v>3.3</v>
          </cell>
          <cell r="AE226">
            <v>0</v>
          </cell>
          <cell r="AF226">
            <v>0</v>
          </cell>
          <cell r="AG226">
            <v>1</v>
          </cell>
          <cell r="AH226">
            <v>0.25</v>
          </cell>
          <cell r="AI226">
            <v>9</v>
          </cell>
          <cell r="AJ226">
            <v>1.23</v>
          </cell>
          <cell r="AK226">
            <v>0</v>
          </cell>
          <cell r="AL226">
            <v>8.5</v>
          </cell>
          <cell r="AM226">
            <v>4</v>
          </cell>
          <cell r="AN226">
            <v>1.5</v>
          </cell>
          <cell r="AO226">
            <v>0</v>
          </cell>
          <cell r="AP226">
            <v>1</v>
          </cell>
          <cell r="AQ226">
            <v>7.2</v>
          </cell>
          <cell r="AR226">
            <v>310.29200000000003</v>
          </cell>
        </row>
        <row r="227">
          <cell r="B227">
            <v>44008</v>
          </cell>
          <cell r="C227">
            <v>28</v>
          </cell>
          <cell r="D227">
            <v>24</v>
          </cell>
          <cell r="E227">
            <v>36.119999999999997</v>
          </cell>
          <cell r="F227">
            <v>35.5</v>
          </cell>
          <cell r="G227">
            <v>16.5</v>
          </cell>
          <cell r="H227">
            <v>27.7</v>
          </cell>
          <cell r="I227">
            <v>12.5</v>
          </cell>
          <cell r="J227">
            <v>11</v>
          </cell>
          <cell r="K227">
            <v>5.4</v>
          </cell>
          <cell r="L227">
            <v>8.6</v>
          </cell>
          <cell r="M227">
            <v>6</v>
          </cell>
          <cell r="N227">
            <v>15.75</v>
          </cell>
          <cell r="O227">
            <v>11.2</v>
          </cell>
          <cell r="P227">
            <v>8.1999999999999993</v>
          </cell>
          <cell r="Q227">
            <v>0</v>
          </cell>
          <cell r="R227">
            <v>3.2</v>
          </cell>
          <cell r="S227">
            <v>7.2</v>
          </cell>
          <cell r="T227">
            <v>0</v>
          </cell>
          <cell r="U227">
            <v>1</v>
          </cell>
          <cell r="V227">
            <v>13</v>
          </cell>
          <cell r="W227">
            <v>1.1000000000000001</v>
          </cell>
          <cell r="X227">
            <v>7</v>
          </cell>
          <cell r="Y227">
            <v>3.4</v>
          </cell>
          <cell r="Z227">
            <v>0</v>
          </cell>
          <cell r="AA227">
            <v>0.14000000000000001</v>
          </cell>
          <cell r="AB227">
            <v>0</v>
          </cell>
          <cell r="AC227">
            <v>0.71</v>
          </cell>
          <cell r="AD227">
            <v>3.3</v>
          </cell>
          <cell r="AE227">
            <v>0</v>
          </cell>
          <cell r="AF227">
            <v>0</v>
          </cell>
          <cell r="AG227">
            <v>1</v>
          </cell>
          <cell r="AH227">
            <v>0.2</v>
          </cell>
          <cell r="AI227">
            <v>9</v>
          </cell>
          <cell r="AJ227">
            <v>1.25</v>
          </cell>
          <cell r="AK227">
            <v>0</v>
          </cell>
          <cell r="AL227">
            <v>8.3000000000000007</v>
          </cell>
          <cell r="AM227">
            <v>3</v>
          </cell>
          <cell r="AN227">
            <v>1.5</v>
          </cell>
          <cell r="AO227">
            <v>0</v>
          </cell>
          <cell r="AP227">
            <v>1</v>
          </cell>
          <cell r="AQ227">
            <v>7.9</v>
          </cell>
          <cell r="AR227">
            <v>319.6699999999999</v>
          </cell>
        </row>
        <row r="228">
          <cell r="B228">
            <v>44015</v>
          </cell>
          <cell r="C228">
            <v>28</v>
          </cell>
          <cell r="D228">
            <v>24.5</v>
          </cell>
          <cell r="E228">
            <v>34</v>
          </cell>
          <cell r="F228">
            <v>32.409999999999997</v>
          </cell>
          <cell r="G228">
            <v>15.5</v>
          </cell>
          <cell r="H228">
            <v>24</v>
          </cell>
          <cell r="I228">
            <v>13.5</v>
          </cell>
          <cell r="J228">
            <v>12.6</v>
          </cell>
          <cell r="K228">
            <v>6.9</v>
          </cell>
          <cell r="L228">
            <v>7.8</v>
          </cell>
          <cell r="M228">
            <v>6</v>
          </cell>
          <cell r="N228">
            <v>17.899999999999999</v>
          </cell>
          <cell r="O228">
            <v>11.2</v>
          </cell>
          <cell r="P228">
            <v>7</v>
          </cell>
          <cell r="Q228">
            <v>0</v>
          </cell>
          <cell r="R228">
            <v>4.0999999999999996</v>
          </cell>
          <cell r="S228">
            <v>6.8</v>
          </cell>
          <cell r="T228">
            <v>0</v>
          </cell>
          <cell r="U228">
            <v>1.25</v>
          </cell>
          <cell r="V228">
            <v>13</v>
          </cell>
          <cell r="W228">
            <v>1.3</v>
          </cell>
          <cell r="X228">
            <v>6.7</v>
          </cell>
          <cell r="Y228">
            <v>2.75</v>
          </cell>
          <cell r="Z228">
            <v>0</v>
          </cell>
          <cell r="AA228">
            <v>0.16</v>
          </cell>
          <cell r="AB228">
            <v>0</v>
          </cell>
          <cell r="AC228">
            <v>0.43</v>
          </cell>
          <cell r="AD228">
            <v>4</v>
          </cell>
          <cell r="AE228">
            <v>0</v>
          </cell>
          <cell r="AF228">
            <v>0</v>
          </cell>
          <cell r="AG228">
            <v>1</v>
          </cell>
          <cell r="AH228">
            <v>0</v>
          </cell>
          <cell r="AI228">
            <v>9</v>
          </cell>
          <cell r="AJ228">
            <v>1.28</v>
          </cell>
          <cell r="AK228">
            <v>0</v>
          </cell>
          <cell r="AL228">
            <v>8.8000000000000007</v>
          </cell>
          <cell r="AM228">
            <v>4</v>
          </cell>
          <cell r="AN228">
            <v>1.2</v>
          </cell>
          <cell r="AO228">
            <v>0</v>
          </cell>
          <cell r="AP228">
            <v>1</v>
          </cell>
          <cell r="AQ228">
            <v>7.3</v>
          </cell>
          <cell r="AR228">
            <v>315.38000000000005</v>
          </cell>
        </row>
        <row r="229">
          <cell r="B229">
            <v>44022</v>
          </cell>
          <cell r="C229">
            <v>29</v>
          </cell>
          <cell r="D229">
            <v>24</v>
          </cell>
          <cell r="E229">
            <v>33.5</v>
          </cell>
          <cell r="F229">
            <v>32</v>
          </cell>
          <cell r="G229">
            <v>16.2</v>
          </cell>
          <cell r="H229">
            <v>25</v>
          </cell>
          <cell r="I229">
            <v>11</v>
          </cell>
          <cell r="J229">
            <v>15</v>
          </cell>
          <cell r="K229">
            <v>7.9</v>
          </cell>
          <cell r="L229">
            <v>8.4</v>
          </cell>
          <cell r="M229">
            <v>6</v>
          </cell>
          <cell r="N229">
            <v>13.4</v>
          </cell>
          <cell r="O229">
            <v>12</v>
          </cell>
          <cell r="P229">
            <v>8</v>
          </cell>
          <cell r="Q229">
            <v>0</v>
          </cell>
          <cell r="R229">
            <v>3.2</v>
          </cell>
          <cell r="S229">
            <v>7.7</v>
          </cell>
          <cell r="T229">
            <v>0</v>
          </cell>
          <cell r="U229">
            <v>1.05</v>
          </cell>
          <cell r="V229">
            <v>12</v>
          </cell>
          <cell r="W229">
            <v>1.3</v>
          </cell>
          <cell r="X229">
            <v>7.4</v>
          </cell>
          <cell r="Y229">
            <v>2.9</v>
          </cell>
          <cell r="Z229">
            <v>0</v>
          </cell>
          <cell r="AA229">
            <v>0.04</v>
          </cell>
          <cell r="AB229">
            <v>0</v>
          </cell>
          <cell r="AC229">
            <v>0.7</v>
          </cell>
          <cell r="AD229">
            <v>2.5</v>
          </cell>
          <cell r="AE229">
            <v>0</v>
          </cell>
          <cell r="AF229">
            <v>0</v>
          </cell>
          <cell r="AG229">
            <v>1</v>
          </cell>
          <cell r="AH229">
            <v>0.4</v>
          </cell>
          <cell r="AI229">
            <v>9</v>
          </cell>
          <cell r="AJ229">
            <v>0.86</v>
          </cell>
          <cell r="AK229">
            <v>0</v>
          </cell>
          <cell r="AL229">
            <v>11.5</v>
          </cell>
          <cell r="AM229">
            <v>3.5</v>
          </cell>
          <cell r="AN229">
            <v>0.7</v>
          </cell>
          <cell r="AO229">
            <v>0</v>
          </cell>
          <cell r="AP229">
            <v>1</v>
          </cell>
          <cell r="AQ229">
            <v>7.83</v>
          </cell>
          <cell r="AR229">
            <v>315.97999999999996</v>
          </cell>
        </row>
        <row r="230">
          <cell r="B230">
            <v>44029</v>
          </cell>
          <cell r="C230">
            <v>28.5</v>
          </cell>
          <cell r="D230">
            <v>23.5</v>
          </cell>
          <cell r="E230">
            <v>34</v>
          </cell>
          <cell r="F230">
            <v>31.7</v>
          </cell>
          <cell r="G230">
            <v>13.5</v>
          </cell>
          <cell r="H230">
            <v>24</v>
          </cell>
          <cell r="I230">
            <v>10.5</v>
          </cell>
          <cell r="J230">
            <v>14</v>
          </cell>
          <cell r="K230">
            <v>6.8</v>
          </cell>
          <cell r="L230">
            <v>7.1</v>
          </cell>
          <cell r="M230">
            <v>6</v>
          </cell>
          <cell r="N230">
            <v>14.5</v>
          </cell>
          <cell r="O230">
            <v>11</v>
          </cell>
          <cell r="P230">
            <v>9</v>
          </cell>
          <cell r="Q230">
            <v>0</v>
          </cell>
          <cell r="R230">
            <v>3.9</v>
          </cell>
          <cell r="S230">
            <v>8.6</v>
          </cell>
          <cell r="T230">
            <v>0</v>
          </cell>
          <cell r="U230">
            <v>0.4</v>
          </cell>
          <cell r="V230">
            <v>13</v>
          </cell>
          <cell r="W230">
            <v>1.2</v>
          </cell>
          <cell r="X230">
            <v>6</v>
          </cell>
          <cell r="Y230">
            <v>4.5999999999999996</v>
          </cell>
          <cell r="Z230">
            <v>0</v>
          </cell>
          <cell r="AA230">
            <v>0.04</v>
          </cell>
          <cell r="AB230">
            <v>0</v>
          </cell>
          <cell r="AC230">
            <v>0.3</v>
          </cell>
          <cell r="AD230">
            <v>3.2</v>
          </cell>
          <cell r="AE230">
            <v>0</v>
          </cell>
          <cell r="AF230">
            <v>0</v>
          </cell>
          <cell r="AG230">
            <v>1</v>
          </cell>
          <cell r="AH230">
            <v>0</v>
          </cell>
          <cell r="AI230">
            <v>9</v>
          </cell>
          <cell r="AJ230">
            <v>0.81</v>
          </cell>
          <cell r="AK230">
            <v>0</v>
          </cell>
          <cell r="AL230">
            <v>12</v>
          </cell>
          <cell r="AM230">
            <v>3</v>
          </cell>
          <cell r="AN230">
            <v>0.5</v>
          </cell>
          <cell r="AO230">
            <v>0</v>
          </cell>
          <cell r="AP230">
            <v>1</v>
          </cell>
          <cell r="AQ230">
            <v>7.94</v>
          </cell>
          <cell r="AR230">
            <v>310.59000000000003</v>
          </cell>
        </row>
        <row r="231">
          <cell r="B231">
            <v>44036</v>
          </cell>
          <cell r="C231">
            <v>31.5</v>
          </cell>
          <cell r="D231">
            <v>24.2</v>
          </cell>
          <cell r="E231">
            <v>19</v>
          </cell>
          <cell r="F231">
            <v>14.3</v>
          </cell>
          <cell r="G231">
            <v>15.7</v>
          </cell>
          <cell r="H231">
            <v>25</v>
          </cell>
          <cell r="I231">
            <v>12.4</v>
          </cell>
          <cell r="J231">
            <v>13</v>
          </cell>
          <cell r="K231">
            <v>7.66</v>
          </cell>
          <cell r="L231">
            <v>8.4</v>
          </cell>
          <cell r="M231">
            <v>6</v>
          </cell>
          <cell r="N231">
            <v>14.2</v>
          </cell>
          <cell r="O231">
            <v>12</v>
          </cell>
          <cell r="P231">
            <v>7.5</v>
          </cell>
          <cell r="Q231">
            <v>0</v>
          </cell>
          <cell r="R231">
            <v>4.2</v>
          </cell>
          <cell r="S231">
            <v>8.3000000000000007</v>
          </cell>
          <cell r="T231">
            <v>0</v>
          </cell>
          <cell r="U231">
            <v>0.18</v>
          </cell>
          <cell r="V231">
            <v>10.199999999999999</v>
          </cell>
          <cell r="W231">
            <v>1.2</v>
          </cell>
          <cell r="X231">
            <v>6.5</v>
          </cell>
          <cell r="Y231">
            <v>2.9</v>
          </cell>
          <cell r="Z231">
            <v>0</v>
          </cell>
          <cell r="AA231">
            <v>0.11</v>
          </cell>
          <cell r="AB231">
            <v>0</v>
          </cell>
          <cell r="AC231">
            <v>0.3</v>
          </cell>
          <cell r="AD231">
            <v>2.7</v>
          </cell>
          <cell r="AE231">
            <v>0</v>
          </cell>
          <cell r="AF231">
            <v>0</v>
          </cell>
          <cell r="AG231">
            <v>1</v>
          </cell>
          <cell r="AH231">
            <v>0</v>
          </cell>
          <cell r="AI231">
            <v>9</v>
          </cell>
          <cell r="AJ231">
            <v>0.9</v>
          </cell>
          <cell r="AK231">
            <v>0</v>
          </cell>
          <cell r="AL231">
            <v>12</v>
          </cell>
          <cell r="AM231">
            <v>2</v>
          </cell>
          <cell r="AN231">
            <v>0.5</v>
          </cell>
          <cell r="AO231">
            <v>0</v>
          </cell>
          <cell r="AP231">
            <v>1</v>
          </cell>
          <cell r="AQ231">
            <v>6.5</v>
          </cell>
          <cell r="AR231">
            <v>280.34999999999997</v>
          </cell>
        </row>
        <row r="232">
          <cell r="B232">
            <v>44043</v>
          </cell>
          <cell r="C232">
            <v>31</v>
          </cell>
          <cell r="D232">
            <v>22.5</v>
          </cell>
          <cell r="E232">
            <v>33.5</v>
          </cell>
          <cell r="F232">
            <v>28.4</v>
          </cell>
          <cell r="G232">
            <v>15</v>
          </cell>
          <cell r="H232">
            <v>24.5</v>
          </cell>
          <cell r="I232">
            <v>13.3</v>
          </cell>
          <cell r="J232">
            <v>12.5</v>
          </cell>
          <cell r="K232">
            <v>9.6999999999999993</v>
          </cell>
          <cell r="L232">
            <v>9.5</v>
          </cell>
          <cell r="M232">
            <v>5</v>
          </cell>
          <cell r="N232">
            <v>12.9</v>
          </cell>
          <cell r="O232">
            <v>11.5</v>
          </cell>
          <cell r="P232">
            <v>8</v>
          </cell>
          <cell r="Q232">
            <v>0</v>
          </cell>
          <cell r="R232">
            <v>4.7</v>
          </cell>
          <cell r="S232">
            <v>8.6</v>
          </cell>
          <cell r="T232">
            <v>0</v>
          </cell>
          <cell r="U232">
            <v>0.34</v>
          </cell>
          <cell r="V232">
            <v>11.7</v>
          </cell>
          <cell r="W232">
            <v>1.1000000000000001</v>
          </cell>
          <cell r="X232">
            <v>6</v>
          </cell>
          <cell r="Y232">
            <v>2.2999999999999998</v>
          </cell>
          <cell r="Z232">
            <v>0</v>
          </cell>
          <cell r="AA232">
            <v>0.06</v>
          </cell>
          <cell r="AB232">
            <v>0</v>
          </cell>
          <cell r="AC232">
            <v>0.1</v>
          </cell>
          <cell r="AD232">
            <v>2.8</v>
          </cell>
          <cell r="AE232">
            <v>0.4</v>
          </cell>
          <cell r="AF232">
            <v>0</v>
          </cell>
          <cell r="AG232">
            <v>1</v>
          </cell>
          <cell r="AH232">
            <v>0.4</v>
          </cell>
          <cell r="AI232">
            <v>9</v>
          </cell>
          <cell r="AJ232">
            <v>0.77</v>
          </cell>
          <cell r="AK232">
            <v>0</v>
          </cell>
          <cell r="AL232">
            <v>12</v>
          </cell>
          <cell r="AM232">
            <v>3.7</v>
          </cell>
          <cell r="AN232">
            <v>0.5</v>
          </cell>
          <cell r="AO232">
            <v>0</v>
          </cell>
          <cell r="AP232">
            <v>1</v>
          </cell>
          <cell r="AQ232">
            <v>7.1</v>
          </cell>
          <cell r="AR232">
            <v>310.87</v>
          </cell>
        </row>
        <row r="233">
          <cell r="B233">
            <v>44050</v>
          </cell>
          <cell r="C233">
            <v>30</v>
          </cell>
          <cell r="D233">
            <v>22.5</v>
          </cell>
          <cell r="E233">
            <v>35</v>
          </cell>
          <cell r="F233">
            <v>32</v>
          </cell>
          <cell r="G233">
            <v>17</v>
          </cell>
          <cell r="H233">
            <v>27</v>
          </cell>
          <cell r="I233">
            <v>15</v>
          </cell>
          <cell r="J233">
            <v>13</v>
          </cell>
          <cell r="K233">
            <v>9.8000000000000007</v>
          </cell>
          <cell r="L233">
            <v>6.6</v>
          </cell>
          <cell r="M233">
            <v>5</v>
          </cell>
          <cell r="N233">
            <v>10.1</v>
          </cell>
          <cell r="O233">
            <v>11.2</v>
          </cell>
          <cell r="P233">
            <v>9</v>
          </cell>
          <cell r="Q233">
            <v>0</v>
          </cell>
          <cell r="R233">
            <v>4.2</v>
          </cell>
          <cell r="S233">
            <v>6.43</v>
          </cell>
          <cell r="T233">
            <v>0</v>
          </cell>
          <cell r="U233">
            <v>0.8</v>
          </cell>
          <cell r="V233">
            <v>14.5</v>
          </cell>
          <cell r="W233">
            <v>1.3</v>
          </cell>
          <cell r="X233">
            <v>6</v>
          </cell>
          <cell r="Y233">
            <v>4.2</v>
          </cell>
          <cell r="Z233">
            <v>0</v>
          </cell>
          <cell r="AA233">
            <v>0.14000000000000001</v>
          </cell>
          <cell r="AB233">
            <v>0</v>
          </cell>
          <cell r="AC233">
            <v>0.3</v>
          </cell>
          <cell r="AD233">
            <v>3</v>
          </cell>
          <cell r="AE233">
            <v>0.25</v>
          </cell>
          <cell r="AF233">
            <v>0</v>
          </cell>
          <cell r="AG233">
            <v>1</v>
          </cell>
          <cell r="AH233">
            <v>1.25</v>
          </cell>
          <cell r="AI233">
            <v>9</v>
          </cell>
          <cell r="AJ233">
            <v>1</v>
          </cell>
          <cell r="AK233">
            <v>0</v>
          </cell>
          <cell r="AL233">
            <v>9</v>
          </cell>
          <cell r="AM233">
            <v>3.5</v>
          </cell>
          <cell r="AN233">
            <v>0.4</v>
          </cell>
          <cell r="AO233">
            <v>0</v>
          </cell>
          <cell r="AP233">
            <v>1</v>
          </cell>
          <cell r="AQ233">
            <v>5.4</v>
          </cell>
          <cell r="AR233">
            <v>315.86999999999995</v>
          </cell>
        </row>
        <row r="234">
          <cell r="B234">
            <v>44057</v>
          </cell>
          <cell r="C234">
            <v>31</v>
          </cell>
          <cell r="D234">
            <v>21</v>
          </cell>
          <cell r="E234">
            <v>35</v>
          </cell>
          <cell r="F234">
            <v>31.5</v>
          </cell>
          <cell r="G234">
            <v>17.100000000000001</v>
          </cell>
          <cell r="H234">
            <v>27</v>
          </cell>
          <cell r="I234">
            <v>14.5</v>
          </cell>
          <cell r="J234">
            <v>13.5</v>
          </cell>
          <cell r="K234">
            <v>11.5</v>
          </cell>
          <cell r="L234">
            <v>6.9</v>
          </cell>
          <cell r="M234">
            <v>4</v>
          </cell>
          <cell r="N234">
            <v>14.9</v>
          </cell>
          <cell r="O234">
            <v>12</v>
          </cell>
          <cell r="P234">
            <v>9</v>
          </cell>
          <cell r="Q234">
            <v>0</v>
          </cell>
          <cell r="R234">
            <v>4</v>
          </cell>
          <cell r="S234">
            <v>6.42</v>
          </cell>
          <cell r="T234">
            <v>0</v>
          </cell>
          <cell r="U234">
            <v>0.64</v>
          </cell>
          <cell r="V234">
            <v>17.5</v>
          </cell>
          <cell r="W234">
            <v>1.3</v>
          </cell>
          <cell r="X234">
            <v>7</v>
          </cell>
          <cell r="Y234">
            <v>3.1</v>
          </cell>
          <cell r="Z234">
            <v>0</v>
          </cell>
          <cell r="AA234">
            <v>0.21</v>
          </cell>
          <cell r="AB234">
            <v>0</v>
          </cell>
          <cell r="AC234">
            <v>1.1000000000000001</v>
          </cell>
          <cell r="AD234">
            <v>2.9</v>
          </cell>
          <cell r="AE234">
            <v>0.4</v>
          </cell>
          <cell r="AF234">
            <v>0</v>
          </cell>
          <cell r="AG234">
            <v>1</v>
          </cell>
          <cell r="AH234">
            <v>0.3</v>
          </cell>
          <cell r="AI234">
            <v>9</v>
          </cell>
          <cell r="AJ234">
            <v>0.71</v>
          </cell>
          <cell r="AK234">
            <v>0</v>
          </cell>
          <cell r="AL234">
            <v>10.5</v>
          </cell>
          <cell r="AM234">
            <v>3.5</v>
          </cell>
          <cell r="AN234">
            <v>0.4</v>
          </cell>
          <cell r="AO234">
            <v>0</v>
          </cell>
          <cell r="AP234">
            <v>1</v>
          </cell>
          <cell r="AQ234">
            <v>8.74</v>
          </cell>
          <cell r="AR234">
            <v>328.61999999999995</v>
          </cell>
        </row>
        <row r="235">
          <cell r="B235">
            <v>44064</v>
          </cell>
          <cell r="C235">
            <v>32</v>
          </cell>
          <cell r="D235">
            <v>19.5</v>
          </cell>
          <cell r="E235">
            <v>33</v>
          </cell>
          <cell r="F235">
            <v>32</v>
          </cell>
          <cell r="G235">
            <v>20</v>
          </cell>
          <cell r="H235">
            <v>26.5</v>
          </cell>
          <cell r="I235">
            <v>14.9</v>
          </cell>
          <cell r="J235">
            <v>14</v>
          </cell>
          <cell r="K235">
            <v>8.9</v>
          </cell>
          <cell r="L235">
            <v>6.5</v>
          </cell>
          <cell r="M235">
            <v>4</v>
          </cell>
          <cell r="N235">
            <v>13.9</v>
          </cell>
          <cell r="O235">
            <v>12</v>
          </cell>
          <cell r="P235">
            <v>8.5</v>
          </cell>
          <cell r="Q235">
            <v>0</v>
          </cell>
          <cell r="R235">
            <v>4.3</v>
          </cell>
          <cell r="S235">
            <v>7.3</v>
          </cell>
          <cell r="T235">
            <v>0</v>
          </cell>
          <cell r="U235">
            <v>3</v>
          </cell>
          <cell r="V235">
            <v>17</v>
          </cell>
          <cell r="W235">
            <v>1.3</v>
          </cell>
          <cell r="X235">
            <v>7.5</v>
          </cell>
          <cell r="Y235">
            <v>4.3</v>
          </cell>
          <cell r="Z235">
            <v>0</v>
          </cell>
          <cell r="AA235">
            <v>0.24</v>
          </cell>
          <cell r="AB235">
            <v>0</v>
          </cell>
          <cell r="AC235">
            <v>0.43</v>
          </cell>
          <cell r="AD235">
            <v>3</v>
          </cell>
          <cell r="AE235">
            <v>0.35</v>
          </cell>
          <cell r="AF235">
            <v>0</v>
          </cell>
          <cell r="AG235">
            <v>1</v>
          </cell>
          <cell r="AH235">
            <v>0.2</v>
          </cell>
          <cell r="AI235">
            <v>9</v>
          </cell>
          <cell r="AJ235">
            <v>0.74</v>
          </cell>
          <cell r="AK235">
            <v>0</v>
          </cell>
          <cell r="AL235">
            <v>9</v>
          </cell>
          <cell r="AM235">
            <v>4</v>
          </cell>
          <cell r="AN235">
            <v>0.5</v>
          </cell>
          <cell r="AO235">
            <v>0</v>
          </cell>
          <cell r="AP235">
            <v>1</v>
          </cell>
          <cell r="AQ235">
            <v>7.5</v>
          </cell>
          <cell r="AR235">
            <v>327.36000000000007</v>
          </cell>
        </row>
        <row r="236">
          <cell r="B236">
            <v>44071</v>
          </cell>
          <cell r="C236">
            <v>29</v>
          </cell>
          <cell r="D236">
            <v>22</v>
          </cell>
          <cell r="E236">
            <v>32.5</v>
          </cell>
          <cell r="F236">
            <v>31</v>
          </cell>
          <cell r="G236">
            <v>16</v>
          </cell>
          <cell r="H236">
            <v>26</v>
          </cell>
          <cell r="I236">
            <v>15.7</v>
          </cell>
          <cell r="J236">
            <v>13</v>
          </cell>
          <cell r="K236">
            <v>9.1999999999999993</v>
          </cell>
          <cell r="L236">
            <v>4</v>
          </cell>
          <cell r="M236">
            <v>2.57</v>
          </cell>
          <cell r="N236">
            <v>13.9</v>
          </cell>
          <cell r="O236">
            <v>12</v>
          </cell>
          <cell r="P236">
            <v>7</v>
          </cell>
          <cell r="Q236">
            <v>0</v>
          </cell>
          <cell r="R236">
            <v>4.0999999999999996</v>
          </cell>
          <cell r="S236">
            <v>7.01</v>
          </cell>
          <cell r="T236">
            <v>0</v>
          </cell>
          <cell r="U236">
            <v>1.03</v>
          </cell>
          <cell r="V236">
            <v>17</v>
          </cell>
          <cell r="W236">
            <v>1.3</v>
          </cell>
          <cell r="X236">
            <v>6.6</v>
          </cell>
          <cell r="Y236">
            <v>3.6</v>
          </cell>
          <cell r="Z236">
            <v>0</v>
          </cell>
          <cell r="AA236">
            <v>0.11</v>
          </cell>
          <cell r="AB236">
            <v>0</v>
          </cell>
          <cell r="AC236">
            <v>0.3</v>
          </cell>
          <cell r="AD236">
            <v>2.8</v>
          </cell>
          <cell r="AE236">
            <v>0.1</v>
          </cell>
          <cell r="AF236">
            <v>0</v>
          </cell>
          <cell r="AG236">
            <v>1</v>
          </cell>
          <cell r="AH236">
            <v>0.2</v>
          </cell>
          <cell r="AI236">
            <v>9</v>
          </cell>
          <cell r="AJ236">
            <v>0.61</v>
          </cell>
          <cell r="AK236">
            <v>0</v>
          </cell>
          <cell r="AL236">
            <v>10.5</v>
          </cell>
          <cell r="AM236">
            <v>2.8</v>
          </cell>
          <cell r="AN236">
            <v>0.5</v>
          </cell>
          <cell r="AO236">
            <v>0</v>
          </cell>
          <cell r="AP236">
            <v>1</v>
          </cell>
          <cell r="AQ236">
            <v>7.23</v>
          </cell>
          <cell r="AR236">
            <v>310.66000000000014</v>
          </cell>
        </row>
        <row r="237">
          <cell r="B237">
            <v>44078</v>
          </cell>
          <cell r="C237">
            <v>33</v>
          </cell>
          <cell r="D237">
            <v>21.2</v>
          </cell>
          <cell r="E237">
            <v>34</v>
          </cell>
          <cell r="F237">
            <v>31.3</v>
          </cell>
          <cell r="G237">
            <v>17.2</v>
          </cell>
          <cell r="H237">
            <v>27</v>
          </cell>
          <cell r="I237">
            <v>14.3</v>
          </cell>
          <cell r="J237">
            <v>14.5</v>
          </cell>
          <cell r="K237">
            <v>10.9</v>
          </cell>
          <cell r="L237">
            <v>7</v>
          </cell>
          <cell r="M237">
            <v>3.6</v>
          </cell>
          <cell r="N237">
            <v>13.8</v>
          </cell>
          <cell r="O237">
            <v>11</v>
          </cell>
          <cell r="P237">
            <v>9</v>
          </cell>
          <cell r="Q237">
            <v>0</v>
          </cell>
          <cell r="R237">
            <v>5</v>
          </cell>
          <cell r="S237">
            <v>9</v>
          </cell>
          <cell r="T237">
            <v>0</v>
          </cell>
          <cell r="U237">
            <v>0.5</v>
          </cell>
          <cell r="V237">
            <v>11.8</v>
          </cell>
          <cell r="W237">
            <v>1.3</v>
          </cell>
          <cell r="X237">
            <v>7</v>
          </cell>
          <cell r="Y237">
            <v>3.9</v>
          </cell>
          <cell r="Z237">
            <v>0</v>
          </cell>
          <cell r="AA237">
            <v>0.01</v>
          </cell>
          <cell r="AB237">
            <v>0</v>
          </cell>
          <cell r="AC237">
            <v>0.56999999999999995</v>
          </cell>
          <cell r="AD237">
            <v>3.1</v>
          </cell>
          <cell r="AE237">
            <v>0</v>
          </cell>
          <cell r="AF237">
            <v>0</v>
          </cell>
          <cell r="AG237">
            <v>1</v>
          </cell>
          <cell r="AH237">
            <v>0.3</v>
          </cell>
          <cell r="AI237">
            <v>9</v>
          </cell>
          <cell r="AJ237">
            <v>0.77</v>
          </cell>
          <cell r="AK237">
            <v>0</v>
          </cell>
          <cell r="AL237">
            <v>11.5</v>
          </cell>
          <cell r="AM237">
            <v>3</v>
          </cell>
          <cell r="AN237">
            <v>0.5</v>
          </cell>
          <cell r="AO237">
            <v>0</v>
          </cell>
          <cell r="AP237">
            <v>1</v>
          </cell>
          <cell r="AQ237">
            <v>8.5</v>
          </cell>
          <cell r="AR237">
            <v>325.55</v>
          </cell>
        </row>
        <row r="238">
          <cell r="B238">
            <v>44085</v>
          </cell>
          <cell r="C238">
            <v>31</v>
          </cell>
          <cell r="D238">
            <v>22.3</v>
          </cell>
          <cell r="E238">
            <v>33.5</v>
          </cell>
          <cell r="F238">
            <v>32</v>
          </cell>
          <cell r="G238">
            <v>15.7</v>
          </cell>
          <cell r="H238">
            <v>26</v>
          </cell>
          <cell r="I238">
            <v>14.5</v>
          </cell>
          <cell r="J238">
            <v>13</v>
          </cell>
          <cell r="K238">
            <v>10.4</v>
          </cell>
          <cell r="L238">
            <v>4.5</v>
          </cell>
          <cell r="M238">
            <v>1.1000000000000001</v>
          </cell>
          <cell r="N238">
            <v>14.2</v>
          </cell>
          <cell r="O238">
            <v>11.6</v>
          </cell>
          <cell r="P238">
            <v>10.5</v>
          </cell>
          <cell r="Q238">
            <v>0</v>
          </cell>
          <cell r="R238">
            <v>5</v>
          </cell>
          <cell r="S238">
            <v>4.5</v>
          </cell>
          <cell r="T238">
            <v>0</v>
          </cell>
          <cell r="U238">
            <v>0.6</v>
          </cell>
          <cell r="V238">
            <v>13.5</v>
          </cell>
          <cell r="W238">
            <v>1.3</v>
          </cell>
          <cell r="X238">
            <v>6.8</v>
          </cell>
          <cell r="Y238">
            <v>4.3</v>
          </cell>
          <cell r="Z238">
            <v>0</v>
          </cell>
          <cell r="AA238">
            <v>0.11</v>
          </cell>
          <cell r="AB238">
            <v>0</v>
          </cell>
          <cell r="AC238">
            <v>0.42</v>
          </cell>
          <cell r="AD238">
            <v>3.5</v>
          </cell>
          <cell r="AE238">
            <v>0.4</v>
          </cell>
          <cell r="AF238">
            <v>0</v>
          </cell>
          <cell r="AG238">
            <v>1</v>
          </cell>
          <cell r="AH238">
            <v>0.3</v>
          </cell>
          <cell r="AI238">
            <v>9</v>
          </cell>
          <cell r="AJ238">
            <v>1</v>
          </cell>
          <cell r="AK238">
            <v>0</v>
          </cell>
          <cell r="AL238">
            <v>10</v>
          </cell>
          <cell r="AM238">
            <v>3.5</v>
          </cell>
          <cell r="AN238">
            <v>0.7</v>
          </cell>
          <cell r="AO238">
            <v>0</v>
          </cell>
          <cell r="AP238">
            <v>1</v>
          </cell>
          <cell r="AQ238">
            <v>6.6</v>
          </cell>
          <cell r="AR238">
            <v>313.83000000000004</v>
          </cell>
        </row>
        <row r="239">
          <cell r="B239">
            <v>44092</v>
          </cell>
          <cell r="C239">
            <v>32</v>
          </cell>
          <cell r="D239">
            <v>23.5</v>
          </cell>
          <cell r="E239">
            <v>30</v>
          </cell>
          <cell r="F239">
            <v>31.02</v>
          </cell>
          <cell r="G239">
            <v>16</v>
          </cell>
          <cell r="H239">
            <v>25</v>
          </cell>
          <cell r="I239">
            <v>17</v>
          </cell>
          <cell r="J239">
            <v>12.5</v>
          </cell>
          <cell r="K239">
            <v>7.81</v>
          </cell>
          <cell r="L239">
            <v>5.7</v>
          </cell>
          <cell r="M239">
            <v>2.2999999999999998</v>
          </cell>
          <cell r="N239">
            <v>15.8</v>
          </cell>
          <cell r="O239">
            <v>11</v>
          </cell>
          <cell r="P239">
            <v>8.5</v>
          </cell>
          <cell r="Q239">
            <v>0</v>
          </cell>
          <cell r="R239">
            <v>5.7</v>
          </cell>
          <cell r="S239">
            <v>6.8</v>
          </cell>
          <cell r="T239">
            <v>0</v>
          </cell>
          <cell r="U239">
            <v>0.75</v>
          </cell>
          <cell r="V239">
            <v>16.399999999999999</v>
          </cell>
          <cell r="W239">
            <v>1.3</v>
          </cell>
          <cell r="X239">
            <v>6.5</v>
          </cell>
          <cell r="Y239">
            <v>3.3</v>
          </cell>
          <cell r="Z239">
            <v>0</v>
          </cell>
          <cell r="AA239">
            <v>0.1</v>
          </cell>
          <cell r="AB239">
            <v>0</v>
          </cell>
          <cell r="AC239">
            <v>0.3</v>
          </cell>
          <cell r="AD239">
            <v>4.2</v>
          </cell>
          <cell r="AE239">
            <v>0.4</v>
          </cell>
          <cell r="AF239">
            <v>0</v>
          </cell>
          <cell r="AG239">
            <v>1</v>
          </cell>
          <cell r="AH239">
            <v>0.6</v>
          </cell>
          <cell r="AI239">
            <v>9</v>
          </cell>
          <cell r="AJ239">
            <v>1.1200000000000001</v>
          </cell>
          <cell r="AK239">
            <v>0</v>
          </cell>
          <cell r="AL239">
            <v>10.3</v>
          </cell>
          <cell r="AM239">
            <v>3.6</v>
          </cell>
          <cell r="AN239">
            <v>0.6</v>
          </cell>
          <cell r="AO239">
            <v>0</v>
          </cell>
          <cell r="AP239">
            <v>1</v>
          </cell>
          <cell r="AQ239">
            <v>6.5</v>
          </cell>
          <cell r="AR239">
            <v>317.60000000000008</v>
          </cell>
        </row>
        <row r="240">
          <cell r="B240">
            <v>44099</v>
          </cell>
          <cell r="C240">
            <v>33</v>
          </cell>
          <cell r="D240">
            <v>23.8</v>
          </cell>
          <cell r="E240">
            <v>27.5</v>
          </cell>
          <cell r="F240">
            <v>28</v>
          </cell>
          <cell r="G240">
            <v>16.600000000000001</v>
          </cell>
          <cell r="H240">
            <v>26.5</v>
          </cell>
          <cell r="I240">
            <v>16</v>
          </cell>
          <cell r="J240">
            <v>12.8</v>
          </cell>
          <cell r="K240">
            <v>6.43</v>
          </cell>
          <cell r="L240">
            <v>6</v>
          </cell>
          <cell r="M240">
            <v>4.4000000000000004</v>
          </cell>
          <cell r="N240">
            <v>11.5</v>
          </cell>
          <cell r="O240">
            <v>11.2</v>
          </cell>
          <cell r="P240">
            <v>6.3</v>
          </cell>
          <cell r="Q240">
            <v>0</v>
          </cell>
          <cell r="R240">
            <v>4.5999999999999996</v>
          </cell>
          <cell r="S240">
            <v>7.86</v>
          </cell>
          <cell r="T240">
            <v>0</v>
          </cell>
          <cell r="U240">
            <v>1.4</v>
          </cell>
          <cell r="V240">
            <v>18</v>
          </cell>
          <cell r="W240">
            <v>1.45</v>
          </cell>
          <cell r="X240">
            <v>7</v>
          </cell>
          <cell r="Y240">
            <v>4.0999999999999996</v>
          </cell>
          <cell r="Z240">
            <v>0</v>
          </cell>
          <cell r="AA240">
            <v>0.04</v>
          </cell>
          <cell r="AB240">
            <v>0</v>
          </cell>
          <cell r="AC240">
            <v>0.7</v>
          </cell>
          <cell r="AD240">
            <v>4.0999999999999996</v>
          </cell>
          <cell r="AE240">
            <v>0.35</v>
          </cell>
          <cell r="AF240">
            <v>0</v>
          </cell>
          <cell r="AG240">
            <v>1</v>
          </cell>
          <cell r="AH240">
            <v>0.2</v>
          </cell>
          <cell r="AI240">
            <v>9</v>
          </cell>
          <cell r="AJ240">
            <v>1.1000000000000001</v>
          </cell>
          <cell r="AK240">
            <v>0</v>
          </cell>
          <cell r="AL240">
            <v>8.5</v>
          </cell>
          <cell r="AM240">
            <v>4.5</v>
          </cell>
          <cell r="AN240">
            <v>0.6</v>
          </cell>
          <cell r="AO240">
            <v>0</v>
          </cell>
          <cell r="AP240">
            <v>1</v>
          </cell>
          <cell r="AQ240">
            <v>7.36</v>
          </cell>
          <cell r="AR240">
            <v>312.89000000000016</v>
          </cell>
        </row>
        <row r="241">
          <cell r="B241">
            <v>44106</v>
          </cell>
          <cell r="C241">
            <v>29</v>
          </cell>
          <cell r="D241">
            <v>27</v>
          </cell>
          <cell r="E241">
            <v>19</v>
          </cell>
          <cell r="F241">
            <v>18</v>
          </cell>
          <cell r="G241">
            <v>15</v>
          </cell>
          <cell r="H241">
            <v>27</v>
          </cell>
          <cell r="I241">
            <v>17.2</v>
          </cell>
          <cell r="J241">
            <v>12.5</v>
          </cell>
          <cell r="K241">
            <v>5.0999999999999996</v>
          </cell>
          <cell r="L241">
            <v>5.5</v>
          </cell>
          <cell r="M241">
            <v>5.7</v>
          </cell>
          <cell r="N241">
            <v>12</v>
          </cell>
          <cell r="O241">
            <v>12</v>
          </cell>
          <cell r="P241">
            <v>9</v>
          </cell>
          <cell r="Q241">
            <v>0</v>
          </cell>
          <cell r="R241">
            <v>4.4000000000000004</v>
          </cell>
          <cell r="S241">
            <v>6.9</v>
          </cell>
          <cell r="T241">
            <v>0</v>
          </cell>
          <cell r="U241">
            <v>0.33</v>
          </cell>
          <cell r="V241">
            <v>16</v>
          </cell>
          <cell r="W241">
            <v>1.4</v>
          </cell>
          <cell r="X241">
            <v>7.7</v>
          </cell>
          <cell r="Y241">
            <v>3</v>
          </cell>
          <cell r="Z241">
            <v>0</v>
          </cell>
          <cell r="AA241">
            <v>0.44</v>
          </cell>
          <cell r="AB241">
            <v>0</v>
          </cell>
          <cell r="AC241">
            <v>0.5</v>
          </cell>
          <cell r="AD241">
            <v>4.2</v>
          </cell>
          <cell r="AE241">
            <v>0.4</v>
          </cell>
          <cell r="AF241">
            <v>0</v>
          </cell>
          <cell r="AG241">
            <v>1</v>
          </cell>
          <cell r="AH241">
            <v>0.3</v>
          </cell>
          <cell r="AI241">
            <v>9</v>
          </cell>
          <cell r="AJ241">
            <v>1.1000000000000001</v>
          </cell>
          <cell r="AK241">
            <v>0</v>
          </cell>
          <cell r="AL241">
            <v>9</v>
          </cell>
          <cell r="AM241">
            <v>4</v>
          </cell>
          <cell r="AN241">
            <v>1</v>
          </cell>
          <cell r="AO241">
            <v>0</v>
          </cell>
          <cell r="AP241">
            <v>1</v>
          </cell>
          <cell r="AQ241">
            <v>7.14</v>
          </cell>
          <cell r="AR241">
            <v>292.81</v>
          </cell>
        </row>
        <row r="242">
          <cell r="B242">
            <v>44113</v>
          </cell>
          <cell r="C242">
            <v>27</v>
          </cell>
          <cell r="D242">
            <v>22.5</v>
          </cell>
          <cell r="E242">
            <v>30</v>
          </cell>
          <cell r="F242">
            <v>35</v>
          </cell>
          <cell r="G242">
            <v>13.5</v>
          </cell>
          <cell r="H242">
            <v>26</v>
          </cell>
          <cell r="I242">
            <v>15</v>
          </cell>
          <cell r="J242">
            <v>13.6</v>
          </cell>
          <cell r="K242">
            <v>7.6</v>
          </cell>
          <cell r="L242">
            <v>7</v>
          </cell>
          <cell r="M242">
            <v>7.5</v>
          </cell>
          <cell r="N242">
            <v>15.2</v>
          </cell>
          <cell r="O242">
            <v>12</v>
          </cell>
          <cell r="P242">
            <v>8</v>
          </cell>
          <cell r="Q242">
            <v>0</v>
          </cell>
          <cell r="R242">
            <v>4.0999999999999996</v>
          </cell>
          <cell r="S242">
            <v>7.8</v>
          </cell>
          <cell r="T242">
            <v>0</v>
          </cell>
          <cell r="U242">
            <v>0.4</v>
          </cell>
          <cell r="V242">
            <v>13.5</v>
          </cell>
          <cell r="W242">
            <v>1.45</v>
          </cell>
          <cell r="X242">
            <v>8</v>
          </cell>
          <cell r="Y242">
            <v>4.5</v>
          </cell>
          <cell r="Z242">
            <v>0</v>
          </cell>
          <cell r="AA242">
            <v>0.3</v>
          </cell>
          <cell r="AB242">
            <v>0</v>
          </cell>
          <cell r="AC242">
            <v>0.5</v>
          </cell>
          <cell r="AD242">
            <v>4.0999999999999996</v>
          </cell>
          <cell r="AE242">
            <v>0.4</v>
          </cell>
          <cell r="AF242">
            <v>0</v>
          </cell>
          <cell r="AG242">
            <v>1</v>
          </cell>
          <cell r="AH242">
            <v>0.25</v>
          </cell>
          <cell r="AI242">
            <v>9</v>
          </cell>
          <cell r="AJ242">
            <v>1.1000000000000001</v>
          </cell>
          <cell r="AK242">
            <v>0</v>
          </cell>
          <cell r="AL242">
            <v>10</v>
          </cell>
          <cell r="AM242">
            <v>4</v>
          </cell>
          <cell r="AN242">
            <v>0.6</v>
          </cell>
          <cell r="AO242">
            <v>0</v>
          </cell>
          <cell r="AP242">
            <v>1</v>
          </cell>
          <cell r="AQ242">
            <v>5.8</v>
          </cell>
          <cell r="AR242">
            <v>317.70000000000005</v>
          </cell>
        </row>
        <row r="243">
          <cell r="B243">
            <v>44120</v>
          </cell>
          <cell r="C243">
            <v>27.5</v>
          </cell>
          <cell r="D243">
            <v>23.5</v>
          </cell>
          <cell r="E243">
            <v>33</v>
          </cell>
          <cell r="F243">
            <v>32</v>
          </cell>
          <cell r="G243">
            <v>13</v>
          </cell>
          <cell r="H243">
            <v>26.5</v>
          </cell>
          <cell r="I243">
            <v>14.2</v>
          </cell>
          <cell r="J243">
            <v>13</v>
          </cell>
          <cell r="K243">
            <v>7.8</v>
          </cell>
          <cell r="L243">
            <v>7</v>
          </cell>
          <cell r="M243">
            <v>3.3</v>
          </cell>
          <cell r="N243">
            <v>18.3</v>
          </cell>
          <cell r="O243">
            <v>12.5</v>
          </cell>
          <cell r="P243">
            <v>8</v>
          </cell>
          <cell r="Q243">
            <v>0</v>
          </cell>
          <cell r="R243">
            <v>4.3</v>
          </cell>
          <cell r="S243">
            <v>6.8</v>
          </cell>
          <cell r="T243">
            <v>0</v>
          </cell>
          <cell r="U243">
            <v>0.3</v>
          </cell>
          <cell r="V243">
            <v>11.7</v>
          </cell>
          <cell r="W243">
            <v>1.4</v>
          </cell>
          <cell r="X243">
            <v>7.5</v>
          </cell>
          <cell r="Y243">
            <v>2.5</v>
          </cell>
          <cell r="Z243">
            <v>0</v>
          </cell>
          <cell r="AA243">
            <v>7.0000000000000007E-2</v>
          </cell>
          <cell r="AB243">
            <v>0</v>
          </cell>
          <cell r="AC243">
            <v>0.6</v>
          </cell>
          <cell r="AD243">
            <v>3.7</v>
          </cell>
          <cell r="AE243">
            <v>0.18</v>
          </cell>
          <cell r="AF243">
            <v>0</v>
          </cell>
          <cell r="AG243">
            <v>1</v>
          </cell>
          <cell r="AH243">
            <v>0.2</v>
          </cell>
          <cell r="AI243">
            <v>9</v>
          </cell>
          <cell r="AJ243">
            <v>1.4</v>
          </cell>
          <cell r="AK243">
            <v>0</v>
          </cell>
          <cell r="AL243">
            <v>10.5</v>
          </cell>
          <cell r="AM243">
            <v>3</v>
          </cell>
          <cell r="AN243">
            <v>0.9</v>
          </cell>
          <cell r="AO243">
            <v>0</v>
          </cell>
          <cell r="AP243">
            <v>1</v>
          </cell>
          <cell r="AQ243">
            <v>6.2</v>
          </cell>
          <cell r="AR243">
            <v>311.84999999999997</v>
          </cell>
        </row>
        <row r="244">
          <cell r="B244">
            <v>44127</v>
          </cell>
          <cell r="C244">
            <v>28</v>
          </cell>
          <cell r="D244">
            <v>24</v>
          </cell>
          <cell r="E244">
            <v>25</v>
          </cell>
          <cell r="F244">
            <v>37</v>
          </cell>
          <cell r="G244">
            <v>15</v>
          </cell>
          <cell r="H244">
            <v>27.5</v>
          </cell>
          <cell r="I244">
            <v>12.7</v>
          </cell>
          <cell r="J244">
            <v>13.8</v>
          </cell>
          <cell r="K244">
            <v>7.9</v>
          </cell>
          <cell r="L244">
            <v>7</v>
          </cell>
          <cell r="M244">
            <v>4.3</v>
          </cell>
          <cell r="N244">
            <v>15.7</v>
          </cell>
          <cell r="O244">
            <v>10.1</v>
          </cell>
          <cell r="P244">
            <v>10</v>
          </cell>
          <cell r="Q244">
            <v>0</v>
          </cell>
          <cell r="R244">
            <v>3.9</v>
          </cell>
          <cell r="S244">
            <v>5.85</v>
          </cell>
          <cell r="T244">
            <v>0</v>
          </cell>
          <cell r="U244">
            <v>1.1000000000000001</v>
          </cell>
          <cell r="V244">
            <v>11.5</v>
          </cell>
          <cell r="W244">
            <v>1.3</v>
          </cell>
          <cell r="X244">
            <v>7.5</v>
          </cell>
          <cell r="Y244">
            <v>3.67</v>
          </cell>
          <cell r="Z244">
            <v>0</v>
          </cell>
          <cell r="AA244">
            <v>0.24</v>
          </cell>
          <cell r="AB244">
            <v>0</v>
          </cell>
          <cell r="AC244">
            <v>0.2</v>
          </cell>
          <cell r="AD244">
            <v>3.3</v>
          </cell>
          <cell r="AE244">
            <v>0.5</v>
          </cell>
          <cell r="AF244">
            <v>0</v>
          </cell>
          <cell r="AG244">
            <v>1</v>
          </cell>
          <cell r="AH244">
            <v>0.3</v>
          </cell>
          <cell r="AI244">
            <v>9</v>
          </cell>
          <cell r="AJ244">
            <v>1</v>
          </cell>
          <cell r="AK244">
            <v>0</v>
          </cell>
          <cell r="AL244">
            <v>8.5</v>
          </cell>
          <cell r="AM244">
            <v>3</v>
          </cell>
          <cell r="AN244">
            <v>1</v>
          </cell>
          <cell r="AO244">
            <v>0</v>
          </cell>
          <cell r="AP244">
            <v>1</v>
          </cell>
          <cell r="AQ244">
            <v>6.43</v>
          </cell>
          <cell r="AR244">
            <v>308.29000000000008</v>
          </cell>
        </row>
        <row r="245">
          <cell r="B245">
            <v>44134</v>
          </cell>
          <cell r="C245">
            <v>28.5</v>
          </cell>
          <cell r="D245">
            <v>23.8</v>
          </cell>
          <cell r="E245">
            <v>31</v>
          </cell>
          <cell r="F245">
            <v>33.5</v>
          </cell>
          <cell r="G245">
            <v>17</v>
          </cell>
          <cell r="H245">
            <v>25</v>
          </cell>
          <cell r="I245">
            <v>13.5</v>
          </cell>
          <cell r="J245">
            <v>13</v>
          </cell>
          <cell r="K245">
            <v>8.5</v>
          </cell>
          <cell r="L245">
            <v>6.7</v>
          </cell>
          <cell r="M245">
            <v>3.3</v>
          </cell>
          <cell r="N245">
            <v>18.5</v>
          </cell>
          <cell r="O245">
            <v>9</v>
          </cell>
          <cell r="P245">
            <v>7</v>
          </cell>
          <cell r="Q245">
            <v>0</v>
          </cell>
          <cell r="R245">
            <v>3.2</v>
          </cell>
          <cell r="S245">
            <v>6.7</v>
          </cell>
          <cell r="T245">
            <v>0</v>
          </cell>
          <cell r="U245">
            <v>0.5</v>
          </cell>
          <cell r="V245">
            <v>15</v>
          </cell>
          <cell r="W245">
            <v>1.3</v>
          </cell>
          <cell r="X245">
            <v>7</v>
          </cell>
          <cell r="Y245">
            <v>2.2999999999999998</v>
          </cell>
          <cell r="Z245">
            <v>0</v>
          </cell>
          <cell r="AA245">
            <v>0.23</v>
          </cell>
          <cell r="AB245">
            <v>0</v>
          </cell>
          <cell r="AC245">
            <v>0.3</v>
          </cell>
          <cell r="AD245">
            <v>4</v>
          </cell>
          <cell r="AE245">
            <v>0.4</v>
          </cell>
          <cell r="AF245">
            <v>0</v>
          </cell>
          <cell r="AG245">
            <v>1</v>
          </cell>
          <cell r="AH245">
            <v>0.2</v>
          </cell>
          <cell r="AI245">
            <v>9</v>
          </cell>
          <cell r="AJ245">
            <v>2</v>
          </cell>
          <cell r="AK245">
            <v>0</v>
          </cell>
          <cell r="AL245">
            <v>9</v>
          </cell>
          <cell r="AM245">
            <v>3.5</v>
          </cell>
          <cell r="AN245">
            <v>0.8</v>
          </cell>
          <cell r="AO245">
            <v>0</v>
          </cell>
          <cell r="AP245">
            <v>1</v>
          </cell>
          <cell r="AQ245">
            <v>7.33</v>
          </cell>
          <cell r="AR245">
            <v>313.06</v>
          </cell>
        </row>
        <row r="246">
          <cell r="B246">
            <v>44141</v>
          </cell>
          <cell r="C246">
            <v>30</v>
          </cell>
          <cell r="D246">
            <v>23.5</v>
          </cell>
          <cell r="E246">
            <v>30</v>
          </cell>
          <cell r="F246">
            <v>35</v>
          </cell>
          <cell r="G246">
            <v>15.5</v>
          </cell>
          <cell r="H246">
            <v>25</v>
          </cell>
          <cell r="I246">
            <v>14.8</v>
          </cell>
          <cell r="J246">
            <v>13.3</v>
          </cell>
          <cell r="K246">
            <v>9.3000000000000007</v>
          </cell>
          <cell r="L246">
            <v>7</v>
          </cell>
          <cell r="M246">
            <v>5.43</v>
          </cell>
          <cell r="N246">
            <v>19.5</v>
          </cell>
          <cell r="O246">
            <v>8</v>
          </cell>
          <cell r="P246">
            <v>7</v>
          </cell>
          <cell r="Q246">
            <v>0</v>
          </cell>
          <cell r="R246">
            <v>3</v>
          </cell>
          <cell r="S246">
            <v>9</v>
          </cell>
          <cell r="T246">
            <v>0</v>
          </cell>
          <cell r="U246">
            <v>2.2000000000000002</v>
          </cell>
          <cell r="V246">
            <v>15</v>
          </cell>
          <cell r="W246">
            <v>1.5</v>
          </cell>
          <cell r="X246">
            <v>6.5</v>
          </cell>
          <cell r="Y246">
            <v>3.4</v>
          </cell>
          <cell r="Z246">
            <v>0</v>
          </cell>
          <cell r="AA246">
            <v>0.2</v>
          </cell>
          <cell r="AB246">
            <v>0</v>
          </cell>
          <cell r="AC246">
            <v>0.4</v>
          </cell>
          <cell r="AD246">
            <v>3.3</v>
          </cell>
          <cell r="AE246">
            <v>0.4</v>
          </cell>
          <cell r="AF246">
            <v>0</v>
          </cell>
          <cell r="AG246">
            <v>1</v>
          </cell>
          <cell r="AH246">
            <v>0.3</v>
          </cell>
          <cell r="AI246">
            <v>9</v>
          </cell>
          <cell r="AJ246">
            <v>1.5</v>
          </cell>
          <cell r="AK246">
            <v>0</v>
          </cell>
          <cell r="AL246">
            <v>9</v>
          </cell>
          <cell r="AM246">
            <v>3</v>
          </cell>
          <cell r="AN246">
            <v>0.6</v>
          </cell>
          <cell r="AO246">
            <v>0</v>
          </cell>
          <cell r="AP246">
            <v>1</v>
          </cell>
          <cell r="AQ246">
            <v>6.23</v>
          </cell>
          <cell r="AR246">
            <v>319.86</v>
          </cell>
        </row>
        <row r="247">
          <cell r="B247">
            <v>44148</v>
          </cell>
          <cell r="C247">
            <v>28</v>
          </cell>
          <cell r="D247">
            <v>22.5</v>
          </cell>
          <cell r="E247">
            <v>28</v>
          </cell>
          <cell r="F247">
            <v>33</v>
          </cell>
          <cell r="G247">
            <v>17</v>
          </cell>
          <cell r="H247">
            <v>26</v>
          </cell>
          <cell r="I247">
            <v>15.5</v>
          </cell>
          <cell r="J247">
            <v>15</v>
          </cell>
          <cell r="K247">
            <v>9.1</v>
          </cell>
          <cell r="L247">
            <v>8</v>
          </cell>
          <cell r="M247">
            <v>5.42</v>
          </cell>
          <cell r="N247">
            <v>16.2</v>
          </cell>
          <cell r="O247">
            <v>10</v>
          </cell>
          <cell r="P247">
            <v>8</v>
          </cell>
          <cell r="Q247">
            <v>0</v>
          </cell>
          <cell r="R247">
            <v>2.7</v>
          </cell>
          <cell r="S247">
            <v>9.1999999999999993</v>
          </cell>
          <cell r="T247">
            <v>0</v>
          </cell>
          <cell r="U247">
            <v>1.1000000000000001</v>
          </cell>
          <cell r="V247">
            <v>14.6</v>
          </cell>
          <cell r="W247">
            <v>1.5</v>
          </cell>
          <cell r="X247">
            <v>6</v>
          </cell>
          <cell r="Y247">
            <v>2.5</v>
          </cell>
          <cell r="Z247">
            <v>0</v>
          </cell>
          <cell r="AA247">
            <v>0.23</v>
          </cell>
          <cell r="AB247">
            <v>7.0000000000000007E-2</v>
          </cell>
          <cell r="AC247">
            <v>0.6</v>
          </cell>
          <cell r="AD247">
            <v>3.5</v>
          </cell>
          <cell r="AE247">
            <v>0.4</v>
          </cell>
          <cell r="AF247">
            <v>0</v>
          </cell>
          <cell r="AG247">
            <v>1</v>
          </cell>
          <cell r="AH247">
            <v>0.25</v>
          </cell>
          <cell r="AI247">
            <v>9</v>
          </cell>
          <cell r="AJ247">
            <v>1.5</v>
          </cell>
          <cell r="AK247">
            <v>0</v>
          </cell>
          <cell r="AL247">
            <v>10.5</v>
          </cell>
          <cell r="AM247">
            <v>3.5</v>
          </cell>
          <cell r="AN247">
            <v>0.6</v>
          </cell>
          <cell r="AO247">
            <v>0</v>
          </cell>
          <cell r="AP247">
            <v>1</v>
          </cell>
          <cell r="AQ247">
            <v>5.94</v>
          </cell>
          <cell r="AR247">
            <v>317.40999999999997</v>
          </cell>
        </row>
        <row r="248">
          <cell r="B248">
            <v>44155</v>
          </cell>
          <cell r="C248">
            <v>30</v>
          </cell>
          <cell r="D248">
            <v>23</v>
          </cell>
          <cell r="E248">
            <v>33</v>
          </cell>
          <cell r="F248">
            <v>36</v>
          </cell>
          <cell r="G248">
            <v>14.3</v>
          </cell>
          <cell r="H248">
            <v>24</v>
          </cell>
          <cell r="I248">
            <v>15.3</v>
          </cell>
          <cell r="J248">
            <v>15.5</v>
          </cell>
          <cell r="K248">
            <v>8.6999999999999993</v>
          </cell>
          <cell r="L248">
            <v>6.6</v>
          </cell>
          <cell r="M248">
            <v>5.32</v>
          </cell>
          <cell r="N248">
            <v>13</v>
          </cell>
          <cell r="O248">
            <v>12</v>
          </cell>
          <cell r="P248">
            <v>9</v>
          </cell>
          <cell r="Q248">
            <v>0</v>
          </cell>
          <cell r="R248">
            <v>2.9</v>
          </cell>
          <cell r="S248">
            <v>8.6999999999999993</v>
          </cell>
          <cell r="T248">
            <v>0</v>
          </cell>
          <cell r="U248">
            <v>1.3</v>
          </cell>
          <cell r="V248">
            <v>15</v>
          </cell>
          <cell r="W248">
            <v>1.5</v>
          </cell>
          <cell r="X248">
            <v>7.4</v>
          </cell>
          <cell r="Y248">
            <v>3</v>
          </cell>
          <cell r="Z248">
            <v>0</v>
          </cell>
          <cell r="AA248">
            <v>7.0000000000000007E-2</v>
          </cell>
          <cell r="AB248">
            <v>0</v>
          </cell>
          <cell r="AC248">
            <v>0.3</v>
          </cell>
          <cell r="AD248">
            <v>3.6</v>
          </cell>
          <cell r="AE248">
            <v>0.38</v>
          </cell>
          <cell r="AF248">
            <v>0</v>
          </cell>
          <cell r="AG248">
            <v>1</v>
          </cell>
          <cell r="AH248">
            <v>0.2</v>
          </cell>
          <cell r="AI248">
            <v>9</v>
          </cell>
          <cell r="AJ248">
            <v>1.8</v>
          </cell>
          <cell r="AK248">
            <v>0</v>
          </cell>
          <cell r="AL248">
            <v>9</v>
          </cell>
          <cell r="AM248">
            <v>3</v>
          </cell>
          <cell r="AN248">
            <v>0.6</v>
          </cell>
          <cell r="AO248">
            <v>0</v>
          </cell>
          <cell r="AP248">
            <v>1</v>
          </cell>
          <cell r="AQ248">
            <v>6.86</v>
          </cell>
          <cell r="AR248">
            <v>322.33000000000004</v>
          </cell>
        </row>
        <row r="249">
          <cell r="B249">
            <v>44162</v>
          </cell>
          <cell r="C249">
            <v>29</v>
          </cell>
          <cell r="D249">
            <v>22.7</v>
          </cell>
          <cell r="E249">
            <v>33</v>
          </cell>
          <cell r="F249">
            <v>34</v>
          </cell>
          <cell r="G249">
            <v>16.5</v>
          </cell>
          <cell r="H249">
            <v>24</v>
          </cell>
          <cell r="I249">
            <v>15.9</v>
          </cell>
          <cell r="J249">
            <v>14.8</v>
          </cell>
          <cell r="K249">
            <v>8.6</v>
          </cell>
          <cell r="L249">
            <v>6.1</v>
          </cell>
          <cell r="M249">
            <v>6.57</v>
          </cell>
          <cell r="N249">
            <v>14.4</v>
          </cell>
          <cell r="O249">
            <v>11</v>
          </cell>
          <cell r="P249">
            <v>8</v>
          </cell>
          <cell r="Q249">
            <v>0</v>
          </cell>
          <cell r="R249">
            <v>3</v>
          </cell>
          <cell r="S249">
            <v>8.4</v>
          </cell>
          <cell r="T249">
            <v>0</v>
          </cell>
          <cell r="U249">
            <v>1</v>
          </cell>
          <cell r="V249">
            <v>16.5</v>
          </cell>
          <cell r="W249">
            <v>1.5</v>
          </cell>
          <cell r="X249">
            <v>6.2</v>
          </cell>
          <cell r="Y249">
            <v>4</v>
          </cell>
          <cell r="Z249">
            <v>0</v>
          </cell>
          <cell r="AA249">
            <v>7.0000000000000007E-2</v>
          </cell>
          <cell r="AB249">
            <v>0</v>
          </cell>
          <cell r="AC249">
            <v>0.8</v>
          </cell>
          <cell r="AD249">
            <v>1.8</v>
          </cell>
          <cell r="AE249">
            <v>0.37</v>
          </cell>
          <cell r="AF249">
            <v>0</v>
          </cell>
          <cell r="AG249">
            <v>1</v>
          </cell>
          <cell r="AH249">
            <v>0.3</v>
          </cell>
          <cell r="AI249">
            <v>9</v>
          </cell>
          <cell r="AJ249">
            <v>1.45</v>
          </cell>
          <cell r="AK249">
            <v>0</v>
          </cell>
          <cell r="AL249">
            <v>10</v>
          </cell>
          <cell r="AM249">
            <v>3</v>
          </cell>
          <cell r="AN249">
            <v>0.7</v>
          </cell>
          <cell r="AO249">
            <v>0</v>
          </cell>
          <cell r="AP249">
            <v>1</v>
          </cell>
          <cell r="AQ249">
            <v>6.67</v>
          </cell>
          <cell r="AR249">
            <v>321.33000000000004</v>
          </cell>
        </row>
        <row r="250">
          <cell r="B250">
            <v>44169</v>
          </cell>
          <cell r="C250">
            <v>30.5</v>
          </cell>
          <cell r="D250">
            <v>21</v>
          </cell>
          <cell r="E250">
            <v>33</v>
          </cell>
          <cell r="F250">
            <v>31.5</v>
          </cell>
          <cell r="G250">
            <v>17.100000000000001</v>
          </cell>
          <cell r="H250">
            <v>25.5</v>
          </cell>
          <cell r="I250">
            <v>13.5</v>
          </cell>
          <cell r="J250">
            <v>14</v>
          </cell>
          <cell r="K250">
            <v>6.6</v>
          </cell>
          <cell r="L250">
            <v>6.2</v>
          </cell>
          <cell r="M250">
            <v>6.36</v>
          </cell>
          <cell r="N250">
            <v>16.100000000000001</v>
          </cell>
          <cell r="O250">
            <v>13</v>
          </cell>
          <cell r="P250">
            <v>10</v>
          </cell>
          <cell r="Q250">
            <v>0</v>
          </cell>
          <cell r="R250">
            <v>3.5</v>
          </cell>
          <cell r="S250">
            <v>6.4</v>
          </cell>
          <cell r="T250">
            <v>0</v>
          </cell>
          <cell r="U250">
            <v>0.6</v>
          </cell>
          <cell r="V250">
            <v>13.6</v>
          </cell>
          <cell r="W250">
            <v>1.5</v>
          </cell>
          <cell r="X250">
            <v>7.5</v>
          </cell>
          <cell r="Y250">
            <v>5</v>
          </cell>
          <cell r="Z250">
            <v>0</v>
          </cell>
          <cell r="AA250">
            <v>0.1</v>
          </cell>
          <cell r="AB250">
            <v>0</v>
          </cell>
          <cell r="AC250">
            <v>0.28999999999999998</v>
          </cell>
          <cell r="AD250">
            <v>2.5</v>
          </cell>
          <cell r="AE250">
            <v>0.21</v>
          </cell>
          <cell r="AF250">
            <v>0</v>
          </cell>
          <cell r="AG250">
            <v>1</v>
          </cell>
          <cell r="AH250">
            <v>0.3</v>
          </cell>
          <cell r="AI250">
            <v>9</v>
          </cell>
          <cell r="AJ250">
            <v>1.35</v>
          </cell>
          <cell r="AK250">
            <v>0</v>
          </cell>
          <cell r="AL250">
            <v>9</v>
          </cell>
          <cell r="AM250">
            <v>4</v>
          </cell>
          <cell r="AN250">
            <v>0.6</v>
          </cell>
          <cell r="AO250">
            <v>0</v>
          </cell>
          <cell r="AP250">
            <v>1</v>
          </cell>
          <cell r="AQ250">
            <v>7.3</v>
          </cell>
          <cell r="AR250">
            <v>319.11000000000007</v>
          </cell>
        </row>
        <row r="251">
          <cell r="B251">
            <v>44176</v>
          </cell>
          <cell r="C251">
            <v>27</v>
          </cell>
          <cell r="D251">
            <v>23.5</v>
          </cell>
          <cell r="E251">
            <v>31</v>
          </cell>
          <cell r="F251">
            <v>30</v>
          </cell>
          <cell r="G251">
            <v>13</v>
          </cell>
          <cell r="H251">
            <v>25</v>
          </cell>
          <cell r="I251">
            <v>13.9</v>
          </cell>
          <cell r="J251">
            <v>15.3</v>
          </cell>
          <cell r="K251">
            <v>8.9</v>
          </cell>
          <cell r="L251">
            <v>8.3000000000000007</v>
          </cell>
          <cell r="M251">
            <v>3.6</v>
          </cell>
          <cell r="N251">
            <v>16</v>
          </cell>
          <cell r="O251">
            <v>13</v>
          </cell>
          <cell r="P251">
            <v>9</v>
          </cell>
          <cell r="Q251">
            <v>0</v>
          </cell>
          <cell r="R251">
            <v>2.4</v>
          </cell>
          <cell r="S251">
            <v>6.1</v>
          </cell>
          <cell r="T251">
            <v>0</v>
          </cell>
          <cell r="U251">
            <v>0.7</v>
          </cell>
          <cell r="V251">
            <v>14</v>
          </cell>
          <cell r="W251">
            <v>1.6</v>
          </cell>
          <cell r="X251">
            <v>6</v>
          </cell>
          <cell r="Y251">
            <v>2</v>
          </cell>
          <cell r="Z251">
            <v>0</v>
          </cell>
          <cell r="AA251">
            <v>0.2</v>
          </cell>
          <cell r="AB251">
            <v>0</v>
          </cell>
          <cell r="AC251">
            <v>0.4</v>
          </cell>
          <cell r="AD251">
            <v>2.2000000000000002</v>
          </cell>
          <cell r="AE251">
            <v>0.13</v>
          </cell>
          <cell r="AF251">
            <v>0</v>
          </cell>
          <cell r="AG251">
            <v>1</v>
          </cell>
          <cell r="AH251">
            <v>0.14000000000000001</v>
          </cell>
          <cell r="AI251">
            <v>9</v>
          </cell>
          <cell r="AJ251">
            <v>1.48</v>
          </cell>
          <cell r="AK251">
            <v>0</v>
          </cell>
          <cell r="AL251">
            <v>8</v>
          </cell>
          <cell r="AM251">
            <v>4</v>
          </cell>
          <cell r="AN251">
            <v>0.6</v>
          </cell>
          <cell r="AO251">
            <v>0</v>
          </cell>
          <cell r="AP251">
            <v>1</v>
          </cell>
          <cell r="AQ251">
            <v>7.7</v>
          </cell>
          <cell r="AR251">
            <v>306.15000000000003</v>
          </cell>
        </row>
        <row r="252">
          <cell r="B252">
            <v>44183</v>
          </cell>
          <cell r="C252">
            <v>30</v>
          </cell>
          <cell r="D252">
            <v>22.5</v>
          </cell>
          <cell r="E252">
            <v>26</v>
          </cell>
          <cell r="F252">
            <v>22</v>
          </cell>
          <cell r="G252">
            <v>16.5</v>
          </cell>
          <cell r="H252">
            <v>25</v>
          </cell>
          <cell r="I252">
            <v>15</v>
          </cell>
          <cell r="J252">
            <v>14.5</v>
          </cell>
          <cell r="K252">
            <v>8.5</v>
          </cell>
          <cell r="L252">
            <v>6.14</v>
          </cell>
          <cell r="M252">
            <v>4.7</v>
          </cell>
          <cell r="N252">
            <v>16</v>
          </cell>
          <cell r="O252">
            <v>13</v>
          </cell>
          <cell r="P252">
            <v>10</v>
          </cell>
          <cell r="Q252">
            <v>0</v>
          </cell>
          <cell r="R252">
            <v>2.1</v>
          </cell>
          <cell r="S252">
            <v>6</v>
          </cell>
          <cell r="T252">
            <v>0</v>
          </cell>
          <cell r="U252">
            <v>0.3</v>
          </cell>
          <cell r="V252">
            <v>12.6</v>
          </cell>
          <cell r="W252">
            <v>1.5</v>
          </cell>
          <cell r="X252">
            <v>5.5</v>
          </cell>
          <cell r="Y252">
            <v>2.5</v>
          </cell>
          <cell r="Z252">
            <v>0</v>
          </cell>
          <cell r="AA252">
            <v>0.2</v>
          </cell>
          <cell r="AB252">
            <v>0</v>
          </cell>
          <cell r="AC252">
            <v>1</v>
          </cell>
          <cell r="AD252">
            <v>1.9</v>
          </cell>
          <cell r="AE252">
            <v>0.1</v>
          </cell>
          <cell r="AF252">
            <v>0</v>
          </cell>
          <cell r="AG252">
            <v>1</v>
          </cell>
          <cell r="AH252">
            <v>0.14000000000000001</v>
          </cell>
          <cell r="AI252">
            <v>9</v>
          </cell>
          <cell r="AJ252">
            <v>1.48</v>
          </cell>
          <cell r="AK252">
            <v>0</v>
          </cell>
          <cell r="AL252">
            <v>9</v>
          </cell>
          <cell r="AM252">
            <v>4</v>
          </cell>
          <cell r="AN252">
            <v>0.6</v>
          </cell>
          <cell r="AO252">
            <v>0</v>
          </cell>
          <cell r="AP252">
            <v>1</v>
          </cell>
          <cell r="AQ252">
            <v>7.4</v>
          </cell>
          <cell r="AR252">
            <v>297.15999999999997</v>
          </cell>
        </row>
        <row r="253">
          <cell r="B253">
            <v>44190</v>
          </cell>
          <cell r="C253">
            <v>32</v>
          </cell>
          <cell r="D253">
            <v>21</v>
          </cell>
          <cell r="E253">
            <v>29.5</v>
          </cell>
          <cell r="F253">
            <v>24.5</v>
          </cell>
          <cell r="G253">
            <v>18.5</v>
          </cell>
          <cell r="H253">
            <v>23</v>
          </cell>
          <cell r="I253">
            <v>12.8</v>
          </cell>
          <cell r="J253">
            <v>14.8</v>
          </cell>
          <cell r="K253">
            <v>8</v>
          </cell>
          <cell r="L253">
            <v>6.35</v>
          </cell>
          <cell r="M253">
            <v>5.14</v>
          </cell>
          <cell r="N253">
            <v>14.1</v>
          </cell>
          <cell r="O253">
            <v>13</v>
          </cell>
          <cell r="P253">
            <v>10</v>
          </cell>
          <cell r="Q253">
            <v>0</v>
          </cell>
          <cell r="R253">
            <v>2.2000000000000002</v>
          </cell>
          <cell r="S253">
            <v>8</v>
          </cell>
          <cell r="T253">
            <v>0</v>
          </cell>
          <cell r="U253">
            <v>1.2</v>
          </cell>
          <cell r="V253">
            <v>14.6</v>
          </cell>
          <cell r="W253">
            <v>1.8</v>
          </cell>
          <cell r="X253">
            <v>6.5</v>
          </cell>
          <cell r="Y253">
            <v>3</v>
          </cell>
          <cell r="Z253">
            <v>0</v>
          </cell>
          <cell r="AA253">
            <v>0.14000000000000001</v>
          </cell>
          <cell r="AB253">
            <v>0</v>
          </cell>
          <cell r="AC253">
            <v>1</v>
          </cell>
          <cell r="AD253">
            <v>3.3</v>
          </cell>
          <cell r="AE253">
            <v>0.1</v>
          </cell>
          <cell r="AF253">
            <v>0</v>
          </cell>
          <cell r="AG253">
            <v>1</v>
          </cell>
          <cell r="AH253">
            <v>0.3</v>
          </cell>
          <cell r="AI253">
            <v>9</v>
          </cell>
          <cell r="AJ253">
            <v>1.48</v>
          </cell>
          <cell r="AK253">
            <v>0</v>
          </cell>
          <cell r="AL253">
            <v>9.5</v>
          </cell>
          <cell r="AM253">
            <v>3.5</v>
          </cell>
          <cell r="AN253">
            <v>0.6</v>
          </cell>
          <cell r="AO253">
            <v>0</v>
          </cell>
          <cell r="AP253">
            <v>1</v>
          </cell>
          <cell r="AQ253">
            <v>3.05</v>
          </cell>
          <cell r="AR253">
            <v>303.96000000000009</v>
          </cell>
        </row>
        <row r="254">
          <cell r="B254">
            <v>44197</v>
          </cell>
          <cell r="C254">
            <v>29.5</v>
          </cell>
          <cell r="D254">
            <v>20</v>
          </cell>
          <cell r="E254">
            <v>27.5</v>
          </cell>
          <cell r="F254">
            <v>24.5</v>
          </cell>
          <cell r="G254">
            <v>15.5</v>
          </cell>
          <cell r="H254">
            <v>24</v>
          </cell>
          <cell r="I254">
            <v>10</v>
          </cell>
          <cell r="J254">
            <v>14.6</v>
          </cell>
          <cell r="K254">
            <v>7.3</v>
          </cell>
          <cell r="L254">
            <v>5</v>
          </cell>
          <cell r="M254">
            <v>2</v>
          </cell>
          <cell r="N254">
            <v>12</v>
          </cell>
          <cell r="O254">
            <v>13</v>
          </cell>
          <cell r="P254">
            <v>8.3000000000000007</v>
          </cell>
          <cell r="Q254">
            <v>0</v>
          </cell>
          <cell r="R254">
            <v>2.5</v>
          </cell>
          <cell r="S254">
            <v>5.83</v>
          </cell>
          <cell r="T254">
            <v>0</v>
          </cell>
          <cell r="U254">
            <v>1.6</v>
          </cell>
          <cell r="V254">
            <v>13</v>
          </cell>
          <cell r="W254">
            <v>1.5</v>
          </cell>
          <cell r="X254">
            <v>6</v>
          </cell>
          <cell r="Y254">
            <v>3</v>
          </cell>
          <cell r="Z254">
            <v>0</v>
          </cell>
          <cell r="AA254">
            <v>0.2</v>
          </cell>
          <cell r="AB254">
            <v>0</v>
          </cell>
          <cell r="AC254">
            <v>0</v>
          </cell>
          <cell r="AD254">
            <v>3</v>
          </cell>
          <cell r="AE254">
            <v>7.0000000000000007E-2</v>
          </cell>
          <cell r="AF254">
            <v>0</v>
          </cell>
          <cell r="AG254">
            <v>1</v>
          </cell>
          <cell r="AH254">
            <v>0.4</v>
          </cell>
          <cell r="AI254">
            <v>9</v>
          </cell>
          <cell r="AJ254">
            <v>1.5</v>
          </cell>
          <cell r="AK254">
            <v>0</v>
          </cell>
          <cell r="AL254">
            <v>8.5</v>
          </cell>
          <cell r="AM254">
            <v>3</v>
          </cell>
          <cell r="AN254">
            <v>0.4</v>
          </cell>
          <cell r="AO254">
            <v>0</v>
          </cell>
          <cell r="AP254">
            <v>1</v>
          </cell>
          <cell r="AQ254">
            <v>5.4</v>
          </cell>
          <cell r="AR254">
            <v>280.09999999999997</v>
          </cell>
        </row>
        <row r="255">
          <cell r="B255">
            <v>44204</v>
          </cell>
          <cell r="C255">
            <v>27</v>
          </cell>
          <cell r="D255">
            <v>21</v>
          </cell>
          <cell r="E255">
            <v>33.299999999999997</v>
          </cell>
          <cell r="F255">
            <v>29</v>
          </cell>
          <cell r="G255">
            <v>15</v>
          </cell>
          <cell r="H255">
            <v>23.5</v>
          </cell>
          <cell r="I255">
            <v>13.5</v>
          </cell>
          <cell r="J255">
            <v>14</v>
          </cell>
          <cell r="K255">
            <v>8.1999999999999993</v>
          </cell>
          <cell r="L255">
            <v>5.5</v>
          </cell>
          <cell r="M255">
            <v>6</v>
          </cell>
          <cell r="N255">
            <v>16.100000000000001</v>
          </cell>
          <cell r="O255">
            <v>13</v>
          </cell>
          <cell r="P255">
            <v>8</v>
          </cell>
          <cell r="Q255">
            <v>0</v>
          </cell>
          <cell r="R255">
            <v>2.8</v>
          </cell>
          <cell r="S255">
            <v>6.2</v>
          </cell>
          <cell r="T255">
            <v>0</v>
          </cell>
          <cell r="U255">
            <v>1.1399999999999999</v>
          </cell>
          <cell r="V255">
            <v>15.6</v>
          </cell>
          <cell r="W255">
            <v>1.5</v>
          </cell>
          <cell r="X255">
            <v>5.5</v>
          </cell>
          <cell r="Y255">
            <v>2.5</v>
          </cell>
          <cell r="Z255">
            <v>0</v>
          </cell>
          <cell r="AA255">
            <v>0.2</v>
          </cell>
          <cell r="AB255">
            <v>0</v>
          </cell>
          <cell r="AC255">
            <v>0</v>
          </cell>
          <cell r="AD255">
            <v>2.8</v>
          </cell>
          <cell r="AE255">
            <v>7.0000000000000007E-2</v>
          </cell>
          <cell r="AF255">
            <v>0</v>
          </cell>
          <cell r="AG255">
            <v>1</v>
          </cell>
          <cell r="AH255">
            <v>0.28000000000000003</v>
          </cell>
          <cell r="AI255">
            <v>9</v>
          </cell>
          <cell r="AJ255">
            <v>1.4</v>
          </cell>
          <cell r="AK255">
            <v>0</v>
          </cell>
          <cell r="AL255">
            <v>9</v>
          </cell>
          <cell r="AM255">
            <v>3</v>
          </cell>
          <cell r="AN255">
            <v>0.4</v>
          </cell>
          <cell r="AO255">
            <v>0</v>
          </cell>
          <cell r="AP255">
            <v>1</v>
          </cell>
          <cell r="AQ255">
            <v>5.77</v>
          </cell>
          <cell r="AR255">
            <v>302.25999999999988</v>
          </cell>
        </row>
        <row r="256">
          <cell r="B256">
            <v>44211</v>
          </cell>
          <cell r="C256">
            <v>26</v>
          </cell>
          <cell r="D256">
            <v>23.1</v>
          </cell>
          <cell r="E256">
            <v>30</v>
          </cell>
          <cell r="F256">
            <v>30</v>
          </cell>
          <cell r="G256">
            <v>14</v>
          </cell>
          <cell r="H256">
            <v>21.5</v>
          </cell>
          <cell r="I256">
            <v>12.5</v>
          </cell>
          <cell r="J256">
            <v>13.5</v>
          </cell>
          <cell r="K256">
            <v>8.1999999999999993</v>
          </cell>
          <cell r="L256">
            <v>5.3</v>
          </cell>
          <cell r="M256">
            <v>6</v>
          </cell>
          <cell r="N256">
            <v>16</v>
          </cell>
          <cell r="O256">
            <v>10.7</v>
          </cell>
          <cell r="P256">
            <v>8</v>
          </cell>
          <cell r="Q256">
            <v>0</v>
          </cell>
          <cell r="R256">
            <v>3</v>
          </cell>
          <cell r="S256">
            <v>6.43</v>
          </cell>
          <cell r="T256">
            <v>0</v>
          </cell>
          <cell r="U256">
            <v>2</v>
          </cell>
          <cell r="V256">
            <v>15</v>
          </cell>
          <cell r="W256">
            <v>1.5</v>
          </cell>
          <cell r="X256">
            <v>6.5</v>
          </cell>
          <cell r="Y256">
            <v>3</v>
          </cell>
          <cell r="Z256">
            <v>0</v>
          </cell>
          <cell r="AA256">
            <v>0.1</v>
          </cell>
          <cell r="AB256">
            <v>0</v>
          </cell>
          <cell r="AC256">
            <v>0</v>
          </cell>
          <cell r="AD256">
            <v>1.7</v>
          </cell>
          <cell r="AE256">
            <v>0.17</v>
          </cell>
          <cell r="AF256">
            <v>0</v>
          </cell>
          <cell r="AG256">
            <v>1</v>
          </cell>
          <cell r="AH256">
            <v>0.3</v>
          </cell>
          <cell r="AI256">
            <v>9</v>
          </cell>
          <cell r="AJ256">
            <v>1.5</v>
          </cell>
          <cell r="AK256">
            <v>0</v>
          </cell>
          <cell r="AL256">
            <v>9</v>
          </cell>
          <cell r="AM256">
            <v>3</v>
          </cell>
          <cell r="AN256">
            <v>0.3</v>
          </cell>
          <cell r="AO256">
            <v>0</v>
          </cell>
          <cell r="AP256">
            <v>1</v>
          </cell>
          <cell r="AQ256">
            <v>7.2</v>
          </cell>
          <cell r="AR256">
            <v>296.50000000000006</v>
          </cell>
        </row>
        <row r="257">
          <cell r="B257">
            <v>44218</v>
          </cell>
          <cell r="C257">
            <v>25</v>
          </cell>
          <cell r="D257">
            <v>23</v>
          </cell>
          <cell r="E257">
            <v>33.5</v>
          </cell>
          <cell r="F257">
            <v>34</v>
          </cell>
          <cell r="G257">
            <v>16</v>
          </cell>
          <cell r="H257">
            <v>21</v>
          </cell>
          <cell r="I257">
            <v>14.5</v>
          </cell>
          <cell r="J257">
            <v>13</v>
          </cell>
          <cell r="K257">
            <v>10.4</v>
          </cell>
          <cell r="L257">
            <v>6.64</v>
          </cell>
          <cell r="M257">
            <v>6.3</v>
          </cell>
          <cell r="N257">
            <v>14.7</v>
          </cell>
          <cell r="O257">
            <v>12</v>
          </cell>
          <cell r="P257">
            <v>8.5</v>
          </cell>
          <cell r="Q257">
            <v>0</v>
          </cell>
          <cell r="R257">
            <v>2.6</v>
          </cell>
          <cell r="S257">
            <v>7.86</v>
          </cell>
          <cell r="T257">
            <v>0</v>
          </cell>
          <cell r="U257">
            <v>1.2</v>
          </cell>
          <cell r="V257">
            <v>19.5</v>
          </cell>
          <cell r="W257">
            <v>1.5</v>
          </cell>
          <cell r="X257">
            <v>7.5</v>
          </cell>
          <cell r="Y257">
            <v>3.8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2.1</v>
          </cell>
          <cell r="AE257">
            <v>0</v>
          </cell>
          <cell r="AF257">
            <v>0</v>
          </cell>
          <cell r="AG257">
            <v>1</v>
          </cell>
          <cell r="AH257">
            <v>0.4</v>
          </cell>
          <cell r="AI257">
            <v>9</v>
          </cell>
          <cell r="AJ257">
            <v>1.5</v>
          </cell>
          <cell r="AK257">
            <v>0</v>
          </cell>
          <cell r="AL257">
            <v>9.5</v>
          </cell>
          <cell r="AM257">
            <v>3.5</v>
          </cell>
          <cell r="AN257">
            <v>0.5</v>
          </cell>
          <cell r="AO257">
            <v>0</v>
          </cell>
          <cell r="AP257">
            <v>1</v>
          </cell>
          <cell r="AQ257">
            <v>7.76</v>
          </cell>
          <cell r="AR257">
            <v>318.76</v>
          </cell>
        </row>
        <row r="258">
          <cell r="B258">
            <v>44225</v>
          </cell>
          <cell r="C258">
            <v>25.5</v>
          </cell>
          <cell r="D258">
            <v>24</v>
          </cell>
          <cell r="E258">
            <v>26</v>
          </cell>
          <cell r="F258">
            <v>27</v>
          </cell>
          <cell r="G258">
            <v>15</v>
          </cell>
          <cell r="H258">
            <v>26</v>
          </cell>
          <cell r="I258">
            <v>16</v>
          </cell>
          <cell r="J258">
            <v>11</v>
          </cell>
          <cell r="K258">
            <v>9.6999999999999993</v>
          </cell>
          <cell r="L258">
            <v>7.9</v>
          </cell>
          <cell r="M258">
            <v>2.86</v>
          </cell>
          <cell r="N258">
            <v>14.2</v>
          </cell>
          <cell r="O258">
            <v>11</v>
          </cell>
          <cell r="P258">
            <v>8.5</v>
          </cell>
          <cell r="Q258">
            <v>0</v>
          </cell>
          <cell r="R258">
            <v>2.5</v>
          </cell>
          <cell r="S258">
            <v>6.71</v>
          </cell>
          <cell r="T258">
            <v>0</v>
          </cell>
          <cell r="U258">
            <v>1.9</v>
          </cell>
          <cell r="V258">
            <v>18.7</v>
          </cell>
          <cell r="W258">
            <v>1.5</v>
          </cell>
          <cell r="X258">
            <v>8</v>
          </cell>
          <cell r="Y258">
            <v>3.3</v>
          </cell>
          <cell r="Z258">
            <v>0</v>
          </cell>
          <cell r="AA258">
            <v>7.0000000000000007E-2</v>
          </cell>
          <cell r="AB258">
            <v>0</v>
          </cell>
          <cell r="AC258">
            <v>0</v>
          </cell>
          <cell r="AD258">
            <v>2.8</v>
          </cell>
          <cell r="AE258">
            <v>0</v>
          </cell>
          <cell r="AF258">
            <v>0</v>
          </cell>
          <cell r="AG258">
            <v>1</v>
          </cell>
          <cell r="AH258">
            <v>0.5</v>
          </cell>
          <cell r="AI258">
            <v>9</v>
          </cell>
          <cell r="AJ258">
            <v>1.5</v>
          </cell>
          <cell r="AK258">
            <v>0</v>
          </cell>
          <cell r="AL258">
            <v>10</v>
          </cell>
          <cell r="AM258">
            <v>3</v>
          </cell>
          <cell r="AN258">
            <v>0.5</v>
          </cell>
          <cell r="AO258">
            <v>0</v>
          </cell>
          <cell r="AP258">
            <v>1</v>
          </cell>
          <cell r="AQ258">
            <v>7.43</v>
          </cell>
          <cell r="AR258">
            <v>304.07000000000005</v>
          </cell>
        </row>
        <row r="259">
          <cell r="B259">
            <v>44232</v>
          </cell>
          <cell r="C259">
            <v>27</v>
          </cell>
          <cell r="D259">
            <v>22.5</v>
          </cell>
          <cell r="E259">
            <v>31.5</v>
          </cell>
          <cell r="F259">
            <v>40</v>
          </cell>
          <cell r="G259">
            <v>16.5</v>
          </cell>
          <cell r="H259">
            <v>26</v>
          </cell>
          <cell r="I259">
            <v>15.2</v>
          </cell>
          <cell r="J259">
            <v>14</v>
          </cell>
          <cell r="K259">
            <v>9.1999999999999993</v>
          </cell>
          <cell r="L259">
            <v>8.36</v>
          </cell>
          <cell r="M259">
            <v>5</v>
          </cell>
          <cell r="N259">
            <v>16.600000000000001</v>
          </cell>
          <cell r="O259">
            <v>12</v>
          </cell>
          <cell r="P259">
            <v>10</v>
          </cell>
          <cell r="Q259">
            <v>0</v>
          </cell>
          <cell r="R259">
            <v>2.2000000000000002</v>
          </cell>
          <cell r="S259">
            <v>7</v>
          </cell>
          <cell r="T259">
            <v>0</v>
          </cell>
          <cell r="U259">
            <v>1.7</v>
          </cell>
          <cell r="V259">
            <v>15.5</v>
          </cell>
          <cell r="W259">
            <v>1.5</v>
          </cell>
          <cell r="X259">
            <v>6.7</v>
          </cell>
          <cell r="Y259">
            <v>3</v>
          </cell>
          <cell r="Z259">
            <v>0</v>
          </cell>
          <cell r="AA259">
            <v>0.09</v>
          </cell>
          <cell r="AB259">
            <v>0</v>
          </cell>
          <cell r="AC259">
            <v>0</v>
          </cell>
          <cell r="AD259">
            <v>2.7</v>
          </cell>
          <cell r="AE259">
            <v>0</v>
          </cell>
          <cell r="AF259">
            <v>0</v>
          </cell>
          <cell r="AG259">
            <v>1</v>
          </cell>
          <cell r="AH259">
            <v>0.4</v>
          </cell>
          <cell r="AI259">
            <v>9</v>
          </cell>
          <cell r="AJ259">
            <v>1.5</v>
          </cell>
          <cell r="AK259">
            <v>0</v>
          </cell>
          <cell r="AL259">
            <v>10</v>
          </cell>
          <cell r="AM259">
            <v>2.5</v>
          </cell>
          <cell r="AN259">
            <v>0.5</v>
          </cell>
          <cell r="AO259">
            <v>0</v>
          </cell>
          <cell r="AP259">
            <v>1</v>
          </cell>
          <cell r="AQ259">
            <v>7.86</v>
          </cell>
          <cell r="AR259">
            <v>328.00999999999993</v>
          </cell>
        </row>
        <row r="260">
          <cell r="B260">
            <v>44246</v>
          </cell>
          <cell r="C260">
            <v>21</v>
          </cell>
          <cell r="D260">
            <v>21</v>
          </cell>
          <cell r="E260">
            <v>31</v>
          </cell>
          <cell r="F260">
            <v>29</v>
          </cell>
          <cell r="G260">
            <v>13</v>
          </cell>
          <cell r="H260">
            <v>22</v>
          </cell>
          <cell r="I260">
            <v>12.2</v>
          </cell>
          <cell r="J260">
            <v>15.5</v>
          </cell>
          <cell r="K260">
            <v>8.1</v>
          </cell>
          <cell r="L260">
            <v>7.68</v>
          </cell>
          <cell r="M260">
            <v>4.8</v>
          </cell>
          <cell r="N260">
            <v>16.8</v>
          </cell>
          <cell r="O260">
            <v>11.5</v>
          </cell>
          <cell r="P260">
            <v>5.5</v>
          </cell>
          <cell r="Q260">
            <v>0</v>
          </cell>
          <cell r="R260">
            <v>1.6</v>
          </cell>
          <cell r="S260">
            <v>8.64</v>
          </cell>
          <cell r="T260">
            <v>0</v>
          </cell>
          <cell r="U260">
            <v>2.1</v>
          </cell>
          <cell r="V260">
            <v>10</v>
          </cell>
          <cell r="W260">
            <v>1.5</v>
          </cell>
          <cell r="X260">
            <v>6</v>
          </cell>
          <cell r="Y260">
            <v>2.7</v>
          </cell>
          <cell r="Z260">
            <v>0</v>
          </cell>
          <cell r="AA260">
            <v>0.1</v>
          </cell>
          <cell r="AB260">
            <v>0</v>
          </cell>
          <cell r="AC260">
            <v>0</v>
          </cell>
          <cell r="AD260">
            <v>3.5</v>
          </cell>
          <cell r="AE260">
            <v>0</v>
          </cell>
          <cell r="AF260">
            <v>0</v>
          </cell>
          <cell r="AG260">
            <v>1</v>
          </cell>
          <cell r="AH260">
            <v>0.5</v>
          </cell>
          <cell r="AI260">
            <v>9</v>
          </cell>
          <cell r="AJ260">
            <v>1.5</v>
          </cell>
          <cell r="AK260">
            <v>0</v>
          </cell>
          <cell r="AL260">
            <v>7</v>
          </cell>
          <cell r="AM260">
            <v>4</v>
          </cell>
          <cell r="AN260">
            <v>0.4</v>
          </cell>
          <cell r="AO260">
            <v>0</v>
          </cell>
          <cell r="AP260">
            <v>1</v>
          </cell>
          <cell r="AQ260">
            <v>5.23</v>
          </cell>
          <cell r="AR260">
            <v>284.84999999999997</v>
          </cell>
        </row>
        <row r="261">
          <cell r="B261">
            <v>44253</v>
          </cell>
          <cell r="C261">
            <v>25</v>
          </cell>
          <cell r="D261">
            <v>22</v>
          </cell>
          <cell r="E261">
            <v>27</v>
          </cell>
          <cell r="F261">
            <v>29.5</v>
          </cell>
          <cell r="G261">
            <v>13.5</v>
          </cell>
          <cell r="H261">
            <v>23</v>
          </cell>
          <cell r="I261">
            <v>13.6</v>
          </cell>
          <cell r="J261">
            <v>12.8</v>
          </cell>
          <cell r="K261">
            <v>9.8000000000000007</v>
          </cell>
          <cell r="L261">
            <v>9.07</v>
          </cell>
          <cell r="M261">
            <v>2.2999999999999998</v>
          </cell>
          <cell r="N261">
            <v>15.3</v>
          </cell>
          <cell r="O261">
            <v>12.5</v>
          </cell>
          <cell r="P261">
            <v>12</v>
          </cell>
          <cell r="Q261">
            <v>0</v>
          </cell>
          <cell r="R261">
            <v>1.9</v>
          </cell>
          <cell r="S261">
            <v>6.57</v>
          </cell>
          <cell r="T261">
            <v>0</v>
          </cell>
          <cell r="U261">
            <v>1.6</v>
          </cell>
          <cell r="V261">
            <v>11</v>
          </cell>
          <cell r="W261">
            <v>1.5</v>
          </cell>
          <cell r="X261">
            <v>5.5</v>
          </cell>
          <cell r="Y261">
            <v>4.5</v>
          </cell>
          <cell r="Z261">
            <v>0</v>
          </cell>
          <cell r="AA261">
            <v>0.13</v>
          </cell>
          <cell r="AB261">
            <v>0</v>
          </cell>
          <cell r="AC261">
            <v>0</v>
          </cell>
          <cell r="AD261">
            <v>4.3</v>
          </cell>
          <cell r="AE261">
            <v>0</v>
          </cell>
          <cell r="AF261">
            <v>0</v>
          </cell>
          <cell r="AG261">
            <v>1</v>
          </cell>
          <cell r="AH261">
            <v>0.5</v>
          </cell>
          <cell r="AI261">
            <v>9</v>
          </cell>
          <cell r="AJ261">
            <v>1.8</v>
          </cell>
          <cell r="AK261">
            <v>0</v>
          </cell>
          <cell r="AL261">
            <v>9</v>
          </cell>
          <cell r="AM261">
            <v>3</v>
          </cell>
          <cell r="AN261">
            <v>0.4</v>
          </cell>
          <cell r="AO261">
            <v>0</v>
          </cell>
          <cell r="AP261">
            <v>1</v>
          </cell>
          <cell r="AQ261">
            <v>4.9000000000000004</v>
          </cell>
          <cell r="AR261">
            <v>294.97000000000003</v>
          </cell>
        </row>
        <row r="262">
          <cell r="B262">
            <v>44260</v>
          </cell>
          <cell r="C262">
            <v>27</v>
          </cell>
          <cell r="D262">
            <v>23</v>
          </cell>
          <cell r="E262">
            <v>22</v>
          </cell>
          <cell r="F262">
            <v>18</v>
          </cell>
          <cell r="G262">
            <v>12.7</v>
          </cell>
          <cell r="H262">
            <v>21</v>
          </cell>
          <cell r="I262">
            <v>11.9</v>
          </cell>
          <cell r="J262">
            <v>11.5</v>
          </cell>
          <cell r="K262">
            <v>8.5</v>
          </cell>
          <cell r="L262">
            <v>6.43</v>
          </cell>
          <cell r="M262">
            <v>4.8600000000000003</v>
          </cell>
          <cell r="N262">
            <v>15.5</v>
          </cell>
          <cell r="O262">
            <v>11</v>
          </cell>
          <cell r="P262">
            <v>7.5</v>
          </cell>
          <cell r="Q262">
            <v>0</v>
          </cell>
          <cell r="R262">
            <v>1.7</v>
          </cell>
          <cell r="S262">
            <v>6.29</v>
          </cell>
          <cell r="T262">
            <v>0</v>
          </cell>
          <cell r="U262">
            <v>2.5</v>
          </cell>
          <cell r="V262">
            <v>11.8</v>
          </cell>
          <cell r="W262">
            <v>1.6</v>
          </cell>
          <cell r="X262">
            <v>7.5</v>
          </cell>
          <cell r="Y262">
            <v>4.5</v>
          </cell>
          <cell r="Z262">
            <v>0</v>
          </cell>
          <cell r="AA262">
            <v>0.1</v>
          </cell>
          <cell r="AB262">
            <v>0</v>
          </cell>
          <cell r="AC262">
            <v>0</v>
          </cell>
          <cell r="AD262">
            <v>4</v>
          </cell>
          <cell r="AE262">
            <v>0</v>
          </cell>
          <cell r="AF262">
            <v>0</v>
          </cell>
          <cell r="AG262">
            <v>1</v>
          </cell>
          <cell r="AH262">
            <v>0.4</v>
          </cell>
          <cell r="AI262">
            <v>9</v>
          </cell>
          <cell r="AJ262">
            <v>1.65</v>
          </cell>
          <cell r="AK262">
            <v>0</v>
          </cell>
          <cell r="AL262">
            <v>8.5</v>
          </cell>
          <cell r="AM262">
            <v>3</v>
          </cell>
          <cell r="AN262">
            <v>0.5</v>
          </cell>
          <cell r="AO262">
            <v>0</v>
          </cell>
          <cell r="AP262">
            <v>1</v>
          </cell>
          <cell r="AQ262">
            <v>5.59</v>
          </cell>
          <cell r="AR262">
            <v>271.52</v>
          </cell>
        </row>
        <row r="263">
          <cell r="B263">
            <v>44267</v>
          </cell>
          <cell r="C263">
            <v>31</v>
          </cell>
          <cell r="D263">
            <v>22.3</v>
          </cell>
          <cell r="E263">
            <v>19</v>
          </cell>
          <cell r="F263">
            <v>22</v>
          </cell>
          <cell r="G263">
            <v>17</v>
          </cell>
          <cell r="H263">
            <v>23</v>
          </cell>
          <cell r="I263">
            <v>13.8</v>
          </cell>
          <cell r="J263">
            <v>9.1999999999999993</v>
          </cell>
          <cell r="K263">
            <v>9.3000000000000007</v>
          </cell>
          <cell r="L263">
            <v>6.07</v>
          </cell>
          <cell r="M263">
            <v>3.6</v>
          </cell>
          <cell r="N263">
            <v>13.5</v>
          </cell>
          <cell r="O263">
            <v>12</v>
          </cell>
          <cell r="P263">
            <v>7</v>
          </cell>
          <cell r="Q263">
            <v>0</v>
          </cell>
          <cell r="R263">
            <v>4.0999999999999996</v>
          </cell>
          <cell r="S263">
            <v>6.4</v>
          </cell>
          <cell r="T263">
            <v>0</v>
          </cell>
          <cell r="U263">
            <v>0.6</v>
          </cell>
          <cell r="V263">
            <v>13</v>
          </cell>
          <cell r="W263">
            <v>1.5</v>
          </cell>
          <cell r="X263">
            <v>7</v>
          </cell>
          <cell r="Y263">
            <v>2.7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3.4</v>
          </cell>
          <cell r="AE263">
            <v>0</v>
          </cell>
          <cell r="AF263">
            <v>0</v>
          </cell>
          <cell r="AG263">
            <v>1</v>
          </cell>
          <cell r="AH263">
            <v>0.2</v>
          </cell>
          <cell r="AI263">
            <v>9</v>
          </cell>
          <cell r="AJ263">
            <v>1.5</v>
          </cell>
          <cell r="AK263">
            <v>0</v>
          </cell>
          <cell r="AL263">
            <v>9</v>
          </cell>
          <cell r="AM263">
            <v>2.5</v>
          </cell>
          <cell r="AN263">
            <v>0.3</v>
          </cell>
          <cell r="AO263">
            <v>0</v>
          </cell>
          <cell r="AP263">
            <v>1</v>
          </cell>
          <cell r="AQ263">
            <v>6.6</v>
          </cell>
          <cell r="AR263">
            <v>278.57</v>
          </cell>
        </row>
        <row r="264">
          <cell r="B264">
            <v>44274</v>
          </cell>
          <cell r="C264">
            <v>30</v>
          </cell>
          <cell r="D264">
            <v>22.5</v>
          </cell>
          <cell r="E264">
            <v>20</v>
          </cell>
          <cell r="F264">
            <v>22</v>
          </cell>
          <cell r="G264">
            <v>14</v>
          </cell>
          <cell r="H264">
            <v>21.5</v>
          </cell>
          <cell r="I264">
            <v>14.5</v>
          </cell>
          <cell r="J264">
            <v>10</v>
          </cell>
          <cell r="K264">
            <v>8.6999999999999993</v>
          </cell>
          <cell r="L264">
            <v>8.57</v>
          </cell>
          <cell r="M264">
            <v>3.8</v>
          </cell>
          <cell r="N264">
            <v>14</v>
          </cell>
          <cell r="O264">
            <v>12</v>
          </cell>
          <cell r="P264">
            <v>8</v>
          </cell>
          <cell r="Q264">
            <v>0</v>
          </cell>
          <cell r="R264">
            <v>3.6</v>
          </cell>
          <cell r="S264">
            <v>5.9</v>
          </cell>
          <cell r="T264">
            <v>0</v>
          </cell>
          <cell r="U264">
            <v>2.4</v>
          </cell>
          <cell r="V264">
            <v>13.6</v>
          </cell>
          <cell r="W264">
            <v>1.6</v>
          </cell>
          <cell r="X264">
            <v>7</v>
          </cell>
          <cell r="Y264">
            <v>4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3.5</v>
          </cell>
          <cell r="AE264">
            <v>0</v>
          </cell>
          <cell r="AF264">
            <v>0</v>
          </cell>
          <cell r="AG264">
            <v>1</v>
          </cell>
          <cell r="AH264">
            <v>0.3</v>
          </cell>
          <cell r="AI264">
            <v>9</v>
          </cell>
          <cell r="AJ264">
            <v>1.4</v>
          </cell>
          <cell r="AK264">
            <v>0</v>
          </cell>
          <cell r="AL264">
            <v>9.5</v>
          </cell>
          <cell r="AM264">
            <v>4</v>
          </cell>
          <cell r="AN264">
            <v>0.4</v>
          </cell>
          <cell r="AO264">
            <v>0</v>
          </cell>
          <cell r="AP264">
            <v>0</v>
          </cell>
          <cell r="AQ264">
            <v>5.54</v>
          </cell>
          <cell r="AR264">
            <v>282.31</v>
          </cell>
        </row>
        <row r="265">
          <cell r="B265">
            <v>44281</v>
          </cell>
          <cell r="C265">
            <v>30</v>
          </cell>
          <cell r="D265">
            <v>22</v>
          </cell>
          <cell r="E265">
            <v>32</v>
          </cell>
          <cell r="F265">
            <v>30</v>
          </cell>
          <cell r="G265">
            <v>16</v>
          </cell>
          <cell r="H265">
            <v>23</v>
          </cell>
          <cell r="I265">
            <v>15.3</v>
          </cell>
          <cell r="J265">
            <v>10</v>
          </cell>
          <cell r="K265">
            <v>9.6</v>
          </cell>
          <cell r="L265">
            <v>7.78</v>
          </cell>
          <cell r="M265">
            <v>4.5999999999999996</v>
          </cell>
          <cell r="N265">
            <v>15</v>
          </cell>
          <cell r="O265">
            <v>11</v>
          </cell>
          <cell r="P265">
            <v>10</v>
          </cell>
          <cell r="Q265">
            <v>0</v>
          </cell>
          <cell r="R265">
            <v>3.5</v>
          </cell>
          <cell r="S265">
            <v>6.1</v>
          </cell>
          <cell r="T265">
            <v>0</v>
          </cell>
          <cell r="U265">
            <v>2.2000000000000002</v>
          </cell>
          <cell r="V265">
            <v>13</v>
          </cell>
          <cell r="W265">
            <v>1.5</v>
          </cell>
          <cell r="X265">
            <v>6.5</v>
          </cell>
          <cell r="Y265">
            <v>4</v>
          </cell>
          <cell r="Z265">
            <v>0</v>
          </cell>
          <cell r="AA265">
            <v>0.12</v>
          </cell>
          <cell r="AB265">
            <v>0</v>
          </cell>
          <cell r="AC265">
            <v>0</v>
          </cell>
          <cell r="AD265">
            <v>3.3</v>
          </cell>
          <cell r="AE265">
            <v>0</v>
          </cell>
          <cell r="AF265">
            <v>0</v>
          </cell>
          <cell r="AG265">
            <v>1</v>
          </cell>
          <cell r="AH265">
            <v>0.3</v>
          </cell>
          <cell r="AI265">
            <v>9</v>
          </cell>
          <cell r="AJ265">
            <v>1.5</v>
          </cell>
          <cell r="AK265">
            <v>0</v>
          </cell>
          <cell r="AL265">
            <v>8</v>
          </cell>
          <cell r="AM265">
            <v>3.5</v>
          </cell>
          <cell r="AN265">
            <v>0.5</v>
          </cell>
          <cell r="AO265">
            <v>0</v>
          </cell>
          <cell r="AP265">
            <v>0</v>
          </cell>
          <cell r="AQ265">
            <v>6.24</v>
          </cell>
          <cell r="AR265">
            <v>306.54000000000002</v>
          </cell>
        </row>
        <row r="266">
          <cell r="B266">
            <v>44288</v>
          </cell>
          <cell r="C266">
            <v>27</v>
          </cell>
          <cell r="D266">
            <v>23</v>
          </cell>
          <cell r="E266">
            <v>29</v>
          </cell>
          <cell r="F266">
            <v>25</v>
          </cell>
          <cell r="G266">
            <v>15</v>
          </cell>
          <cell r="H266">
            <v>22</v>
          </cell>
          <cell r="I266">
            <v>14.5</v>
          </cell>
          <cell r="J266">
            <v>11</v>
          </cell>
          <cell r="K266">
            <v>9</v>
          </cell>
          <cell r="L266">
            <v>10.199999999999999</v>
          </cell>
          <cell r="M266">
            <v>2.2000000000000002</v>
          </cell>
          <cell r="N266">
            <v>13.2</v>
          </cell>
          <cell r="O266">
            <v>9.5</v>
          </cell>
          <cell r="P266">
            <v>9</v>
          </cell>
          <cell r="Q266">
            <v>0</v>
          </cell>
          <cell r="R266">
            <v>3.2</v>
          </cell>
          <cell r="S266">
            <v>5.5</v>
          </cell>
          <cell r="T266">
            <v>0</v>
          </cell>
          <cell r="U266">
            <v>2</v>
          </cell>
          <cell r="V266">
            <v>16</v>
          </cell>
          <cell r="W266">
            <v>1.6</v>
          </cell>
          <cell r="X266">
            <v>7.5</v>
          </cell>
          <cell r="Y266">
            <v>3</v>
          </cell>
          <cell r="Z266">
            <v>0</v>
          </cell>
          <cell r="AA266">
            <v>7.0000000000000007E-2</v>
          </cell>
          <cell r="AB266">
            <v>0</v>
          </cell>
          <cell r="AC266">
            <v>0</v>
          </cell>
          <cell r="AD266">
            <v>3.8</v>
          </cell>
          <cell r="AE266">
            <v>0.34</v>
          </cell>
          <cell r="AF266">
            <v>0</v>
          </cell>
          <cell r="AG266">
            <v>1</v>
          </cell>
          <cell r="AH266">
            <v>0.2</v>
          </cell>
          <cell r="AI266">
            <v>9</v>
          </cell>
          <cell r="AJ266">
            <v>1.5</v>
          </cell>
          <cell r="AK266">
            <v>0</v>
          </cell>
          <cell r="AL266">
            <v>9.5</v>
          </cell>
          <cell r="AM266">
            <v>3</v>
          </cell>
          <cell r="AN266">
            <v>0.6</v>
          </cell>
          <cell r="AO266">
            <v>0</v>
          </cell>
          <cell r="AP266">
            <v>0</v>
          </cell>
          <cell r="AQ266">
            <v>6.37</v>
          </cell>
          <cell r="AR266">
            <v>293.77999999999997</v>
          </cell>
        </row>
        <row r="267">
          <cell r="B267">
            <v>44295</v>
          </cell>
          <cell r="C267">
            <v>28</v>
          </cell>
          <cell r="D267">
            <v>24</v>
          </cell>
          <cell r="E267">
            <v>20</v>
          </cell>
          <cell r="F267">
            <v>24</v>
          </cell>
          <cell r="G267">
            <v>17</v>
          </cell>
          <cell r="H267">
            <v>23</v>
          </cell>
          <cell r="I267">
            <v>15.8</v>
          </cell>
          <cell r="J267">
            <v>11.5</v>
          </cell>
          <cell r="K267">
            <v>8</v>
          </cell>
          <cell r="L267">
            <v>6.5</v>
          </cell>
          <cell r="M267">
            <v>1.8</v>
          </cell>
          <cell r="N267">
            <v>11.1</v>
          </cell>
          <cell r="O267">
            <v>9</v>
          </cell>
          <cell r="P267">
            <v>10</v>
          </cell>
          <cell r="Q267">
            <v>0</v>
          </cell>
          <cell r="R267">
            <v>3</v>
          </cell>
          <cell r="S267">
            <v>8.5</v>
          </cell>
          <cell r="T267">
            <v>0</v>
          </cell>
          <cell r="U267">
            <v>2</v>
          </cell>
          <cell r="V267">
            <v>11</v>
          </cell>
          <cell r="W267">
            <v>1.7</v>
          </cell>
          <cell r="X267">
            <v>7</v>
          </cell>
          <cell r="Y267">
            <v>4</v>
          </cell>
          <cell r="Z267">
            <v>0</v>
          </cell>
          <cell r="AA267">
            <v>0.44</v>
          </cell>
          <cell r="AB267">
            <v>0</v>
          </cell>
          <cell r="AC267">
            <v>0</v>
          </cell>
          <cell r="AD267">
            <v>3.1</v>
          </cell>
          <cell r="AE267">
            <v>0.1</v>
          </cell>
          <cell r="AF267">
            <v>0</v>
          </cell>
          <cell r="AG267">
            <v>1</v>
          </cell>
          <cell r="AH267">
            <v>0.3</v>
          </cell>
          <cell r="AI267">
            <v>9</v>
          </cell>
          <cell r="AJ267">
            <v>1</v>
          </cell>
          <cell r="AK267">
            <v>0</v>
          </cell>
          <cell r="AL267">
            <v>10</v>
          </cell>
          <cell r="AM267">
            <v>3</v>
          </cell>
          <cell r="AN267">
            <v>0.5</v>
          </cell>
          <cell r="AO267">
            <v>0</v>
          </cell>
          <cell r="AP267">
            <v>0</v>
          </cell>
          <cell r="AQ267">
            <v>5.57</v>
          </cell>
          <cell r="AR267">
            <v>280.91000000000003</v>
          </cell>
        </row>
        <row r="268">
          <cell r="B268">
            <v>44302</v>
          </cell>
          <cell r="C268">
            <v>30</v>
          </cell>
          <cell r="D268">
            <v>25</v>
          </cell>
          <cell r="E268">
            <v>19</v>
          </cell>
          <cell r="F268">
            <v>25</v>
          </cell>
          <cell r="G268">
            <v>14.5</v>
          </cell>
          <cell r="H268">
            <v>23</v>
          </cell>
          <cell r="I268">
            <v>15</v>
          </cell>
          <cell r="J268">
            <v>11.5</v>
          </cell>
          <cell r="K268">
            <v>11.2</v>
          </cell>
          <cell r="L268">
            <v>5.5</v>
          </cell>
          <cell r="M268">
            <v>7</v>
          </cell>
          <cell r="N268">
            <v>11.1</v>
          </cell>
          <cell r="O268">
            <v>10.5</v>
          </cell>
          <cell r="P268">
            <v>10</v>
          </cell>
          <cell r="Q268">
            <v>0</v>
          </cell>
          <cell r="R268">
            <v>2.5</v>
          </cell>
          <cell r="S268">
            <v>6.6</v>
          </cell>
          <cell r="T268">
            <v>0</v>
          </cell>
          <cell r="U268">
            <v>1</v>
          </cell>
          <cell r="V268">
            <v>16.399999999999999</v>
          </cell>
          <cell r="W268">
            <v>1.5</v>
          </cell>
          <cell r="X268">
            <v>7</v>
          </cell>
          <cell r="Y268">
            <v>3.2</v>
          </cell>
          <cell r="Z268">
            <v>0</v>
          </cell>
          <cell r="AA268">
            <v>0.21</v>
          </cell>
          <cell r="AB268">
            <v>0</v>
          </cell>
          <cell r="AC268">
            <v>0</v>
          </cell>
          <cell r="AD268">
            <v>3.3</v>
          </cell>
          <cell r="AE268">
            <v>0.1</v>
          </cell>
          <cell r="AF268">
            <v>0</v>
          </cell>
          <cell r="AG268">
            <v>1</v>
          </cell>
          <cell r="AH268">
            <v>0.3</v>
          </cell>
          <cell r="AI268">
            <v>9</v>
          </cell>
          <cell r="AJ268">
            <v>0.9</v>
          </cell>
          <cell r="AK268">
            <v>0</v>
          </cell>
          <cell r="AL268">
            <v>9</v>
          </cell>
          <cell r="AM268">
            <v>3</v>
          </cell>
          <cell r="AN268">
            <v>0.3</v>
          </cell>
          <cell r="AO268">
            <v>0</v>
          </cell>
          <cell r="AP268">
            <v>0</v>
          </cell>
          <cell r="AQ268">
            <v>6.4</v>
          </cell>
          <cell r="AR268">
            <v>290.01</v>
          </cell>
        </row>
        <row r="269">
          <cell r="B269">
            <v>44309</v>
          </cell>
          <cell r="C269">
            <v>28</v>
          </cell>
          <cell r="D269">
            <v>26</v>
          </cell>
          <cell r="E269">
            <v>23</v>
          </cell>
          <cell r="F269">
            <v>29.5</v>
          </cell>
          <cell r="G269">
            <v>15</v>
          </cell>
          <cell r="H269">
            <v>22.5</v>
          </cell>
          <cell r="I269">
            <v>13.5</v>
          </cell>
          <cell r="J269">
            <v>11</v>
          </cell>
          <cell r="K269">
            <v>8.1999999999999993</v>
          </cell>
          <cell r="L269">
            <v>6</v>
          </cell>
          <cell r="M269">
            <v>1.86</v>
          </cell>
          <cell r="N269">
            <v>10.1</v>
          </cell>
          <cell r="O269">
            <v>10.199999999999999</v>
          </cell>
          <cell r="P269">
            <v>10</v>
          </cell>
          <cell r="Q269">
            <v>0</v>
          </cell>
          <cell r="R269">
            <v>2</v>
          </cell>
          <cell r="S269">
            <v>7.42</v>
          </cell>
          <cell r="T269">
            <v>0</v>
          </cell>
          <cell r="U269">
            <v>0.9</v>
          </cell>
          <cell r="V269">
            <v>13.5</v>
          </cell>
          <cell r="W269">
            <v>1.6</v>
          </cell>
          <cell r="X269">
            <v>7</v>
          </cell>
          <cell r="Y269">
            <v>3.2</v>
          </cell>
          <cell r="Z269">
            <v>0</v>
          </cell>
          <cell r="AA269">
            <v>0.15</v>
          </cell>
          <cell r="AB269">
            <v>0</v>
          </cell>
          <cell r="AC269">
            <v>0</v>
          </cell>
          <cell r="AD269">
            <v>3.1</v>
          </cell>
          <cell r="AE269">
            <v>0.14000000000000001</v>
          </cell>
          <cell r="AF269">
            <v>0</v>
          </cell>
          <cell r="AG269">
            <v>1</v>
          </cell>
          <cell r="AH269">
            <v>0.2</v>
          </cell>
          <cell r="AI269">
            <v>9</v>
          </cell>
          <cell r="AJ269">
            <v>0.8</v>
          </cell>
          <cell r="AK269">
            <v>0</v>
          </cell>
          <cell r="AL269">
            <v>9.5</v>
          </cell>
          <cell r="AM269">
            <v>3</v>
          </cell>
          <cell r="AN269">
            <v>0.6</v>
          </cell>
          <cell r="AO269">
            <v>0</v>
          </cell>
          <cell r="AP269">
            <v>0</v>
          </cell>
          <cell r="AQ269">
            <v>6.43</v>
          </cell>
          <cell r="AR269">
            <v>284.39999999999998</v>
          </cell>
        </row>
        <row r="270">
          <cell r="B270">
            <v>44316</v>
          </cell>
          <cell r="C270">
            <v>30</v>
          </cell>
          <cell r="D270">
            <v>27</v>
          </cell>
          <cell r="E270">
            <v>23</v>
          </cell>
          <cell r="F270">
            <v>24</v>
          </cell>
          <cell r="G270">
            <v>18.5</v>
          </cell>
          <cell r="H270">
            <v>24</v>
          </cell>
          <cell r="I270">
            <v>14.51</v>
          </cell>
          <cell r="J270">
            <v>11.5</v>
          </cell>
          <cell r="K270">
            <v>10.5</v>
          </cell>
          <cell r="L270">
            <v>7.28</v>
          </cell>
          <cell r="M270">
            <v>2.4300000000000002</v>
          </cell>
          <cell r="N270">
            <v>11.5</v>
          </cell>
          <cell r="O270">
            <v>10</v>
          </cell>
          <cell r="P270">
            <v>8</v>
          </cell>
          <cell r="Q270">
            <v>0</v>
          </cell>
          <cell r="R270">
            <v>2.5</v>
          </cell>
          <cell r="S270">
            <v>7.7</v>
          </cell>
          <cell r="T270">
            <v>0</v>
          </cell>
          <cell r="U270">
            <v>1</v>
          </cell>
          <cell r="V270">
            <v>19.3</v>
          </cell>
          <cell r="W270">
            <v>1.5</v>
          </cell>
          <cell r="X270">
            <v>8.5</v>
          </cell>
          <cell r="Y270">
            <v>3.5</v>
          </cell>
          <cell r="Z270">
            <v>0</v>
          </cell>
          <cell r="AA270">
            <v>0.14000000000000001</v>
          </cell>
          <cell r="AB270">
            <v>0</v>
          </cell>
          <cell r="AC270">
            <v>0</v>
          </cell>
          <cell r="AD270">
            <v>3.1</v>
          </cell>
          <cell r="AE270">
            <v>0.3</v>
          </cell>
          <cell r="AF270">
            <v>0</v>
          </cell>
          <cell r="AG270">
            <v>1</v>
          </cell>
          <cell r="AH270">
            <v>0.5</v>
          </cell>
          <cell r="AI270">
            <v>9</v>
          </cell>
          <cell r="AJ270">
            <v>0.9</v>
          </cell>
          <cell r="AK270">
            <v>0</v>
          </cell>
          <cell r="AL270">
            <v>9.5</v>
          </cell>
          <cell r="AM270">
            <v>3</v>
          </cell>
          <cell r="AN270">
            <v>0.4</v>
          </cell>
          <cell r="AO270">
            <v>0</v>
          </cell>
          <cell r="AP270">
            <v>0</v>
          </cell>
          <cell r="AQ270">
            <v>9.3800000000000008</v>
          </cell>
          <cell r="AR270">
            <v>303.44</v>
          </cell>
        </row>
        <row r="271">
          <cell r="B271">
            <v>44323</v>
          </cell>
          <cell r="C271">
            <v>28</v>
          </cell>
          <cell r="D271">
            <v>26.26</v>
          </cell>
          <cell r="E271">
            <v>23</v>
          </cell>
          <cell r="F271">
            <v>25</v>
          </cell>
          <cell r="G271">
            <v>16</v>
          </cell>
          <cell r="H271">
            <v>22</v>
          </cell>
          <cell r="I271">
            <v>12</v>
          </cell>
          <cell r="J271">
            <v>11.6</v>
          </cell>
          <cell r="K271">
            <v>6.5</v>
          </cell>
          <cell r="L271">
            <v>8.2799999999999994</v>
          </cell>
          <cell r="M271">
            <v>6</v>
          </cell>
          <cell r="N271">
            <v>14.5</v>
          </cell>
          <cell r="O271">
            <v>9.9</v>
          </cell>
          <cell r="P271">
            <v>10</v>
          </cell>
          <cell r="Q271">
            <v>0</v>
          </cell>
          <cell r="R271">
            <v>2.7</v>
          </cell>
          <cell r="S271">
            <v>7.7</v>
          </cell>
          <cell r="T271">
            <v>0</v>
          </cell>
          <cell r="U271">
            <v>2</v>
          </cell>
          <cell r="V271">
            <v>16</v>
          </cell>
          <cell r="W271">
            <v>1.5</v>
          </cell>
          <cell r="X271">
            <v>7</v>
          </cell>
          <cell r="Y271">
            <v>2</v>
          </cell>
          <cell r="Z271">
            <v>0</v>
          </cell>
          <cell r="AA271">
            <v>0.86</v>
          </cell>
          <cell r="AB271">
            <v>0</v>
          </cell>
          <cell r="AC271">
            <v>0</v>
          </cell>
          <cell r="AD271">
            <v>3.7</v>
          </cell>
          <cell r="AE271">
            <v>0.23</v>
          </cell>
          <cell r="AF271">
            <v>0</v>
          </cell>
          <cell r="AG271">
            <v>1</v>
          </cell>
          <cell r="AH271">
            <v>0.3</v>
          </cell>
          <cell r="AI271">
            <v>9</v>
          </cell>
          <cell r="AJ271">
            <v>1</v>
          </cell>
          <cell r="AK271">
            <v>0</v>
          </cell>
          <cell r="AL271">
            <v>10</v>
          </cell>
          <cell r="AM271">
            <v>3</v>
          </cell>
          <cell r="AN271">
            <v>0.45</v>
          </cell>
          <cell r="AO271">
            <v>0</v>
          </cell>
          <cell r="AP271">
            <v>0</v>
          </cell>
          <cell r="AQ271">
            <v>8.65</v>
          </cell>
          <cell r="AR271">
            <v>296.12999999999994</v>
          </cell>
        </row>
        <row r="272"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/>
          <cell r="Y272"/>
          <cell r="Z272"/>
          <cell r="AA272"/>
          <cell r="AB272"/>
          <cell r="AC272"/>
          <cell r="AD272"/>
          <cell r="AE272"/>
          <cell r="AF272"/>
          <cell r="AG272"/>
          <cell r="AH272"/>
          <cell r="AI272"/>
          <cell r="AJ272"/>
          <cell r="AK272"/>
          <cell r="AL272"/>
          <cell r="AM272"/>
          <cell r="AN272"/>
          <cell r="AO272"/>
          <cell r="AP272"/>
          <cell r="AQ272"/>
          <cell r="AR272"/>
        </row>
        <row r="273"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  <cell r="AE273"/>
          <cell r="AF273"/>
          <cell r="AG273"/>
          <cell r="AH273"/>
          <cell r="AI273"/>
          <cell r="AJ273"/>
          <cell r="AK273"/>
          <cell r="AL273"/>
          <cell r="AM273"/>
          <cell r="AN273"/>
          <cell r="AO273"/>
          <cell r="AP273"/>
          <cell r="AQ273"/>
          <cell r="AR273"/>
        </row>
        <row r="274"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/>
          <cell r="Z274"/>
          <cell r="AA274"/>
          <cell r="AB274"/>
          <cell r="AC274"/>
          <cell r="AD274"/>
          <cell r="AE274"/>
          <cell r="AF274"/>
          <cell r="AG274"/>
          <cell r="AH274"/>
          <cell r="AI274"/>
          <cell r="AJ274"/>
          <cell r="AK274"/>
          <cell r="AL274"/>
          <cell r="AM274"/>
          <cell r="AN274"/>
          <cell r="AO274"/>
          <cell r="AP274"/>
          <cell r="AQ274"/>
          <cell r="AR274"/>
        </row>
        <row r="275"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  <cell r="T275"/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  <cell r="AE275"/>
          <cell r="AF275"/>
          <cell r="AG275"/>
          <cell r="AH275"/>
          <cell r="AI275"/>
          <cell r="AJ275"/>
          <cell r="AK275"/>
          <cell r="AL275"/>
          <cell r="AM275"/>
          <cell r="AN275"/>
          <cell r="AO275"/>
          <cell r="AP275"/>
          <cell r="AQ275"/>
          <cell r="AR275"/>
        </row>
        <row r="276">
          <cell r="B276" t="str">
            <v>average</v>
          </cell>
          <cell r="C276">
            <v>28.192307692307693</v>
          </cell>
          <cell r="D276">
            <v>22.292307692307688</v>
          </cell>
          <cell r="E276">
            <v>30.407692307692308</v>
          </cell>
          <cell r="F276">
            <v>30.423076923076923</v>
          </cell>
          <cell r="G276">
            <v>15.761538461538462</v>
          </cell>
          <cell r="H276">
            <v>24.192307692307693</v>
          </cell>
          <cell r="I276">
            <v>14.123076923076923</v>
          </cell>
          <cell r="J276">
            <v>14.153846153846153</v>
          </cell>
          <cell r="K276">
            <v>8.5692307692307708</v>
          </cell>
          <cell r="L276">
            <v>6.6453846153846152</v>
          </cell>
          <cell r="M276">
            <v>5.0207692307692309</v>
          </cell>
          <cell r="N276">
            <v>15.030769230769229</v>
          </cell>
          <cell r="O276">
            <v>12.053846153846154</v>
          </cell>
          <cell r="P276">
            <v>8.8692307692307697</v>
          </cell>
          <cell r="Q276">
            <v>0</v>
          </cell>
          <cell r="R276">
            <v>2.6461538461538465</v>
          </cell>
          <cell r="S276">
            <v>7.1407692307692292</v>
          </cell>
          <cell r="T276">
            <v>0</v>
          </cell>
          <cell r="U276">
            <v>1.2107692307692308</v>
          </cell>
          <cell r="V276">
            <v>15.246153846153845</v>
          </cell>
          <cell r="W276">
            <v>1.5307692307692307</v>
          </cell>
          <cell r="X276">
            <v>6.5615384615384613</v>
          </cell>
          <cell r="Y276">
            <v>3.1230769230769226</v>
          </cell>
          <cell r="Z276">
            <v>0</v>
          </cell>
          <cell r="AA276">
            <v>0.12846153846153849</v>
          </cell>
          <cell r="AB276">
            <v>5.3846153846153853E-3</v>
          </cell>
          <cell r="AC276">
            <v>0.33769230769230774</v>
          </cell>
          <cell r="AD276">
            <v>2.6076923076923082</v>
          </cell>
          <cell r="AE276">
            <v>0.15384615384615385</v>
          </cell>
          <cell r="AF276">
            <v>0</v>
          </cell>
          <cell r="AG276">
            <v>1</v>
          </cell>
          <cell r="AH276">
            <v>0.30076923076923079</v>
          </cell>
          <cell r="AI276">
            <v>9</v>
          </cell>
          <cell r="AJ276">
            <v>1.4953846153846155</v>
          </cell>
          <cell r="AK276">
            <v>0</v>
          </cell>
          <cell r="AL276">
            <v>9.3076923076923084</v>
          </cell>
          <cell r="AM276">
            <v>3.3076923076923075</v>
          </cell>
          <cell r="AN276">
            <v>0.53076923076923077</v>
          </cell>
          <cell r="AO276">
            <v>0</v>
          </cell>
          <cell r="AP276">
            <v>1</v>
          </cell>
          <cell r="AQ276">
            <v>6.6415384615384605</v>
          </cell>
          <cell r="AR276">
            <v>309.01153846153841</v>
          </cell>
        </row>
        <row r="277">
          <cell r="B277" t="str">
            <v>max</v>
          </cell>
          <cell r="C277">
            <v>32</v>
          </cell>
          <cell r="D277">
            <v>28</v>
          </cell>
          <cell r="E277">
            <v>38</v>
          </cell>
          <cell r="F277">
            <v>39.5</v>
          </cell>
          <cell r="G277">
            <v>17.2</v>
          </cell>
          <cell r="H277">
            <v>27</v>
          </cell>
          <cell r="I277">
            <v>16.8</v>
          </cell>
          <cell r="J277">
            <v>14</v>
          </cell>
          <cell r="K277">
            <v>11.5</v>
          </cell>
          <cell r="L277">
            <v>11.43</v>
          </cell>
          <cell r="M277">
            <v>7</v>
          </cell>
          <cell r="N277">
            <v>17.5</v>
          </cell>
          <cell r="O277">
            <v>12.5</v>
          </cell>
          <cell r="P277">
            <v>10</v>
          </cell>
          <cell r="Q277">
            <v>0</v>
          </cell>
          <cell r="R277">
            <v>3.2</v>
          </cell>
          <cell r="S277">
            <v>7.8</v>
          </cell>
          <cell r="T277">
            <v>4.2</v>
          </cell>
          <cell r="U277">
            <v>5.0999999999999996</v>
          </cell>
          <cell r="V277">
            <v>16</v>
          </cell>
          <cell r="W277">
            <v>2.5</v>
          </cell>
          <cell r="X277">
            <v>9</v>
          </cell>
          <cell r="Y277">
            <v>4.0999999999999996</v>
          </cell>
          <cell r="Z277">
            <v>0</v>
          </cell>
          <cell r="AA277">
            <v>0.4</v>
          </cell>
          <cell r="AB277">
            <v>0.03</v>
          </cell>
          <cell r="AC277">
            <v>2.2999999999999998</v>
          </cell>
          <cell r="AD277">
            <v>4</v>
          </cell>
          <cell r="AE277">
            <v>0.6</v>
          </cell>
          <cell r="AF277">
            <v>0</v>
          </cell>
          <cell r="AG277">
            <v>1</v>
          </cell>
          <cell r="AH277">
            <v>0.5</v>
          </cell>
          <cell r="AI277">
            <v>13</v>
          </cell>
          <cell r="AJ277">
            <v>1.55</v>
          </cell>
          <cell r="AK277">
            <v>0</v>
          </cell>
          <cell r="AL277">
            <v>11</v>
          </cell>
          <cell r="AM277">
            <v>5</v>
          </cell>
          <cell r="AN277">
            <v>1.2</v>
          </cell>
          <cell r="AO277">
            <v>0</v>
          </cell>
          <cell r="AP277">
            <v>2.1</v>
          </cell>
          <cell r="AQ277">
            <v>9.2100000000000009</v>
          </cell>
          <cell r="AR277">
            <v>318.43000000000006</v>
          </cell>
        </row>
        <row r="278">
          <cell r="B278" t="str">
            <v>min</v>
          </cell>
          <cell r="C278">
            <v>22</v>
          </cell>
          <cell r="D278">
            <v>14.5</v>
          </cell>
          <cell r="E278">
            <v>23</v>
          </cell>
          <cell r="F278">
            <v>24</v>
          </cell>
          <cell r="G278">
            <v>11.5</v>
          </cell>
          <cell r="H278">
            <v>17</v>
          </cell>
          <cell r="I278">
            <v>11.5</v>
          </cell>
          <cell r="J278">
            <v>8</v>
          </cell>
          <cell r="K278">
            <v>7</v>
          </cell>
          <cell r="L278">
            <v>5</v>
          </cell>
          <cell r="M278">
            <v>5</v>
          </cell>
          <cell r="N278">
            <v>10.71</v>
          </cell>
          <cell r="O278">
            <v>6.2</v>
          </cell>
          <cell r="P278">
            <v>5.5</v>
          </cell>
          <cell r="Q278">
            <v>0</v>
          </cell>
          <cell r="R278">
            <v>1.6</v>
          </cell>
          <cell r="S278">
            <v>6.14</v>
          </cell>
          <cell r="T278">
            <v>0</v>
          </cell>
          <cell r="U278">
            <v>0</v>
          </cell>
          <cell r="V278">
            <v>8.6999999999999993</v>
          </cell>
          <cell r="W278">
            <v>1</v>
          </cell>
          <cell r="X278">
            <v>5</v>
          </cell>
          <cell r="Y278">
            <v>1.5</v>
          </cell>
          <cell r="Z278">
            <v>0</v>
          </cell>
          <cell r="AA278">
            <v>0</v>
          </cell>
          <cell r="AB278">
            <v>0</v>
          </cell>
          <cell r="AC278">
            <v>0.22</v>
          </cell>
          <cell r="AD278">
            <v>1.9</v>
          </cell>
          <cell r="AE278">
            <v>0</v>
          </cell>
          <cell r="AF278">
            <v>0</v>
          </cell>
          <cell r="AG278">
            <v>0</v>
          </cell>
          <cell r="AH278">
            <v>0.1</v>
          </cell>
          <cell r="AI278">
            <v>9</v>
          </cell>
          <cell r="AJ278">
            <v>0.36</v>
          </cell>
          <cell r="AK278">
            <v>0</v>
          </cell>
          <cell r="AL278">
            <v>8</v>
          </cell>
          <cell r="AM278">
            <v>2</v>
          </cell>
          <cell r="AN278">
            <v>0.3</v>
          </cell>
          <cell r="AO278">
            <v>0</v>
          </cell>
          <cell r="AP278">
            <v>1</v>
          </cell>
          <cell r="AQ278">
            <v>3.3</v>
          </cell>
          <cell r="AR278">
            <v>264.21000000000009</v>
          </cell>
        </row>
      </sheetData>
      <sheetData sheetId="1"/>
      <sheetData sheetId="2"/>
      <sheetData sheetId="3"/>
      <sheetData sheetId="4">
        <row r="1">
          <cell r="B1">
            <v>2</v>
          </cell>
          <cell r="C1">
            <v>3</v>
          </cell>
        </row>
        <row r="2">
          <cell r="C2" t="str">
            <v>Total Inventory</v>
          </cell>
        </row>
        <row r="3">
          <cell r="B3"/>
          <cell r="C3"/>
        </row>
        <row r="4">
          <cell r="B4">
            <v>44323</v>
          </cell>
          <cell r="C4">
            <v>12957.78</v>
          </cell>
        </row>
        <row r="5">
          <cell r="B5">
            <v>44316</v>
          </cell>
          <cell r="C5">
            <v>13026.69</v>
          </cell>
        </row>
        <row r="6">
          <cell r="B6">
            <v>44309</v>
          </cell>
          <cell r="C6">
            <v>13320.2</v>
          </cell>
        </row>
        <row r="7">
          <cell r="B7">
            <v>44302</v>
          </cell>
          <cell r="C7">
            <v>13315.37</v>
          </cell>
        </row>
        <row r="8">
          <cell r="B8">
            <v>44295</v>
          </cell>
          <cell r="C8">
            <v>13098.82</v>
          </cell>
        </row>
        <row r="9">
          <cell r="B9">
            <v>44288</v>
          </cell>
          <cell r="C9">
            <v>13132.9</v>
          </cell>
        </row>
        <row r="10">
          <cell r="B10">
            <v>44281</v>
          </cell>
          <cell r="C10">
            <v>13066.1</v>
          </cell>
        </row>
        <row r="11">
          <cell r="B11">
            <v>44274</v>
          </cell>
          <cell r="C11">
            <v>13021.1</v>
          </cell>
        </row>
        <row r="12">
          <cell r="B12">
            <v>44267</v>
          </cell>
          <cell r="C12">
            <v>12882.4</v>
          </cell>
        </row>
        <row r="13">
          <cell r="B13">
            <v>44260</v>
          </cell>
          <cell r="C13">
            <v>12789.2</v>
          </cell>
        </row>
        <row r="14">
          <cell r="B14">
            <v>44253</v>
          </cell>
          <cell r="C14">
            <v>12644.73</v>
          </cell>
        </row>
        <row r="15">
          <cell r="B15">
            <v>44246</v>
          </cell>
          <cell r="C15">
            <v>12706.9</v>
          </cell>
        </row>
        <row r="16">
          <cell r="B16">
            <v>44232</v>
          </cell>
          <cell r="C16">
            <v>12519.4</v>
          </cell>
        </row>
        <row r="17">
          <cell r="B17">
            <v>44225</v>
          </cell>
          <cell r="C17">
            <v>12500.71</v>
          </cell>
        </row>
        <row r="18">
          <cell r="B18">
            <v>44218</v>
          </cell>
          <cell r="C18">
            <v>12438.2</v>
          </cell>
        </row>
        <row r="19">
          <cell r="B19">
            <v>44211</v>
          </cell>
          <cell r="C19">
            <v>12411.87</v>
          </cell>
        </row>
        <row r="20">
          <cell r="B20">
            <v>44204</v>
          </cell>
          <cell r="C20">
            <v>12267.2</v>
          </cell>
        </row>
        <row r="21">
          <cell r="B21">
            <v>44197</v>
          </cell>
          <cell r="C21">
            <v>12415.95</v>
          </cell>
        </row>
        <row r="22">
          <cell r="B22">
            <v>44190</v>
          </cell>
          <cell r="C22">
            <v>12408.68</v>
          </cell>
        </row>
        <row r="23">
          <cell r="B23">
            <v>44183</v>
          </cell>
          <cell r="C23">
            <v>12404.45</v>
          </cell>
        </row>
        <row r="24">
          <cell r="B24">
            <v>44176</v>
          </cell>
          <cell r="C24">
            <v>12203.2</v>
          </cell>
        </row>
        <row r="25">
          <cell r="B25">
            <v>44169</v>
          </cell>
          <cell r="C25">
            <v>12446.6</v>
          </cell>
        </row>
        <row r="26">
          <cell r="B26">
            <v>44162</v>
          </cell>
          <cell r="C26">
            <v>12605.4</v>
          </cell>
        </row>
        <row r="27">
          <cell r="B27">
            <v>44155</v>
          </cell>
          <cell r="C27">
            <v>12751.4</v>
          </cell>
        </row>
        <row r="28">
          <cell r="B28">
            <v>44148</v>
          </cell>
          <cell r="C28">
            <v>12777.7</v>
          </cell>
        </row>
        <row r="29">
          <cell r="B29">
            <v>44141</v>
          </cell>
          <cell r="C29">
            <v>12811.5</v>
          </cell>
        </row>
        <row r="30">
          <cell r="B30">
            <v>44134</v>
          </cell>
          <cell r="C30">
            <v>12763.25</v>
          </cell>
        </row>
        <row r="31">
          <cell r="B31">
            <v>44127</v>
          </cell>
          <cell r="C31">
            <v>12415.58</v>
          </cell>
        </row>
        <row r="32">
          <cell r="B32">
            <v>44120</v>
          </cell>
          <cell r="C32">
            <v>12238.52</v>
          </cell>
        </row>
        <row r="33">
          <cell r="B33">
            <v>44113</v>
          </cell>
          <cell r="C33">
            <v>12060.9</v>
          </cell>
        </row>
        <row r="34">
          <cell r="B34">
            <v>44106</v>
          </cell>
          <cell r="C34">
            <v>11906.64</v>
          </cell>
        </row>
        <row r="35">
          <cell r="B35">
            <v>44099</v>
          </cell>
          <cell r="C35">
            <v>11616.05</v>
          </cell>
        </row>
        <row r="36">
          <cell r="B36">
            <v>44092</v>
          </cell>
          <cell r="C36">
            <v>11492.81</v>
          </cell>
        </row>
        <row r="37">
          <cell r="B37">
            <v>44085</v>
          </cell>
          <cell r="C37">
            <v>11456.45</v>
          </cell>
        </row>
        <row r="38">
          <cell r="B38">
            <v>44078</v>
          </cell>
          <cell r="C38">
            <v>11373.99</v>
          </cell>
        </row>
        <row r="39">
          <cell r="B39">
            <v>44071</v>
          </cell>
          <cell r="C39">
            <v>11310.48</v>
          </cell>
        </row>
        <row r="40">
          <cell r="B40">
            <v>44064</v>
          </cell>
          <cell r="C40">
            <v>11241.72</v>
          </cell>
        </row>
        <row r="41">
          <cell r="B41">
            <v>44057</v>
          </cell>
          <cell r="C41">
            <v>11323.05</v>
          </cell>
        </row>
        <row r="42">
          <cell r="B42">
            <v>44050</v>
          </cell>
          <cell r="C42">
            <v>11345.76</v>
          </cell>
        </row>
        <row r="43">
          <cell r="B43">
            <v>44043</v>
          </cell>
          <cell r="C43">
            <v>11402.72</v>
          </cell>
        </row>
        <row r="44">
          <cell r="B44">
            <v>44036</v>
          </cell>
          <cell r="C44">
            <v>11325.13</v>
          </cell>
        </row>
        <row r="45">
          <cell r="B45">
            <v>44029</v>
          </cell>
          <cell r="C45">
            <v>11047.44</v>
          </cell>
        </row>
        <row r="46">
          <cell r="B46">
            <v>44022</v>
          </cell>
          <cell r="C46">
            <v>10878.08</v>
          </cell>
        </row>
        <row r="47">
          <cell r="B47">
            <v>44015</v>
          </cell>
          <cell r="C47">
            <v>10808.75</v>
          </cell>
        </row>
        <row r="48">
          <cell r="B48">
            <v>44008</v>
          </cell>
          <cell r="C48">
            <v>10781.1</v>
          </cell>
        </row>
        <row r="49">
          <cell r="B49">
            <v>44001</v>
          </cell>
          <cell r="C49">
            <v>10617.16</v>
          </cell>
        </row>
        <row r="50">
          <cell r="B50">
            <v>43994</v>
          </cell>
          <cell r="C50">
            <v>10697.7</v>
          </cell>
        </row>
        <row r="51">
          <cell r="B51">
            <v>43987</v>
          </cell>
          <cell r="C51">
            <v>10753.7</v>
          </cell>
        </row>
        <row r="52">
          <cell r="B52">
            <v>43980</v>
          </cell>
          <cell r="C52">
            <v>10784.85</v>
          </cell>
        </row>
        <row r="53">
          <cell r="B53">
            <v>43973</v>
          </cell>
          <cell r="C53">
            <v>10926.08</v>
          </cell>
        </row>
        <row r="54">
          <cell r="B54">
            <v>43966</v>
          </cell>
          <cell r="C54">
            <v>11094.9</v>
          </cell>
        </row>
        <row r="55">
          <cell r="B55">
            <v>43959</v>
          </cell>
          <cell r="C55">
            <v>11188.96</v>
          </cell>
        </row>
        <row r="56">
          <cell r="B56">
            <v>43952</v>
          </cell>
          <cell r="C56">
            <v>11398.03</v>
          </cell>
        </row>
        <row r="57">
          <cell r="B57">
            <v>43945</v>
          </cell>
          <cell r="C57">
            <v>11585.36</v>
          </cell>
        </row>
        <row r="58">
          <cell r="B58">
            <v>43938</v>
          </cell>
          <cell r="C58">
            <v>11635.78</v>
          </cell>
        </row>
        <row r="59">
          <cell r="B59">
            <v>43931</v>
          </cell>
          <cell r="C59">
            <v>11609.35</v>
          </cell>
        </row>
        <row r="60">
          <cell r="B60">
            <v>43924</v>
          </cell>
          <cell r="C60">
            <v>11536.3</v>
          </cell>
        </row>
        <row r="61">
          <cell r="B61">
            <v>43917</v>
          </cell>
          <cell r="C61">
            <v>11694.89</v>
          </cell>
        </row>
        <row r="62">
          <cell r="B62">
            <v>43910</v>
          </cell>
          <cell r="C62">
            <v>11844.13</v>
          </cell>
        </row>
        <row r="63">
          <cell r="B63">
            <v>43903</v>
          </cell>
          <cell r="C63">
            <v>11911.13</v>
          </cell>
        </row>
        <row r="64">
          <cell r="B64">
            <v>43896</v>
          </cell>
          <cell r="C64">
            <v>12077.466</v>
          </cell>
        </row>
        <row r="65">
          <cell r="B65">
            <v>43889</v>
          </cell>
          <cell r="C65">
            <v>12170.16</v>
          </cell>
        </row>
        <row r="66">
          <cell r="B66">
            <v>43882</v>
          </cell>
          <cell r="C66">
            <v>12394.23</v>
          </cell>
        </row>
        <row r="67">
          <cell r="B67">
            <v>43875</v>
          </cell>
          <cell r="C67">
            <v>12468.96</v>
          </cell>
        </row>
        <row r="68">
          <cell r="B68">
            <v>43868</v>
          </cell>
          <cell r="C68">
            <v>12557</v>
          </cell>
        </row>
        <row r="69">
          <cell r="B69">
            <v>43854</v>
          </cell>
          <cell r="C69">
            <v>12352.59</v>
          </cell>
        </row>
        <row r="70">
          <cell r="B70">
            <v>43847</v>
          </cell>
          <cell r="C70">
            <v>12373.93</v>
          </cell>
        </row>
        <row r="71">
          <cell r="B71">
            <v>43840</v>
          </cell>
          <cell r="C71">
            <v>12337.86</v>
          </cell>
        </row>
        <row r="72">
          <cell r="B72">
            <v>43833</v>
          </cell>
          <cell r="C72">
            <v>12513.4</v>
          </cell>
        </row>
        <row r="73">
          <cell r="B73">
            <v>43826</v>
          </cell>
          <cell r="C73">
            <v>12695</v>
          </cell>
        </row>
        <row r="74">
          <cell r="B74">
            <v>43819</v>
          </cell>
          <cell r="C74">
            <v>12692.51</v>
          </cell>
        </row>
        <row r="75">
          <cell r="B75">
            <v>43812</v>
          </cell>
          <cell r="C75">
            <v>12307.54</v>
          </cell>
        </row>
        <row r="76">
          <cell r="B76">
            <v>43805</v>
          </cell>
          <cell r="C76">
            <v>12343.88</v>
          </cell>
        </row>
        <row r="77">
          <cell r="B77">
            <v>43798</v>
          </cell>
          <cell r="C77">
            <v>12383.41</v>
          </cell>
        </row>
        <row r="78">
          <cell r="B78">
            <v>43791</v>
          </cell>
          <cell r="C78">
            <v>12517.25</v>
          </cell>
        </row>
        <row r="79">
          <cell r="B79">
            <v>43784</v>
          </cell>
          <cell r="C79">
            <v>12373.75</v>
          </cell>
        </row>
        <row r="80">
          <cell r="B80">
            <v>43777</v>
          </cell>
          <cell r="C80">
            <v>12585</v>
          </cell>
        </row>
        <row r="81">
          <cell r="B81">
            <v>43770</v>
          </cell>
          <cell r="C81">
            <v>12648.5</v>
          </cell>
        </row>
        <row r="82">
          <cell r="B82">
            <v>43763</v>
          </cell>
          <cell r="C82">
            <v>12836</v>
          </cell>
        </row>
        <row r="83">
          <cell r="B83">
            <v>43756</v>
          </cell>
          <cell r="C83">
            <v>12724.03</v>
          </cell>
        </row>
        <row r="84">
          <cell r="B84">
            <v>43749</v>
          </cell>
          <cell r="C84">
            <v>12669.6</v>
          </cell>
        </row>
        <row r="85">
          <cell r="B85">
            <v>43735</v>
          </cell>
          <cell r="C85">
            <v>12033</v>
          </cell>
        </row>
        <row r="86">
          <cell r="B86">
            <v>43728</v>
          </cell>
          <cell r="C86">
            <v>12254.29</v>
          </cell>
        </row>
        <row r="87">
          <cell r="B87">
            <v>43721</v>
          </cell>
          <cell r="C87">
            <v>11944</v>
          </cell>
        </row>
        <row r="88">
          <cell r="B88">
            <v>43714</v>
          </cell>
          <cell r="C88">
            <v>12091.66</v>
          </cell>
        </row>
        <row r="89">
          <cell r="B89">
            <v>43707</v>
          </cell>
          <cell r="C89">
            <v>12131.4</v>
          </cell>
        </row>
        <row r="90">
          <cell r="B90">
            <v>43700</v>
          </cell>
          <cell r="C90">
            <v>11984.33</v>
          </cell>
        </row>
        <row r="91">
          <cell r="B91">
            <v>43693</v>
          </cell>
          <cell r="C91">
            <v>11601.24</v>
          </cell>
        </row>
        <row r="92">
          <cell r="B92">
            <v>43686</v>
          </cell>
          <cell r="C92">
            <v>11850.75</v>
          </cell>
        </row>
        <row r="93">
          <cell r="B93">
            <v>43679</v>
          </cell>
          <cell r="C93">
            <v>11869.28</v>
          </cell>
        </row>
        <row r="94">
          <cell r="B94">
            <v>43672</v>
          </cell>
          <cell r="C94">
            <v>11641.81</v>
          </cell>
        </row>
        <row r="95">
          <cell r="B95">
            <v>43665</v>
          </cell>
          <cell r="C95">
            <v>11682.09</v>
          </cell>
        </row>
        <row r="96">
          <cell r="B96">
            <v>43658</v>
          </cell>
          <cell r="C96">
            <v>11413.51</v>
          </cell>
        </row>
        <row r="97">
          <cell r="B97">
            <v>43651</v>
          </cell>
          <cell r="C97">
            <v>11493.15</v>
          </cell>
        </row>
        <row r="98">
          <cell r="B98">
            <v>43644</v>
          </cell>
          <cell r="C98">
            <v>11565.03</v>
          </cell>
        </row>
        <row r="99">
          <cell r="B99">
            <v>43637</v>
          </cell>
          <cell r="C99">
            <v>11752.3</v>
          </cell>
        </row>
        <row r="100">
          <cell r="B100">
            <v>43630</v>
          </cell>
          <cell r="C100">
            <v>11795.73</v>
          </cell>
        </row>
        <row r="101">
          <cell r="B101">
            <v>43623</v>
          </cell>
          <cell r="C101">
            <v>12158</v>
          </cell>
        </row>
        <row r="102">
          <cell r="B102">
            <v>43616</v>
          </cell>
          <cell r="C102">
            <v>12398.1</v>
          </cell>
        </row>
        <row r="103">
          <cell r="B103">
            <v>43609</v>
          </cell>
          <cell r="C103">
            <v>12767.82</v>
          </cell>
        </row>
        <row r="104">
          <cell r="B104">
            <v>43602</v>
          </cell>
          <cell r="C104">
            <v>13206.92</v>
          </cell>
        </row>
        <row r="105">
          <cell r="B105">
            <v>43595</v>
          </cell>
          <cell r="C105">
            <v>13330.83</v>
          </cell>
        </row>
        <row r="106">
          <cell r="B106">
            <v>43588</v>
          </cell>
          <cell r="C106">
            <v>13437.48</v>
          </cell>
        </row>
        <row r="107">
          <cell r="B107">
            <v>43581</v>
          </cell>
          <cell r="C107">
            <v>13426</v>
          </cell>
        </row>
        <row r="108">
          <cell r="B108">
            <v>43574</v>
          </cell>
          <cell r="C108">
            <v>13836.29</v>
          </cell>
        </row>
        <row r="109">
          <cell r="B109">
            <v>43567</v>
          </cell>
          <cell r="C109">
            <v>14186.13</v>
          </cell>
        </row>
        <row r="110">
          <cell r="B110">
            <v>43560</v>
          </cell>
          <cell r="C110">
            <v>14843.43</v>
          </cell>
        </row>
        <row r="111">
          <cell r="B111">
            <v>43553</v>
          </cell>
          <cell r="C111">
            <v>14702.93</v>
          </cell>
        </row>
        <row r="112">
          <cell r="B112">
            <v>43546</v>
          </cell>
          <cell r="C112">
            <v>14788.56</v>
          </cell>
        </row>
        <row r="113">
          <cell r="B113">
            <v>43539</v>
          </cell>
          <cell r="C113">
            <v>14770</v>
          </cell>
        </row>
        <row r="114">
          <cell r="B114">
            <v>43532</v>
          </cell>
          <cell r="C114">
            <v>14745.65</v>
          </cell>
        </row>
        <row r="115">
          <cell r="B115">
            <v>43525</v>
          </cell>
          <cell r="C115">
            <v>14687.73</v>
          </cell>
        </row>
        <row r="116">
          <cell r="B116">
            <v>43518</v>
          </cell>
          <cell r="C116">
            <v>14576.5</v>
          </cell>
        </row>
        <row r="117">
          <cell r="B117">
            <v>43511</v>
          </cell>
          <cell r="C117">
            <v>14414.21</v>
          </cell>
        </row>
        <row r="118">
          <cell r="B118">
            <v>43497</v>
          </cell>
          <cell r="C118">
            <v>13973</v>
          </cell>
        </row>
        <row r="119">
          <cell r="B119">
            <v>43490</v>
          </cell>
          <cell r="C119">
            <v>14205.75</v>
          </cell>
        </row>
        <row r="120">
          <cell r="B120">
            <v>43483</v>
          </cell>
          <cell r="C120">
            <v>14373.5</v>
          </cell>
        </row>
        <row r="121">
          <cell r="B121">
            <v>43476</v>
          </cell>
          <cell r="C121">
            <v>14182.2</v>
          </cell>
        </row>
        <row r="122">
          <cell r="B122">
            <v>43469</v>
          </cell>
          <cell r="C122">
            <v>14288.16</v>
          </cell>
        </row>
        <row r="123">
          <cell r="B123">
            <v>43462</v>
          </cell>
          <cell r="C123">
            <v>14156.43</v>
          </cell>
        </row>
        <row r="124">
          <cell r="B124">
            <v>43455</v>
          </cell>
          <cell r="C124">
            <v>13885.38</v>
          </cell>
        </row>
        <row r="125">
          <cell r="B125">
            <v>43448</v>
          </cell>
          <cell r="C125">
            <v>13941.33</v>
          </cell>
        </row>
        <row r="126">
          <cell r="B126">
            <v>43441</v>
          </cell>
          <cell r="C126">
            <v>13860.02</v>
          </cell>
        </row>
        <row r="127">
          <cell r="B127">
            <v>43434</v>
          </cell>
          <cell r="C127">
            <v>14034.92</v>
          </cell>
        </row>
        <row r="128">
          <cell r="B128">
            <v>43427</v>
          </cell>
          <cell r="C128">
            <v>14314.08</v>
          </cell>
        </row>
        <row r="129">
          <cell r="B129">
            <v>43420</v>
          </cell>
          <cell r="C129">
            <v>14273.01</v>
          </cell>
        </row>
        <row r="130">
          <cell r="B130">
            <v>43413</v>
          </cell>
          <cell r="C130">
            <v>14281.87</v>
          </cell>
        </row>
        <row r="131">
          <cell r="B131">
            <v>43406</v>
          </cell>
          <cell r="C131">
            <v>14357.4</v>
          </cell>
        </row>
        <row r="132">
          <cell r="B132">
            <v>43399</v>
          </cell>
          <cell r="C132">
            <v>14518.64</v>
          </cell>
        </row>
        <row r="133">
          <cell r="B133">
            <v>43392</v>
          </cell>
          <cell r="C133">
            <v>14527.65</v>
          </cell>
        </row>
        <row r="134">
          <cell r="B134">
            <v>43385</v>
          </cell>
          <cell r="C134">
            <v>14353.18</v>
          </cell>
        </row>
        <row r="135">
          <cell r="B135">
            <v>43371</v>
          </cell>
          <cell r="C135">
            <v>14516.54</v>
          </cell>
        </row>
        <row r="136">
          <cell r="B136">
            <v>43364</v>
          </cell>
          <cell r="C136">
            <v>14784.43</v>
          </cell>
        </row>
        <row r="137">
          <cell r="B137">
            <v>43357</v>
          </cell>
          <cell r="C137">
            <v>14756.61</v>
          </cell>
        </row>
        <row r="138">
          <cell r="B138">
            <v>43350</v>
          </cell>
          <cell r="C138">
            <v>14774.36</v>
          </cell>
        </row>
        <row r="139">
          <cell r="B139">
            <v>43343</v>
          </cell>
          <cell r="C139">
            <v>14733.23</v>
          </cell>
        </row>
        <row r="140">
          <cell r="B140">
            <v>43336</v>
          </cell>
          <cell r="C140">
            <v>14961.91</v>
          </cell>
        </row>
        <row r="141">
          <cell r="B141">
            <v>43329</v>
          </cell>
          <cell r="C141">
            <v>15145.93</v>
          </cell>
        </row>
        <row r="142">
          <cell r="B142">
            <v>43322</v>
          </cell>
          <cell r="C142">
            <v>15286.9</v>
          </cell>
        </row>
        <row r="143">
          <cell r="B143">
            <v>43315</v>
          </cell>
          <cell r="C143">
            <v>15410.39</v>
          </cell>
        </row>
        <row r="144">
          <cell r="B144">
            <v>43308</v>
          </cell>
          <cell r="C144">
            <v>15345.48</v>
          </cell>
        </row>
        <row r="145">
          <cell r="B145">
            <v>43301</v>
          </cell>
          <cell r="C145">
            <v>15365.23</v>
          </cell>
        </row>
        <row r="146">
          <cell r="B146">
            <v>43294</v>
          </cell>
          <cell r="C146">
            <v>15351.73</v>
          </cell>
        </row>
        <row r="147">
          <cell r="B147">
            <v>43287</v>
          </cell>
          <cell r="C147">
            <v>15342.07</v>
          </cell>
        </row>
        <row r="148">
          <cell r="B148">
            <v>43280</v>
          </cell>
          <cell r="C148">
            <v>15579.28</v>
          </cell>
        </row>
        <row r="149">
          <cell r="B149">
            <v>43273</v>
          </cell>
          <cell r="C149">
            <v>15488.41</v>
          </cell>
        </row>
        <row r="150">
          <cell r="B150">
            <v>43266</v>
          </cell>
          <cell r="C150">
            <v>15723.47</v>
          </cell>
        </row>
        <row r="151">
          <cell r="B151">
            <v>43259</v>
          </cell>
          <cell r="C151">
            <v>15914.61</v>
          </cell>
        </row>
        <row r="152">
          <cell r="B152">
            <v>43252</v>
          </cell>
          <cell r="C152">
            <v>16040.16</v>
          </cell>
        </row>
        <row r="153">
          <cell r="B153">
            <v>43245</v>
          </cell>
          <cell r="C153">
            <v>15889.44</v>
          </cell>
        </row>
        <row r="154">
          <cell r="B154">
            <v>43238</v>
          </cell>
          <cell r="C154">
            <v>15756.47</v>
          </cell>
        </row>
        <row r="155">
          <cell r="B155">
            <v>43231</v>
          </cell>
          <cell r="C155">
            <v>15876.39</v>
          </cell>
        </row>
        <row r="156">
          <cell r="B156">
            <v>43224</v>
          </cell>
          <cell r="C156">
            <v>16015.99</v>
          </cell>
        </row>
        <row r="157">
          <cell r="B157">
            <v>43217</v>
          </cell>
          <cell r="C157">
            <v>15908.41</v>
          </cell>
        </row>
        <row r="158">
          <cell r="B158">
            <v>43210</v>
          </cell>
          <cell r="C158">
            <v>15983.18</v>
          </cell>
        </row>
        <row r="159">
          <cell r="B159">
            <v>43203</v>
          </cell>
          <cell r="C159">
            <v>16042.97</v>
          </cell>
        </row>
        <row r="160">
          <cell r="B160">
            <v>43196</v>
          </cell>
          <cell r="C160">
            <v>16116.13</v>
          </cell>
        </row>
        <row r="161">
          <cell r="B161">
            <v>43189</v>
          </cell>
          <cell r="C161">
            <v>16281.8</v>
          </cell>
        </row>
        <row r="162">
          <cell r="B162">
            <v>43182</v>
          </cell>
          <cell r="C162">
            <v>16135.4</v>
          </cell>
        </row>
        <row r="163">
          <cell r="B163">
            <v>43175</v>
          </cell>
          <cell r="C163">
            <v>15972.59</v>
          </cell>
        </row>
        <row r="164">
          <cell r="B164">
            <v>43168</v>
          </cell>
          <cell r="C164">
            <v>15832.17</v>
          </cell>
        </row>
        <row r="165">
          <cell r="B165">
            <v>43161</v>
          </cell>
          <cell r="C165">
            <v>15956.2</v>
          </cell>
        </row>
        <row r="166">
          <cell r="B166">
            <v>43154</v>
          </cell>
          <cell r="C166">
            <v>15748</v>
          </cell>
        </row>
        <row r="167">
          <cell r="B167">
            <v>43140</v>
          </cell>
          <cell r="C167">
            <v>15238.1</v>
          </cell>
        </row>
        <row r="168">
          <cell r="B168">
            <v>43133</v>
          </cell>
          <cell r="C168">
            <v>15142.8</v>
          </cell>
        </row>
        <row r="169">
          <cell r="B169">
            <v>43126</v>
          </cell>
          <cell r="C169">
            <v>15182.2</v>
          </cell>
        </row>
        <row r="170">
          <cell r="B170">
            <v>43119</v>
          </cell>
          <cell r="C170">
            <v>15360.86</v>
          </cell>
        </row>
        <row r="171">
          <cell r="B171">
            <v>43112</v>
          </cell>
          <cell r="C171">
            <v>15197</v>
          </cell>
        </row>
        <row r="172">
          <cell r="B172">
            <v>43105</v>
          </cell>
          <cell r="C172">
            <v>14923.2</v>
          </cell>
        </row>
        <row r="173">
          <cell r="B173">
            <v>43098</v>
          </cell>
          <cell r="C173">
            <v>14655.1</v>
          </cell>
        </row>
        <row r="174">
          <cell r="B174">
            <v>43091</v>
          </cell>
          <cell r="C174">
            <v>14537</v>
          </cell>
        </row>
        <row r="175">
          <cell r="B175">
            <v>43084</v>
          </cell>
          <cell r="C175">
            <v>14338.7</v>
          </cell>
        </row>
        <row r="176">
          <cell r="B176">
            <v>43077</v>
          </cell>
          <cell r="C176">
            <v>14217.6</v>
          </cell>
        </row>
        <row r="177">
          <cell r="B177">
            <v>43070</v>
          </cell>
          <cell r="C177">
            <v>14135.5</v>
          </cell>
        </row>
        <row r="178">
          <cell r="B178">
            <v>43063</v>
          </cell>
          <cell r="C178">
            <v>13984.9</v>
          </cell>
        </row>
        <row r="179">
          <cell r="B179">
            <v>43056</v>
          </cell>
          <cell r="C179">
            <v>13815.3</v>
          </cell>
        </row>
        <row r="180">
          <cell r="B180">
            <v>43049</v>
          </cell>
          <cell r="C180">
            <v>13841.7</v>
          </cell>
        </row>
        <row r="181">
          <cell r="B181">
            <v>43042</v>
          </cell>
          <cell r="C181">
            <v>13742</v>
          </cell>
        </row>
        <row r="182">
          <cell r="B182">
            <v>43035</v>
          </cell>
          <cell r="C182">
            <v>13594</v>
          </cell>
        </row>
        <row r="183">
          <cell r="B183">
            <v>43028</v>
          </cell>
          <cell r="C183">
            <v>13178</v>
          </cell>
        </row>
        <row r="184">
          <cell r="B184">
            <v>43021</v>
          </cell>
          <cell r="C184">
            <v>13147</v>
          </cell>
        </row>
        <row r="185">
          <cell r="B185">
            <v>43007</v>
          </cell>
          <cell r="C185">
            <v>13357</v>
          </cell>
        </row>
        <row r="186">
          <cell r="B186">
            <v>43000</v>
          </cell>
          <cell r="C186">
            <v>13174</v>
          </cell>
        </row>
        <row r="187">
          <cell r="B187">
            <v>42993</v>
          </cell>
          <cell r="C187">
            <v>13261</v>
          </cell>
        </row>
        <row r="188">
          <cell r="B188">
            <v>42986</v>
          </cell>
          <cell r="C188">
            <v>13390</v>
          </cell>
        </row>
        <row r="189">
          <cell r="B189">
            <v>42979</v>
          </cell>
          <cell r="C189">
            <v>13419</v>
          </cell>
        </row>
        <row r="190">
          <cell r="B190">
            <v>42972</v>
          </cell>
          <cell r="C190">
            <v>13473</v>
          </cell>
        </row>
        <row r="191">
          <cell r="B191">
            <v>42965</v>
          </cell>
          <cell r="C191">
            <v>13635</v>
          </cell>
        </row>
        <row r="192">
          <cell r="B192">
            <v>42958</v>
          </cell>
          <cell r="C192">
            <v>13834</v>
          </cell>
        </row>
        <row r="193">
          <cell r="B193">
            <v>42951</v>
          </cell>
          <cell r="C193">
            <v>14037</v>
          </cell>
        </row>
        <row r="194">
          <cell r="B194">
            <v>42944</v>
          </cell>
          <cell r="C194">
            <v>14231</v>
          </cell>
        </row>
        <row r="195">
          <cell r="B195">
            <v>42937</v>
          </cell>
          <cell r="C195">
            <v>14320</v>
          </cell>
        </row>
        <row r="196">
          <cell r="B196">
            <v>42930</v>
          </cell>
          <cell r="C196">
            <v>14287</v>
          </cell>
        </row>
        <row r="197">
          <cell r="B197">
            <v>42923</v>
          </cell>
          <cell r="C197">
            <v>14229</v>
          </cell>
        </row>
        <row r="198">
          <cell r="B198">
            <v>42916</v>
          </cell>
          <cell r="C198">
            <v>14413</v>
          </cell>
        </row>
        <row r="199">
          <cell r="B199">
            <v>42909</v>
          </cell>
          <cell r="C199">
            <v>14539</v>
          </cell>
        </row>
        <row r="200">
          <cell r="B200">
            <v>42902</v>
          </cell>
          <cell r="C200">
            <v>14236</v>
          </cell>
        </row>
        <row r="201">
          <cell r="B201">
            <v>42895</v>
          </cell>
          <cell r="C201">
            <v>14411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123">
          <cell r="R123">
            <v>22.290100000000002</v>
          </cell>
        </row>
        <row r="124">
          <cell r="R124">
            <v>22.150799999999993</v>
          </cell>
        </row>
        <row r="125">
          <cell r="R125">
            <v>21.042489999999997</v>
          </cell>
        </row>
        <row r="126">
          <cell r="R126">
            <v>21.569800000000001</v>
          </cell>
        </row>
        <row r="127">
          <cell r="R127">
            <v>21.1358</v>
          </cell>
        </row>
        <row r="128">
          <cell r="R128">
            <v>21.985599999999998</v>
          </cell>
        </row>
        <row r="129">
          <cell r="R129">
            <v>20.741</v>
          </cell>
        </row>
        <row r="130">
          <cell r="R130">
            <v>21.720440000000004</v>
          </cell>
        </row>
        <row r="131">
          <cell r="R131">
            <v>22.376899999999992</v>
          </cell>
        </row>
        <row r="132">
          <cell r="R132">
            <v>22.076600000000003</v>
          </cell>
        </row>
        <row r="133">
          <cell r="R133">
            <v>22.118599999999997</v>
          </cell>
        </row>
        <row r="134">
          <cell r="R134">
            <v>21.741300000000003</v>
          </cell>
        </row>
        <row r="135">
          <cell r="R135">
            <v>19.624499999999998</v>
          </cell>
        </row>
        <row r="136">
          <cell r="R136">
            <v>21.760900000000003</v>
          </cell>
        </row>
        <row r="137">
          <cell r="R137">
            <v>22.110899999999997</v>
          </cell>
        </row>
        <row r="138">
          <cell r="R138">
            <v>23.003399999999996</v>
          </cell>
        </row>
        <row r="139">
          <cell r="R139">
            <v>22.915200000000006</v>
          </cell>
        </row>
        <row r="140">
          <cell r="R140">
            <v>21.746200000000009</v>
          </cell>
        </row>
        <row r="141">
          <cell r="R141">
            <v>22.788499999999999</v>
          </cell>
        </row>
        <row r="142">
          <cell r="R142">
            <v>21.968100000000003</v>
          </cell>
        </row>
        <row r="143">
          <cell r="R143">
            <v>22.232000000000006</v>
          </cell>
        </row>
        <row r="144">
          <cell r="R144">
            <v>21.902300000000011</v>
          </cell>
        </row>
        <row r="145">
          <cell r="R145">
            <v>20.496700000000001</v>
          </cell>
        </row>
        <row r="146">
          <cell r="R146">
            <v>22.239000000000004</v>
          </cell>
        </row>
        <row r="147">
          <cell r="R147">
            <v>21.829499999999999</v>
          </cell>
        </row>
        <row r="149">
          <cell r="S149">
            <v>23.608937102108506</v>
          </cell>
        </row>
        <row r="150">
          <cell r="S150">
            <v>22.704177408029565</v>
          </cell>
        </row>
        <row r="151">
          <cell r="S151">
            <v>22.969372703960012</v>
          </cell>
        </row>
        <row r="152">
          <cell r="S152">
            <v>22.319961440539426</v>
          </cell>
        </row>
        <row r="153">
          <cell r="S153">
            <v>22.1471086275868</v>
          </cell>
        </row>
        <row r="154">
          <cell r="S154">
            <v>22.121449635760669</v>
          </cell>
        </row>
        <row r="155">
          <cell r="S155">
            <v>22.190712772252812</v>
          </cell>
        </row>
        <row r="156">
          <cell r="S156">
            <v>20.850756102471642</v>
          </cell>
        </row>
        <row r="157">
          <cell r="S157">
            <v>22.043352127225848</v>
          </cell>
        </row>
        <row r="159">
          <cell r="X159">
            <v>20.822727206892825</v>
          </cell>
        </row>
        <row r="160">
          <cell r="X160">
            <v>20.243786866579466</v>
          </cell>
        </row>
        <row r="161">
          <cell r="F161">
            <v>2231.3199999999997</v>
          </cell>
          <cell r="X161">
            <v>21.582577865094954</v>
          </cell>
        </row>
        <row r="162">
          <cell r="F162">
            <v>2128.4900000000002</v>
          </cell>
          <cell r="X162">
            <v>20.577995317170377</v>
          </cell>
        </row>
        <row r="163">
          <cell r="F163">
            <v>2296.0699999999997</v>
          </cell>
          <cell r="X163">
            <v>22.204916589861746</v>
          </cell>
        </row>
        <row r="164">
          <cell r="F164">
            <v>2296.0699999999997</v>
          </cell>
          <cell r="X164">
            <v>22.213524601366739</v>
          </cell>
        </row>
        <row r="165">
          <cell r="F165">
            <v>1993.9499999999998</v>
          </cell>
          <cell r="X165">
            <v>19.290638952164009</v>
          </cell>
        </row>
        <row r="166">
          <cell r="C166">
            <v>92.28</v>
          </cell>
          <cell r="F166">
            <v>2064.79</v>
          </cell>
          <cell r="X166">
            <v>19.648063493714783</v>
          </cell>
        </row>
        <row r="167">
          <cell r="F167">
            <v>1900.6399999999999</v>
          </cell>
          <cell r="X167">
            <v>18.548638587724064</v>
          </cell>
        </row>
        <row r="168">
          <cell r="F168">
            <v>2373.8333070022422</v>
          </cell>
          <cell r="X168">
            <v>18.763115685474055</v>
          </cell>
        </row>
        <row r="169">
          <cell r="F169">
            <v>2232.6065965770181</v>
          </cell>
          <cell r="X169">
            <v>19.082868125286836</v>
          </cell>
        </row>
        <row r="170">
          <cell r="F170">
            <v>2298.5978083809832</v>
          </cell>
          <cell r="X170">
            <v>20.759380916040968</v>
          </cell>
          <cell r="Y170">
            <v>21.496160000000003</v>
          </cell>
        </row>
        <row r="171">
          <cell r="F171">
            <v>2213.1666413453831</v>
          </cell>
          <cell r="X171">
            <v>19.596024334690906</v>
          </cell>
          <cell r="Y171">
            <v>20.287037500000007</v>
          </cell>
        </row>
        <row r="172">
          <cell r="F172">
            <v>2164.7159958684128</v>
          </cell>
          <cell r="X172">
            <v>19.312072996320321</v>
          </cell>
          <cell r="Y172">
            <v>20.002085000000001</v>
          </cell>
        </row>
        <row r="173">
          <cell r="F173">
            <v>2160.0415417275394</v>
          </cell>
          <cell r="X173">
            <v>20.819397532795367</v>
          </cell>
          <cell r="Y173">
            <v>21.554510499999992</v>
          </cell>
        </row>
        <row r="174">
          <cell r="F174">
            <v>2181.8538582107617</v>
          </cell>
          <cell r="X174">
            <v>18.811575987826973</v>
          </cell>
          <cell r="Y174">
            <v>19.468068000000009</v>
          </cell>
        </row>
        <row r="175">
          <cell r="F175">
            <v>2237.1519254755221</v>
          </cell>
          <cell r="X175">
            <v>20.527046786120504</v>
          </cell>
          <cell r="Y175">
            <v>21.235902000000006</v>
          </cell>
        </row>
        <row r="176">
          <cell r="F176">
            <v>2247.746886570178</v>
          </cell>
          <cell r="X176">
            <v>20.394143970515962</v>
          </cell>
          <cell r="Y176">
            <v>21.093815999999993</v>
          </cell>
        </row>
        <row r="177">
          <cell r="F177">
            <v>2123.0698963506534</v>
          </cell>
          <cell r="X177">
            <v>20.528814707335751</v>
          </cell>
          <cell r="Y177">
            <v>21.230698963506534</v>
          </cell>
        </row>
        <row r="178">
          <cell r="F178">
            <v>2152.1050222955223</v>
          </cell>
          <cell r="X178">
            <v>20.80956699040987</v>
          </cell>
          <cell r="Y178">
            <v>21.521050222955225</v>
          </cell>
        </row>
        <row r="179">
          <cell r="F179">
            <v>2098.8798740303009</v>
          </cell>
          <cell r="X179">
            <v>20.778381737746159</v>
          </cell>
          <cell r="Y179">
            <v>21.488798740303011</v>
          </cell>
        </row>
        <row r="180">
          <cell r="F180">
            <v>2170.9151880062868</v>
          </cell>
          <cell r="X180">
            <v>20.99145003022609</v>
          </cell>
          <cell r="Y180">
            <v>21.709151880062869</v>
          </cell>
        </row>
        <row r="181">
          <cell r="F181">
            <v>2038.0406304517837</v>
          </cell>
          <cell r="X181">
            <v>20.673572742350601</v>
          </cell>
          <cell r="Y181">
            <v>21.380406304517837</v>
          </cell>
        </row>
        <row r="182">
          <cell r="F182">
            <v>2127.1414427896493</v>
          </cell>
          <cell r="X182">
            <v>20.568184123558048</v>
          </cell>
          <cell r="Y182">
            <v>21.271414427896492</v>
          </cell>
        </row>
        <row r="183">
          <cell r="F183">
            <v>2173.6023965841232</v>
          </cell>
          <cell r="X183">
            <v>21.01743372820475</v>
          </cell>
          <cell r="Y183">
            <v>21.73602396584123</v>
          </cell>
        </row>
        <row r="184">
          <cell r="F184">
            <v>2134.2158566922576</v>
          </cell>
          <cell r="X184">
            <v>20.632680259477478</v>
          </cell>
          <cell r="Y184">
            <v>21.342158566922578</v>
          </cell>
        </row>
        <row r="185">
          <cell r="F185">
            <v>2166.4814719317505</v>
          </cell>
          <cell r="X185">
            <v>20.95192473220964</v>
          </cell>
          <cell r="Y185">
            <v>21.664814719317505</v>
          </cell>
        </row>
        <row r="186">
          <cell r="F186">
            <v>2132.274497991968</v>
          </cell>
          <cell r="X186">
            <v>20.621110943775101</v>
          </cell>
          <cell r="Y186">
            <v>21.32274497991968</v>
          </cell>
        </row>
        <row r="187">
          <cell r="X187">
            <v>20.462230670790159</v>
          </cell>
          <cell r="Y187">
            <v>21.158458799973559</v>
          </cell>
        </row>
        <row r="188">
          <cell r="F188">
            <v>2099.4172620027434</v>
          </cell>
          <cell r="X188">
            <v>20.303350397805211</v>
          </cell>
          <cell r="Y188">
            <v>20.994172620027435</v>
          </cell>
        </row>
        <row r="189">
          <cell r="F189">
            <v>2127.5556118440336</v>
          </cell>
          <cell r="X189">
            <v>20.575474851949568</v>
          </cell>
          <cell r="Y189">
            <v>21.275556118440335</v>
          </cell>
        </row>
        <row r="190">
          <cell r="F190">
            <v>2215.9838143944698</v>
          </cell>
          <cell r="X190">
            <v>21.434636378497029</v>
          </cell>
          <cell r="Y190">
            <v>22.159838143944697</v>
          </cell>
        </row>
        <row r="191">
          <cell r="F191">
            <v>2215.870117205814</v>
          </cell>
          <cell r="X191">
            <v>21.433536615096116</v>
          </cell>
          <cell r="Y191">
            <v>22.158701172058141</v>
          </cell>
        </row>
        <row r="192">
          <cell r="F192">
            <v>2106.3844126671056</v>
          </cell>
          <cell r="X192">
            <v>20.374509807144431</v>
          </cell>
          <cell r="Y192">
            <v>21.063844126671057</v>
          </cell>
        </row>
        <row r="193">
          <cell r="F193">
            <v>2210.1462496669328</v>
          </cell>
          <cell r="X193">
            <v>21.378171129762851</v>
          </cell>
          <cell r="Y193">
            <v>22.101462496669328</v>
          </cell>
        </row>
        <row r="194">
          <cell r="F194">
            <v>2135.3237868023893</v>
          </cell>
          <cell r="X194">
            <v>20.654432863252396</v>
          </cell>
          <cell r="Y194">
            <v>21.353237868023893</v>
          </cell>
        </row>
        <row r="195">
          <cell r="F195">
            <v>2162.3508478239519</v>
          </cell>
          <cell r="X195">
            <v>20.915858610865513</v>
          </cell>
          <cell r="Y195">
            <v>21.623508478239518</v>
          </cell>
        </row>
        <row r="196">
          <cell r="F196">
            <v>2143.0162802465188</v>
          </cell>
          <cell r="X196">
            <v>20.728840356099511</v>
          </cell>
          <cell r="Y196">
            <v>21.430162802465187</v>
          </cell>
        </row>
        <row r="197">
          <cell r="F197">
            <v>2019.4970769243014</v>
          </cell>
          <cell r="X197">
            <v>19.534071156173368</v>
          </cell>
          <cell r="Y197">
            <v>20.194970769243014</v>
          </cell>
        </row>
        <row r="198">
          <cell r="F198">
            <v>2187.400608011445</v>
          </cell>
          <cell r="X198">
            <v>21.158158440629471</v>
          </cell>
          <cell r="Y198">
            <v>21.874006080114452</v>
          </cell>
        </row>
        <row r="199">
          <cell r="F199">
            <v>2153.8245075879881</v>
          </cell>
          <cell r="X199">
            <v>20.833385534388118</v>
          </cell>
          <cell r="Y199">
            <v>21.538245075879882</v>
          </cell>
        </row>
        <row r="200">
          <cell r="F200">
            <v>2142.3804350267533</v>
          </cell>
          <cell r="X200">
            <v>20.722689990293521</v>
          </cell>
          <cell r="Y200">
            <v>21.423804350267531</v>
          </cell>
        </row>
        <row r="201">
          <cell r="F201">
            <v>2172.4698068242351</v>
          </cell>
          <cell r="X201">
            <v>21.013736675358171</v>
          </cell>
          <cell r="Y201">
            <v>21.724698068242351</v>
          </cell>
        </row>
        <row r="202">
          <cell r="F202">
            <v>2224.4694122322171</v>
          </cell>
          <cell r="X202">
            <v>21.516715364329325</v>
          </cell>
          <cell r="Y202">
            <v>22.244694122322173</v>
          </cell>
        </row>
        <row r="203">
          <cell r="F203">
            <v>2199.2043297667442</v>
          </cell>
          <cell r="X203">
            <v>21.268385714343157</v>
          </cell>
          <cell r="Y203">
            <v>21.992043297667443</v>
          </cell>
        </row>
        <row r="204">
          <cell r="F204">
            <v>2244.747035905395</v>
          </cell>
          <cell r="X204">
            <v>21.708826753641468</v>
          </cell>
          <cell r="Y204">
            <v>22.447470359053952</v>
          </cell>
        </row>
        <row r="205">
          <cell r="F205">
            <v>2205.5344520144677</v>
          </cell>
          <cell r="X205">
            <v>21.325601900916816</v>
          </cell>
          <cell r="Y205">
            <v>22.055344520144676</v>
          </cell>
        </row>
        <row r="206">
          <cell r="F206">
            <v>2191.956203703704</v>
          </cell>
          <cell r="X206">
            <v>21.19431203703704</v>
          </cell>
          <cell r="Y206">
            <v>21.919562037037039</v>
          </cell>
        </row>
        <row r="207">
          <cell r="F207">
            <v>2112.6009863586119</v>
          </cell>
          <cell r="X207">
            <v>20.423140070211243</v>
          </cell>
          <cell r="Y207">
            <v>21.12600986358612</v>
          </cell>
        </row>
        <row r="208">
          <cell r="F208">
            <v>2045.6586347592904</v>
          </cell>
          <cell r="X208">
            <v>19.775988510512878</v>
          </cell>
          <cell r="Y208">
            <v>20.456586347592904</v>
          </cell>
        </row>
        <row r="209">
          <cell r="F209">
            <v>2076.776319194998</v>
          </cell>
          <cell r="X209">
            <v>20.07295966522744</v>
          </cell>
          <cell r="Y209">
            <v>20.767763191949982</v>
          </cell>
        </row>
      </sheetData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 list"/>
      <sheetName val="SnD Methodology"/>
      <sheetName val="Pig Iron Track"/>
      <sheetName val="EP Scenario"/>
      <sheetName val="Weekly Model"/>
      <sheetName val="Comp AZM Mon Cum Im. Data"/>
      <sheetName val="NP SnD analysis"/>
      <sheetName val="Mills' inventory evolution"/>
      <sheetName val="AZM Congestion"/>
      <sheetName val="Monthly AZM AUS&amp;BZL shipments"/>
      <sheetName val="Monthly Model (2)"/>
      <sheetName val="snd"/>
      <sheetName val="snd1"/>
      <sheetName val="snd pivot"/>
      <sheetName val="snd_Final"/>
      <sheetName val="SnD with Congestion"/>
      <sheetName val="Sheet1"/>
      <sheetName val="SnD with mills forecast"/>
      <sheetName val="SnD with Congestion&amp;mill inv."/>
      <sheetName val="snd_evolution"/>
      <sheetName val="AUS CYCLONE"/>
      <sheetName val="annual snd for China"/>
      <sheetName val="BZL impact"/>
      <sheetName val="inventory solver"/>
      <sheetName val="Sheet2"/>
      <sheetName val="Congestion"/>
      <sheetName val="Long Term Supply_OT"/>
      <sheetName val="Long Term Supply_Metals"/>
      <sheetName val="snd_Congestion"/>
      <sheetName val="China_Congestion"/>
      <sheetName val="Port Inventory"/>
      <sheetName val="Sheet4"/>
      <sheetName val="Monthly Model 3"/>
      <sheetName val="Production cuts scenario"/>
      <sheetName val="Miners cost tracking"/>
      <sheetName val="Miners FY report"/>
      <sheetName val="Annual Downstream Model"/>
      <sheetName val="Lump"/>
      <sheetName val="6 Ports Monitor"/>
      <sheetName val="Total Inventory"/>
      <sheetName val="Production Cost"/>
      <sheetName val="Production"/>
      <sheetName val="crude steel"/>
      <sheetName val="Mills inventory days"/>
      <sheetName val="platts index"/>
      <sheetName val="Long Term Supply"/>
      <sheetName val="IO Flow Model"/>
      <sheetName val="Domestic small sample"/>
      <sheetName val="Dom New"/>
      <sheetName val="Dom IO"/>
      <sheetName val="Pellet and domestic concentrate"/>
      <sheetName val="Flow"/>
      <sheetName val="Supply"/>
      <sheetName val="Dom vs IMP"/>
      <sheetName val="Mix"/>
      <sheetName val="Seaborne Inventory"/>
      <sheetName val="Mills' invnetory analysis"/>
      <sheetName val="Lump Inventory and ratio"/>
      <sheetName val="Daily ore consumption"/>
      <sheetName val="63 Mills Inventory Details"/>
      <sheetName val="64 Mills Inventory Details"/>
      <sheetName val="Mill details analysis"/>
      <sheetName val="Spot Steel Price"/>
      <sheetName val="Margin"/>
      <sheetName val="Weekly Margin"/>
      <sheetName val="Daily Margin"/>
      <sheetName val="Senti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 t="str">
            <v>Date</v>
          </cell>
          <cell r="B1" t="str">
            <v>Production Based Consumption</v>
          </cell>
          <cell r="C1" t="str">
            <v>NBS Iron Ore Import Data</v>
          </cell>
          <cell r="D1" t="str">
            <v>Seaborne Imp (Cargill)</v>
          </cell>
          <cell r="E1" t="str">
            <v>Domestic Iron Ore Supply</v>
          </cell>
          <cell r="F1" t="str">
            <v>Total Iron Ore Supply</v>
          </cell>
          <cell r="G1" t="str">
            <v>Implied Inventory Chg.</v>
          </cell>
          <cell r="H1" t="str">
            <v>Implied Port Inventory</v>
          </cell>
          <cell r="I1" t="str">
            <v>Actual Port Inventory Chg.</v>
          </cell>
          <cell r="J1" t="str">
            <v>Implied Inventory Chg. 3MMA</v>
          </cell>
          <cell r="K1" t="str">
            <v>Port Inventory</v>
          </cell>
          <cell r="L1" t="str">
            <v>Implied Port Inventory (base case)</v>
          </cell>
          <cell r="M1" t="str">
            <v>Implied Port Inventory MoM (base case)</v>
          </cell>
          <cell r="N1" t="str">
            <v>Aus adj. (BHP+RIO)</v>
          </cell>
          <cell r="O1" t="str">
            <v>Aus adj. (Cliffs)</v>
          </cell>
          <cell r="P1" t="str">
            <v>BZL adj. (Minas Rio)</v>
          </cell>
          <cell r="Q1" t="str">
            <v>Minors adj. (if under 60)</v>
          </cell>
          <cell r="R1" t="str">
            <v>Minors adj. (if under 55)</v>
          </cell>
          <cell r="S1" t="str">
            <v>Minors adj. (if above 70)</v>
          </cell>
          <cell r="T1" t="str">
            <v>Minors adj. (if above 75)</v>
          </cell>
          <cell r="U1" t="str">
            <v>Aus adj. (BHP+RIO)</v>
          </cell>
          <cell r="V1" t="str">
            <v>Aus adj. (Cliffs)</v>
          </cell>
          <cell r="W1" t="str">
            <v>BZL adj. (Minas Rio)</v>
          </cell>
          <cell r="X1" t="str">
            <v>Minors adj. (if under 60)</v>
          </cell>
          <cell r="Y1" t="str">
            <v>Minors adj. (if under 55)</v>
          </cell>
          <cell r="Z1"/>
          <cell r="AA1" t="str">
            <v>Implied Port Inventory (original version)</v>
          </cell>
          <cell r="AB1" t="str">
            <v>(Cliffs adj.)</v>
          </cell>
          <cell r="AC1" t="str">
            <v xml:space="preserve">base case </v>
          </cell>
          <cell r="AD1" t="str">
            <v>(Platts under 60)</v>
          </cell>
          <cell r="AE1" t="str">
            <v>(Platts under 55)</v>
          </cell>
          <cell r="AF1" t="str">
            <v xml:space="preserve"> (platts above 70)</v>
          </cell>
          <cell r="AG1" t="str">
            <v>(platts above 75)</v>
          </cell>
          <cell r="AH1" t="str">
            <v>if no winter EP</v>
          </cell>
          <cell r="AI1" t="str">
            <v>EP base case</v>
          </cell>
          <cell r="AJ1" t="str">
            <v>EP bull case</v>
          </cell>
          <cell r="AK1" t="str">
            <v>EP bear case</v>
          </cell>
          <cell r="AL1" t="str">
            <v>EP base case</v>
          </cell>
          <cell r="AM1" t="str">
            <v>EP bull case</v>
          </cell>
          <cell r="AN1" t="str">
            <v>EP bear case</v>
          </cell>
          <cell r="AO1" t="str">
            <v>China Iron Ore Port Inventory Evolution before Vale incident</v>
          </cell>
          <cell r="AQ1" t="str">
            <v>China Iron Ore Port Inventory Evolution under Vale incident impact （3.6mtpm loss to China)</v>
          </cell>
          <cell r="AR1" t="str">
            <v>China Iron Ore Port Inventory Evolution(considering non-Vale potential increase)</v>
          </cell>
          <cell r="AT1" t="str">
            <v>Implied Weekly Import Ore Consumption</v>
          </cell>
        </row>
        <row r="2">
          <cell r="A2">
            <v>41305</v>
          </cell>
          <cell r="B2">
            <v>101272.41379310345</v>
          </cell>
          <cell r="C2">
            <v>65535.55</v>
          </cell>
          <cell r="D2">
            <v>65535.549999999996</v>
          </cell>
          <cell r="E2">
            <v>25201.87653947539</v>
          </cell>
          <cell r="F2">
            <v>90737.426539475389</v>
          </cell>
          <cell r="G2">
            <v>-10534.98725362806</v>
          </cell>
          <cell r="H2">
            <v>70100</v>
          </cell>
          <cell r="K2">
            <v>70100</v>
          </cell>
          <cell r="L2">
            <v>70100</v>
          </cell>
          <cell r="M2"/>
          <cell r="Q2"/>
          <cell r="R2"/>
          <cell r="S2"/>
          <cell r="T2"/>
          <cell r="U2"/>
          <cell r="V2"/>
          <cell r="W2"/>
          <cell r="X2"/>
          <cell r="Y2"/>
          <cell r="Z2"/>
          <cell r="AQ2"/>
          <cell r="AT2"/>
        </row>
        <row r="3">
          <cell r="A3">
            <v>41333</v>
          </cell>
          <cell r="B3">
            <v>98368.965517241391</v>
          </cell>
          <cell r="C3">
            <v>56417.038999999997</v>
          </cell>
          <cell r="D3">
            <v>56417.039000000004</v>
          </cell>
          <cell r="E3">
            <v>21562.766291627777</v>
          </cell>
          <cell r="F3">
            <v>77979.805291627767</v>
          </cell>
          <cell r="G3">
            <v>-20389.160225613625</v>
          </cell>
          <cell r="H3">
            <v>69430</v>
          </cell>
          <cell r="I3">
            <v>-670</v>
          </cell>
          <cell r="K3">
            <v>69430</v>
          </cell>
          <cell r="L3">
            <v>69430</v>
          </cell>
          <cell r="M3"/>
          <cell r="Q3"/>
          <cell r="R3"/>
          <cell r="S3"/>
          <cell r="T3"/>
          <cell r="U3"/>
          <cell r="V3"/>
          <cell r="W3"/>
          <cell r="X3"/>
          <cell r="Y3"/>
          <cell r="Z3"/>
          <cell r="AQ3"/>
          <cell r="AT3">
            <v>17792.060852233561</v>
          </cell>
        </row>
        <row r="4">
          <cell r="A4">
            <v>41364</v>
          </cell>
          <cell r="B4">
            <v>106244.8275862069</v>
          </cell>
          <cell r="C4">
            <v>64551.743000000002</v>
          </cell>
          <cell r="D4">
            <v>64551.742999999995</v>
          </cell>
          <cell r="E4">
            <v>24707.520097690045</v>
          </cell>
          <cell r="F4">
            <v>89259.26309769004</v>
          </cell>
          <cell r="G4">
            <v>-16985.564488516859</v>
          </cell>
          <cell r="H4">
            <v>67920</v>
          </cell>
          <cell r="I4">
            <v>-1510</v>
          </cell>
          <cell r="J4">
            <v>-15969.903989252847</v>
          </cell>
          <cell r="K4">
            <v>67920</v>
          </cell>
          <cell r="L4">
            <v>67920</v>
          </cell>
          <cell r="M4"/>
          <cell r="Q4"/>
          <cell r="R4"/>
          <cell r="S4"/>
          <cell r="T4"/>
          <cell r="U4"/>
          <cell r="V4"/>
          <cell r="W4"/>
          <cell r="X4"/>
          <cell r="Y4"/>
          <cell r="Z4"/>
          <cell r="AQ4"/>
          <cell r="AT4">
            <v>17349.973611079469</v>
          </cell>
        </row>
        <row r="5">
          <cell r="A5">
            <v>41394</v>
          </cell>
          <cell r="B5">
            <v>104572.41379310345</v>
          </cell>
          <cell r="C5">
            <v>67154.206000000006</v>
          </cell>
          <cell r="D5">
            <v>67154.206000000006</v>
          </cell>
          <cell r="E5">
            <v>25704.889203473253</v>
          </cell>
          <cell r="F5">
            <v>92859.095203473262</v>
          </cell>
          <cell r="G5">
            <v>-11713.318589630187</v>
          </cell>
          <cell r="H5">
            <v>68030</v>
          </cell>
          <cell r="I5">
            <v>110</v>
          </cell>
          <cell r="J5">
            <v>-16362.681101253556</v>
          </cell>
          <cell r="K5">
            <v>68030</v>
          </cell>
          <cell r="L5">
            <v>68030</v>
          </cell>
          <cell r="M5"/>
          <cell r="Q5"/>
          <cell r="R5"/>
          <cell r="S5"/>
          <cell r="T5"/>
          <cell r="U5"/>
          <cell r="V5"/>
          <cell r="W5"/>
          <cell r="X5"/>
          <cell r="Y5"/>
          <cell r="Z5"/>
          <cell r="AQ5"/>
          <cell r="AT5">
            <v>17645.854297395923</v>
          </cell>
        </row>
        <row r="6">
          <cell r="A6">
            <v>41425</v>
          </cell>
          <cell r="B6">
            <v>105398.93620689656</v>
          </cell>
          <cell r="C6">
            <v>68561.767999999996</v>
          </cell>
          <cell r="D6">
            <v>68561.767999999982</v>
          </cell>
          <cell r="E6">
            <v>27289.164018064588</v>
          </cell>
          <cell r="F6">
            <v>95850.932018064588</v>
          </cell>
          <cell r="G6">
            <v>-9548.0041888319683</v>
          </cell>
          <cell r="H6">
            <v>71830</v>
          </cell>
          <cell r="I6">
            <v>3800</v>
          </cell>
          <cell r="J6">
            <v>-12748.962422326338</v>
          </cell>
          <cell r="K6">
            <v>71830</v>
          </cell>
          <cell r="L6">
            <v>71830</v>
          </cell>
          <cell r="M6"/>
          <cell r="Q6"/>
          <cell r="R6"/>
          <cell r="S6"/>
          <cell r="T6"/>
          <cell r="U6"/>
          <cell r="V6"/>
          <cell r="W6"/>
          <cell r="X6"/>
          <cell r="Y6"/>
          <cell r="Z6"/>
          <cell r="AQ6"/>
          <cell r="AT6">
            <v>17023.867945049289</v>
          </cell>
        </row>
        <row r="7">
          <cell r="A7">
            <v>41455</v>
          </cell>
          <cell r="B7">
            <v>100585.24310344827</v>
          </cell>
          <cell r="C7">
            <v>62295.803</v>
          </cell>
          <cell r="D7">
            <v>62295.803</v>
          </cell>
          <cell r="E7">
            <v>25347.366958001145</v>
          </cell>
          <cell r="F7">
            <v>87643.169958001148</v>
          </cell>
          <cell r="G7">
            <v>-12942.073145447124</v>
          </cell>
          <cell r="H7">
            <v>73110</v>
          </cell>
          <cell r="I7">
            <v>1280</v>
          </cell>
          <cell r="J7">
            <v>-11401.131974636426</v>
          </cell>
          <cell r="K7">
            <v>73110</v>
          </cell>
          <cell r="L7">
            <v>73110</v>
          </cell>
          <cell r="M7"/>
          <cell r="Q7"/>
          <cell r="R7"/>
          <cell r="S7"/>
          <cell r="T7"/>
          <cell r="U7"/>
          <cell r="V7"/>
          <cell r="W7"/>
          <cell r="X7"/>
          <cell r="Y7"/>
          <cell r="Z7"/>
          <cell r="AQ7"/>
          <cell r="AT7">
            <v>16682.140184483505</v>
          </cell>
        </row>
        <row r="8">
          <cell r="A8">
            <v>41486</v>
          </cell>
          <cell r="B8">
            <v>103484.53275862068</v>
          </cell>
          <cell r="C8">
            <v>73143.03</v>
          </cell>
          <cell r="D8">
            <v>73143.03</v>
          </cell>
          <cell r="E8">
            <v>26868.543615710594</v>
          </cell>
          <cell r="F8">
            <v>100011.5736157106</v>
          </cell>
          <cell r="G8">
            <v>-3472.9591429100838</v>
          </cell>
          <cell r="H8">
            <v>72660</v>
          </cell>
          <cell r="I8">
            <v>-450</v>
          </cell>
          <cell r="J8">
            <v>-8654.3454923963927</v>
          </cell>
          <cell r="K8">
            <v>72660</v>
          </cell>
          <cell r="L8">
            <v>72660</v>
          </cell>
          <cell r="M8"/>
          <cell r="Q8"/>
          <cell r="R8"/>
          <cell r="S8"/>
          <cell r="T8"/>
          <cell r="U8"/>
          <cell r="V8"/>
          <cell r="W8"/>
          <cell r="X8"/>
          <cell r="Y8"/>
          <cell r="Z8"/>
          <cell r="AQ8"/>
          <cell r="AT8">
            <v>17089.70145482057</v>
          </cell>
        </row>
        <row r="9">
          <cell r="A9">
            <v>41517</v>
          </cell>
          <cell r="B9">
            <v>103311.54137931035</v>
          </cell>
          <cell r="C9">
            <v>69008.115999999995</v>
          </cell>
          <cell r="D9">
            <v>69008.115999999995</v>
          </cell>
          <cell r="E9">
            <v>26998.354135235222</v>
          </cell>
          <cell r="F9">
            <v>96006.470135235213</v>
          </cell>
          <cell r="G9">
            <v>-7305.0712440751377</v>
          </cell>
          <cell r="H9">
            <v>72990</v>
          </cell>
          <cell r="I9">
            <v>330</v>
          </cell>
          <cell r="J9">
            <v>-7906.7011774774483</v>
          </cell>
          <cell r="K9">
            <v>72990</v>
          </cell>
          <cell r="L9">
            <v>72990</v>
          </cell>
          <cell r="M9"/>
          <cell r="Q9"/>
          <cell r="R9"/>
          <cell r="S9"/>
          <cell r="T9"/>
          <cell r="U9"/>
          <cell r="V9"/>
          <cell r="W9"/>
          <cell r="X9"/>
          <cell r="Y9"/>
          <cell r="Z9"/>
          <cell r="AQ9"/>
          <cell r="AT9">
            <v>16768.13863092527</v>
          </cell>
        </row>
        <row r="10">
          <cell r="A10">
            <v>41547</v>
          </cell>
          <cell r="B10">
            <v>101791.19655172413</v>
          </cell>
          <cell r="C10">
            <v>74583.45</v>
          </cell>
          <cell r="D10">
            <v>74583.45</v>
          </cell>
          <cell r="E10">
            <v>28220.105404639267</v>
          </cell>
          <cell r="F10">
            <v>102803.55540463926</v>
          </cell>
          <cell r="G10">
            <v>1012.3588529151311</v>
          </cell>
          <cell r="H10">
            <v>72330</v>
          </cell>
          <cell r="I10">
            <v>-660</v>
          </cell>
          <cell r="J10">
            <v>-3255.2238446900301</v>
          </cell>
          <cell r="K10">
            <v>72330</v>
          </cell>
          <cell r="L10">
            <v>72330</v>
          </cell>
          <cell r="M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Q10"/>
          <cell r="AT10">
            <v>17231.430735384725</v>
          </cell>
        </row>
        <row r="11">
          <cell r="A11">
            <v>41578</v>
          </cell>
          <cell r="B11">
            <v>101299.5275862069</v>
          </cell>
          <cell r="C11">
            <v>67834.303</v>
          </cell>
          <cell r="D11">
            <v>67834.303000000014</v>
          </cell>
          <cell r="E11">
            <v>30513.698630136994</v>
          </cell>
          <cell r="F11">
            <v>98348.001630136991</v>
          </cell>
          <cell r="G11">
            <v>-2951.5259560699051</v>
          </cell>
          <cell r="H11">
            <v>80360</v>
          </cell>
          <cell r="I11">
            <v>8030</v>
          </cell>
          <cell r="J11">
            <v>-3081.4127824099705</v>
          </cell>
          <cell r="K11">
            <v>80360</v>
          </cell>
          <cell r="L11">
            <v>80360</v>
          </cell>
          <cell r="M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Q11"/>
          <cell r="AT11">
            <v>15777.115082778042</v>
          </cell>
        </row>
        <row r="12">
          <cell r="A12">
            <v>41608</v>
          </cell>
          <cell r="B12">
            <v>91203.07241379311</v>
          </cell>
          <cell r="C12">
            <v>77843.945000000007</v>
          </cell>
          <cell r="D12">
            <v>77843.944999999992</v>
          </cell>
          <cell r="E12">
            <v>28348.210340256297</v>
          </cell>
          <cell r="F12">
            <v>106192.1553402563</v>
          </cell>
          <cell r="G12">
            <v>14989.08292646319</v>
          </cell>
          <cell r="H12">
            <v>87430</v>
          </cell>
          <cell r="I12">
            <v>7070</v>
          </cell>
          <cell r="J12">
            <v>4349.9719411028054</v>
          </cell>
          <cell r="K12">
            <v>87430</v>
          </cell>
          <cell r="L12">
            <v>87430</v>
          </cell>
          <cell r="M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Q12"/>
          <cell r="AT12">
            <v>15599.786541179219</v>
          </cell>
        </row>
        <row r="13">
          <cell r="A13">
            <v>41639</v>
          </cell>
          <cell r="B13">
            <v>94350.112068965522</v>
          </cell>
          <cell r="C13">
            <v>73377.718999999997</v>
          </cell>
          <cell r="D13">
            <v>73377.718999999997</v>
          </cell>
          <cell r="E13">
            <v>29293.150684931512</v>
          </cell>
          <cell r="F13">
            <v>102670.8696849315</v>
          </cell>
          <cell r="G13">
            <v>8320.7576159659802</v>
          </cell>
          <cell r="H13">
            <v>88620</v>
          </cell>
          <cell r="I13">
            <v>1190</v>
          </cell>
          <cell r="J13">
            <v>6786.1048621197551</v>
          </cell>
          <cell r="K13">
            <v>88620</v>
          </cell>
          <cell r="L13">
            <v>88620</v>
          </cell>
          <cell r="M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Q13"/>
          <cell r="AT13">
            <v>15226.347355050748</v>
          </cell>
        </row>
        <row r="14">
          <cell r="A14">
            <v>41670</v>
          </cell>
          <cell r="B14">
            <v>113517.24137931035</v>
          </cell>
          <cell r="C14">
            <v>86834.604000000007</v>
          </cell>
          <cell r="D14">
            <v>86834.604000000007</v>
          </cell>
          <cell r="E14">
            <v>28072.602739726026</v>
          </cell>
          <cell r="F14">
            <v>114907.20673972604</v>
          </cell>
          <cell r="G14">
            <v>1389.965360415692</v>
          </cell>
          <cell r="H14">
            <v>98120</v>
          </cell>
          <cell r="I14">
            <v>9500</v>
          </cell>
          <cell r="J14">
            <v>8233.2686342816214</v>
          </cell>
          <cell r="K14">
            <v>98120</v>
          </cell>
          <cell r="L14">
            <v>98120</v>
          </cell>
          <cell r="M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Q14"/>
          <cell r="AT14">
            <v>19370.629536137036</v>
          </cell>
        </row>
        <row r="15">
          <cell r="A15">
            <v>41698</v>
          </cell>
          <cell r="B15">
            <v>87724.137931034507</v>
          </cell>
          <cell r="C15">
            <v>61242.118000000002</v>
          </cell>
          <cell r="D15">
            <v>61242.118000000002</v>
          </cell>
          <cell r="E15">
            <v>24253.468846663727</v>
          </cell>
          <cell r="F15">
            <v>85495.586846663733</v>
          </cell>
          <cell r="G15">
            <v>-2228.5510843707743</v>
          </cell>
          <cell r="H15">
            <v>106010</v>
          </cell>
          <cell r="I15">
            <v>7890</v>
          </cell>
          <cell r="J15">
            <v>2494.0572973369658</v>
          </cell>
          <cell r="K15">
            <v>106010</v>
          </cell>
          <cell r="L15">
            <v>106010</v>
          </cell>
          <cell r="M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Q15"/>
          <cell r="AT15">
            <v>15709.617901845939</v>
          </cell>
        </row>
        <row r="16">
          <cell r="A16">
            <v>41729</v>
          </cell>
          <cell r="B16">
            <v>106112.06896551725</v>
          </cell>
          <cell r="C16">
            <v>73961.861999999994</v>
          </cell>
          <cell r="D16">
            <v>73961.861999999994</v>
          </cell>
          <cell r="E16">
            <v>27136.849315068495</v>
          </cell>
          <cell r="F16">
            <v>101098.71131506849</v>
          </cell>
          <cell r="G16">
            <v>-5013.3576504487573</v>
          </cell>
          <cell r="H16">
            <v>111580</v>
          </cell>
          <cell r="I16">
            <v>5570</v>
          </cell>
          <cell r="J16">
            <v>-1950.6477914679465</v>
          </cell>
          <cell r="K16">
            <v>111580</v>
          </cell>
          <cell r="L16">
            <v>111580</v>
          </cell>
          <cell r="M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Q16"/>
          <cell r="AT16">
            <v>17529.250403510101</v>
          </cell>
        </row>
        <row r="17">
          <cell r="A17">
            <v>41759</v>
          </cell>
          <cell r="B17">
            <v>103750.37068965517</v>
          </cell>
          <cell r="C17">
            <v>83386.663</v>
          </cell>
          <cell r="D17">
            <v>83386.663</v>
          </cell>
          <cell r="E17">
            <v>27127.662395050818</v>
          </cell>
          <cell r="F17">
            <v>110514.32539505082</v>
          </cell>
          <cell r="G17">
            <v>6763.9547053956485</v>
          </cell>
          <cell r="H17">
            <v>112630</v>
          </cell>
          <cell r="I17">
            <v>1050</v>
          </cell>
          <cell r="J17">
            <v>-159.31800980796106</v>
          </cell>
          <cell r="K17">
            <v>112630</v>
          </cell>
          <cell r="L17">
            <v>112630</v>
          </cell>
          <cell r="M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Q17"/>
          <cell r="AT17">
            <v>18266.04233170165</v>
          </cell>
        </row>
        <row r="18">
          <cell r="A18">
            <v>41790</v>
          </cell>
          <cell r="B18">
            <v>106065.69137931034</v>
          </cell>
          <cell r="C18">
            <v>77381.702000000005</v>
          </cell>
          <cell r="D18">
            <v>77381.702000000005</v>
          </cell>
          <cell r="E18">
            <v>26119.726027397264</v>
          </cell>
          <cell r="F18">
            <v>103501.42802739727</v>
          </cell>
          <cell r="G18">
            <v>-2564.2633519130759</v>
          </cell>
          <cell r="H18">
            <v>115880</v>
          </cell>
          <cell r="I18">
            <v>3250</v>
          </cell>
          <cell r="J18">
            <v>-271.22209898872825</v>
          </cell>
          <cell r="K18">
            <v>115880</v>
          </cell>
          <cell r="L18">
            <v>115880</v>
          </cell>
          <cell r="M18"/>
          <cell r="Q18"/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Q18"/>
          <cell r="AT18">
            <v>17906.190859498012</v>
          </cell>
        </row>
        <row r="19">
          <cell r="A19">
            <v>41820</v>
          </cell>
          <cell r="B19">
            <v>103462.08793103449</v>
          </cell>
          <cell r="C19">
            <v>74565.695999999996</v>
          </cell>
          <cell r="D19">
            <v>74565.695999999996</v>
          </cell>
          <cell r="E19">
            <v>23032.920901458241</v>
          </cell>
          <cell r="F19">
            <v>97598.616901458241</v>
          </cell>
          <cell r="G19">
            <v>-5863.4710295762488</v>
          </cell>
          <cell r="H19">
            <v>114810</v>
          </cell>
          <cell r="I19">
            <v>-1070</v>
          </cell>
          <cell r="J19">
            <v>-554.59322536455875</v>
          </cell>
          <cell r="K19">
            <v>114810</v>
          </cell>
          <cell r="L19">
            <v>114810</v>
          </cell>
          <cell r="M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Q19"/>
          <cell r="AT19">
            <v>18443.928779530561</v>
          </cell>
        </row>
        <row r="20">
          <cell r="A20">
            <v>41851</v>
          </cell>
          <cell r="B20">
            <v>103013.10172413793</v>
          </cell>
          <cell r="C20">
            <v>82518.172999999995</v>
          </cell>
          <cell r="D20">
            <v>82518.172999999995</v>
          </cell>
          <cell r="E20">
            <v>24492.328767123287</v>
          </cell>
          <cell r="F20">
            <v>107010.50176712328</v>
          </cell>
          <cell r="G20">
            <v>3997.4000429853477</v>
          </cell>
          <cell r="H20">
            <v>113450</v>
          </cell>
          <cell r="I20">
            <v>-1360</v>
          </cell>
          <cell r="J20">
            <v>-1476.7781128346589</v>
          </cell>
          <cell r="K20">
            <v>113450</v>
          </cell>
          <cell r="L20">
            <v>113450</v>
          </cell>
          <cell r="M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Q20"/>
          <cell r="AT20">
            <v>17937.091088216846</v>
          </cell>
        </row>
        <row r="21">
          <cell r="A21">
            <v>41882</v>
          </cell>
          <cell r="B21">
            <v>104011.56206896553</v>
          </cell>
          <cell r="C21">
            <v>74881.399999999994</v>
          </cell>
          <cell r="D21">
            <v>74881.399999999994</v>
          </cell>
          <cell r="E21">
            <v>24004.109589041098</v>
          </cell>
          <cell r="F21">
            <v>98885.509589041088</v>
          </cell>
          <cell r="G21">
            <v>-5126.0524799244449</v>
          </cell>
          <cell r="H21">
            <v>112370</v>
          </cell>
          <cell r="I21">
            <v>-1080</v>
          </cell>
          <cell r="J21">
            <v>-2330.707822171782</v>
          </cell>
          <cell r="K21">
            <v>112370</v>
          </cell>
          <cell r="L21">
            <v>112370</v>
          </cell>
          <cell r="M21"/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Q21"/>
          <cell r="AT21">
            <v>17785.220932628861</v>
          </cell>
        </row>
        <row r="22">
          <cell r="A22">
            <v>41912</v>
          </cell>
          <cell r="B22">
            <v>101535.63620689655</v>
          </cell>
          <cell r="C22">
            <v>84694.894</v>
          </cell>
          <cell r="D22">
            <v>84694.894</v>
          </cell>
          <cell r="E22">
            <v>23190.410958904111</v>
          </cell>
          <cell r="F22">
            <v>107885.3049589041</v>
          </cell>
          <cell r="G22">
            <v>6349.6687520075502</v>
          </cell>
          <cell r="H22">
            <v>110690</v>
          </cell>
          <cell r="I22">
            <v>-1680</v>
          </cell>
          <cell r="J22">
            <v>1740.3387716894842</v>
          </cell>
          <cell r="K22">
            <v>110690</v>
          </cell>
          <cell r="L22">
            <v>110690</v>
          </cell>
          <cell r="M22"/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Q22"/>
          <cell r="AT22">
            <v>18599.026575272062</v>
          </cell>
        </row>
        <row r="23">
          <cell r="A23">
            <v>41943</v>
          </cell>
          <cell r="B23">
            <v>98293.10344827587</v>
          </cell>
          <cell r="C23">
            <v>79390.573000000004</v>
          </cell>
          <cell r="D23">
            <v>79390.572999999989</v>
          </cell>
          <cell r="E23">
            <v>23922.739726027397</v>
          </cell>
          <cell r="F23">
            <v>103313.31272602741</v>
          </cell>
          <cell r="G23">
            <v>5020.2092777515354</v>
          </cell>
          <cell r="H23">
            <v>107180</v>
          </cell>
          <cell r="I23">
            <v>-3510</v>
          </cell>
          <cell r="J23">
            <v>2081.2751832782137</v>
          </cell>
          <cell r="K23">
            <v>107180</v>
          </cell>
          <cell r="L23">
            <v>107180</v>
          </cell>
          <cell r="M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Q23"/>
          <cell r="AT23">
            <v>17055.797957349823</v>
          </cell>
        </row>
        <row r="24">
          <cell r="A24">
            <v>41973</v>
          </cell>
          <cell r="B24">
            <v>91775.862068965536</v>
          </cell>
          <cell r="C24">
            <v>67399.044999999998</v>
          </cell>
          <cell r="D24">
            <v>67399.044999999998</v>
          </cell>
          <cell r="E24">
            <v>20434.334953601414</v>
          </cell>
          <cell r="F24">
            <v>87833.379953601412</v>
          </cell>
          <cell r="G24">
            <v>-3942.4821153641242</v>
          </cell>
          <cell r="H24">
            <v>106890</v>
          </cell>
          <cell r="I24">
            <v>-290</v>
          </cell>
          <cell r="J24">
            <v>2475.7986381316537</v>
          </cell>
          <cell r="K24">
            <v>106890</v>
          </cell>
          <cell r="L24">
            <v>106890</v>
          </cell>
          <cell r="M24"/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Q24"/>
          <cell r="AT24">
            <v>16432.339741972482</v>
          </cell>
        </row>
        <row r="25">
          <cell r="A25">
            <v>42004</v>
          </cell>
          <cell r="B25">
            <v>98025.862068965522</v>
          </cell>
          <cell r="C25">
            <v>86851.298999999999</v>
          </cell>
          <cell r="D25">
            <v>86851.299000000014</v>
          </cell>
          <cell r="E25">
            <v>21034.109589041098</v>
          </cell>
          <cell r="F25">
            <v>107885.40858904109</v>
          </cell>
          <cell r="G25">
            <v>9859.5465200755716</v>
          </cell>
          <cell r="H25">
            <v>100590</v>
          </cell>
          <cell r="I25">
            <v>-6300</v>
          </cell>
          <cell r="J25">
            <v>3645.7578941543275</v>
          </cell>
          <cell r="K25">
            <v>100590</v>
          </cell>
          <cell r="L25">
            <v>100590</v>
          </cell>
          <cell r="M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Q25"/>
          <cell r="AT25">
            <v>17819.299370478922</v>
          </cell>
        </row>
        <row r="26">
          <cell r="A26">
            <v>42035</v>
          </cell>
          <cell r="B26">
            <v>113103.44827586207</v>
          </cell>
          <cell r="C26">
            <v>78619.05</v>
          </cell>
          <cell r="D26">
            <v>78619.05</v>
          </cell>
          <cell r="E26">
            <v>18357.386100386098</v>
          </cell>
          <cell r="F26">
            <v>96976.436100386098</v>
          </cell>
          <cell r="G26">
            <v>-16127.012175475975</v>
          </cell>
          <cell r="H26">
            <v>99770</v>
          </cell>
          <cell r="I26">
            <v>-820</v>
          </cell>
          <cell r="J26">
            <v>-3403.3159235881758</v>
          </cell>
          <cell r="K26">
            <v>99770</v>
          </cell>
          <cell r="L26">
            <v>99770</v>
          </cell>
          <cell r="M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>
            <v>99770</v>
          </cell>
          <cell r="AB26"/>
          <cell r="AC26"/>
          <cell r="AD26"/>
          <cell r="AE26"/>
          <cell r="AF26"/>
          <cell r="AQ26"/>
          <cell r="AT26">
            <v>20704.929877542556</v>
          </cell>
        </row>
        <row r="27">
          <cell r="A27">
            <v>42063</v>
          </cell>
          <cell r="B27">
            <v>91551.724137931044</v>
          </cell>
          <cell r="C27">
            <v>67942.182000000001</v>
          </cell>
          <cell r="D27">
            <v>67942.181999999986</v>
          </cell>
          <cell r="E27">
            <v>15860.729729729728</v>
          </cell>
          <cell r="F27">
            <v>83802.911729729734</v>
          </cell>
          <cell r="G27">
            <v>-7748.8124082013092</v>
          </cell>
          <cell r="H27">
            <v>98290</v>
          </cell>
          <cell r="I27">
            <v>-1480</v>
          </cell>
          <cell r="J27">
            <v>-4672.0926878672371</v>
          </cell>
          <cell r="K27">
            <v>98290</v>
          </cell>
          <cell r="L27">
            <v>98290</v>
          </cell>
          <cell r="M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>
            <v>98290</v>
          </cell>
          <cell r="AB27"/>
          <cell r="AC27"/>
          <cell r="AD27"/>
          <cell r="AE27"/>
          <cell r="AF27"/>
          <cell r="AQ27"/>
          <cell r="AT27">
            <v>18556.109135723593</v>
          </cell>
        </row>
        <row r="28">
          <cell r="A28">
            <v>42094</v>
          </cell>
          <cell r="B28">
            <v>103879.31034482759</v>
          </cell>
          <cell r="C28">
            <v>80508.528999999995</v>
          </cell>
          <cell r="D28">
            <v>80508.52899999998</v>
          </cell>
          <cell r="E28">
            <v>18243.799227799223</v>
          </cell>
          <cell r="F28">
            <v>98752.328227799211</v>
          </cell>
          <cell r="G28">
            <v>-5126.9821170283831</v>
          </cell>
          <cell r="H28">
            <v>100130</v>
          </cell>
          <cell r="I28">
            <v>1840</v>
          </cell>
          <cell r="J28">
            <v>-9667.6022335685557</v>
          </cell>
          <cell r="K28">
            <v>100130</v>
          </cell>
          <cell r="L28">
            <v>100130</v>
          </cell>
          <cell r="M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>
            <v>100130</v>
          </cell>
          <cell r="AB28"/>
          <cell r="AC28"/>
          <cell r="AD28"/>
          <cell r="AE28"/>
          <cell r="AF28"/>
          <cell r="AQ28"/>
          <cell r="AT28">
            <v>19123.172909625071</v>
          </cell>
        </row>
        <row r="29">
          <cell r="A29">
            <v>42124</v>
          </cell>
          <cell r="B29">
            <v>102568.96551724139</v>
          </cell>
          <cell r="C29">
            <v>80213.403999999995</v>
          </cell>
          <cell r="D29">
            <v>80213.40400000001</v>
          </cell>
          <cell r="E29">
            <v>15314.779922779924</v>
          </cell>
          <cell r="F29">
            <v>95528.183922779921</v>
          </cell>
          <cell r="G29">
            <v>-7040.7815944614704</v>
          </cell>
          <cell r="H29">
            <v>97160</v>
          </cell>
          <cell r="I29">
            <v>-2970</v>
          </cell>
          <cell r="J29">
            <v>-6638.8587065637212</v>
          </cell>
          <cell r="K29">
            <v>97160</v>
          </cell>
          <cell r="L29">
            <v>97160</v>
          </cell>
          <cell r="M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>
            <v>97160</v>
          </cell>
          <cell r="AB29"/>
          <cell r="AC29"/>
          <cell r="AD29"/>
          <cell r="AE29"/>
          <cell r="AF29"/>
          <cell r="AQ29"/>
          <cell r="AT29">
            <v>20095.933548026747</v>
          </cell>
        </row>
        <row r="30">
          <cell r="A30">
            <v>42155</v>
          </cell>
          <cell r="B30">
            <v>105103.44827586207</v>
          </cell>
          <cell r="C30">
            <v>70865.323999999993</v>
          </cell>
          <cell r="D30">
            <v>70865.323999999993</v>
          </cell>
          <cell r="E30">
            <v>17474.903474903476</v>
          </cell>
          <cell r="F30">
            <v>88340.22747490347</v>
          </cell>
          <cell r="G30">
            <v>-16763.220800958603</v>
          </cell>
          <cell r="H30">
            <v>83310</v>
          </cell>
          <cell r="I30">
            <v>-13850</v>
          </cell>
          <cell r="J30">
            <v>-9643.6615041494861</v>
          </cell>
          <cell r="K30">
            <v>83310</v>
          </cell>
          <cell r="L30">
            <v>83310</v>
          </cell>
          <cell r="M30"/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>
            <v>83310</v>
          </cell>
          <cell r="AB30"/>
          <cell r="AC30"/>
          <cell r="AD30"/>
          <cell r="AE30"/>
          <cell r="AF30"/>
          <cell r="AQ30"/>
          <cell r="AT30">
            <v>19038.317919832461</v>
          </cell>
        </row>
        <row r="31">
          <cell r="A31">
            <v>42185</v>
          </cell>
          <cell r="B31">
            <v>101793.10344827587</v>
          </cell>
          <cell r="C31">
            <v>74959.293000000005</v>
          </cell>
          <cell r="D31">
            <v>74959.293000000005</v>
          </cell>
          <cell r="E31">
            <v>17799.034749034745</v>
          </cell>
          <cell r="F31">
            <v>92758.327749034754</v>
          </cell>
          <cell r="G31">
            <v>-9034.7756992411159</v>
          </cell>
          <cell r="H31">
            <v>78710</v>
          </cell>
          <cell r="I31">
            <v>-4600</v>
          </cell>
          <cell r="J31">
            <v>-10946.259364887062</v>
          </cell>
          <cell r="K31">
            <v>78710</v>
          </cell>
          <cell r="L31">
            <v>78710</v>
          </cell>
          <cell r="M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>
            <v>78710</v>
          </cell>
          <cell r="AB31"/>
          <cell r="AC31"/>
          <cell r="AD31"/>
          <cell r="AE31"/>
          <cell r="AF31"/>
          <cell r="AQ31"/>
          <cell r="AT31">
            <v>19194.09817011144</v>
          </cell>
        </row>
        <row r="32">
          <cell r="A32">
            <v>42216</v>
          </cell>
          <cell r="B32">
            <v>98844.827586206913</v>
          </cell>
          <cell r="C32">
            <v>86098.23</v>
          </cell>
          <cell r="D32">
            <v>86098.23000000001</v>
          </cell>
          <cell r="E32">
            <v>17533.153153153151</v>
          </cell>
          <cell r="F32">
            <v>103631.38315315315</v>
          </cell>
          <cell r="G32">
            <v>4786.5555669462337</v>
          </cell>
          <cell r="H32">
            <v>80680</v>
          </cell>
          <cell r="I32">
            <v>1970</v>
          </cell>
          <cell r="J32">
            <v>-7003.8136444178281</v>
          </cell>
          <cell r="K32">
            <v>80680</v>
          </cell>
          <cell r="L32">
            <v>80680</v>
          </cell>
          <cell r="M32"/>
          <cell r="Q32"/>
          <cell r="R32"/>
          <cell r="S32"/>
          <cell r="T32"/>
          <cell r="U32"/>
          <cell r="V32"/>
          <cell r="W32"/>
          <cell r="X32"/>
          <cell r="Y32"/>
          <cell r="Z32"/>
          <cell r="AA32">
            <v>80680</v>
          </cell>
          <cell r="AB32"/>
          <cell r="AC32"/>
          <cell r="AD32"/>
          <cell r="AE32"/>
          <cell r="AF32"/>
          <cell r="AQ32"/>
          <cell r="AT32">
            <v>18543.564664767357</v>
          </cell>
        </row>
        <row r="33">
          <cell r="A33">
            <v>42247</v>
          </cell>
          <cell r="B33">
            <v>99327.586206896565</v>
          </cell>
          <cell r="C33">
            <v>74122.395999999993</v>
          </cell>
          <cell r="D33">
            <v>74122.395999999993</v>
          </cell>
          <cell r="E33">
            <v>16710.37644787645</v>
          </cell>
          <cell r="F33">
            <v>90832.772447876443</v>
          </cell>
          <cell r="G33">
            <v>-8494.8137590201222</v>
          </cell>
          <cell r="H33">
            <v>80590</v>
          </cell>
          <cell r="I33">
            <v>-90</v>
          </cell>
          <cell r="J33">
            <v>-4247.6779637716681</v>
          </cell>
          <cell r="K33">
            <v>80590</v>
          </cell>
          <cell r="L33">
            <v>80590</v>
          </cell>
          <cell r="M33"/>
          <cell r="Q33"/>
          <cell r="R33"/>
          <cell r="S33"/>
          <cell r="T33"/>
          <cell r="U33"/>
          <cell r="V33"/>
          <cell r="W33"/>
          <cell r="X33"/>
          <cell r="Y33"/>
          <cell r="Z33"/>
          <cell r="AA33">
            <v>80590</v>
          </cell>
          <cell r="AB33"/>
          <cell r="AC33"/>
          <cell r="AD33"/>
          <cell r="AE33"/>
          <cell r="AF33"/>
          <cell r="AQ33"/>
          <cell r="AT33">
            <v>18302.613430821897</v>
          </cell>
        </row>
        <row r="34">
          <cell r="A34">
            <v>42277</v>
          </cell>
          <cell r="B34">
            <v>97568.965517241391</v>
          </cell>
          <cell r="C34">
            <v>86123.960999999996</v>
          </cell>
          <cell r="D34">
            <v>86123.96100000001</v>
          </cell>
          <cell r="E34">
            <v>16636.389961389956</v>
          </cell>
          <cell r="F34">
            <v>102760.35096138995</v>
          </cell>
          <cell r="G34">
            <v>5191.3854441485601</v>
          </cell>
          <cell r="H34">
            <v>85520</v>
          </cell>
          <cell r="I34">
            <v>4930</v>
          </cell>
          <cell r="J34">
            <v>494.37575069155719</v>
          </cell>
          <cell r="K34">
            <v>85520</v>
          </cell>
          <cell r="L34">
            <v>85520</v>
          </cell>
          <cell r="M34"/>
          <cell r="Q34"/>
          <cell r="R34"/>
          <cell r="S34"/>
          <cell r="T34"/>
          <cell r="U34"/>
          <cell r="V34"/>
          <cell r="W34"/>
          <cell r="X34"/>
          <cell r="Y34"/>
          <cell r="Z34"/>
          <cell r="AA34">
            <v>85520</v>
          </cell>
          <cell r="AB34"/>
          <cell r="AC34"/>
          <cell r="AD34"/>
          <cell r="AE34"/>
          <cell r="AF34"/>
          <cell r="AQ34"/>
          <cell r="AT34">
            <v>19080.374845229795</v>
          </cell>
        </row>
        <row r="35">
          <cell r="A35">
            <v>42308</v>
          </cell>
          <cell r="B35">
            <v>97086.670689655177</v>
          </cell>
          <cell r="C35">
            <v>75517.767999999996</v>
          </cell>
          <cell r="D35">
            <v>75517.767999999996</v>
          </cell>
          <cell r="E35">
            <v>16470.096525096524</v>
          </cell>
          <cell r="F35">
            <v>91987.86452509652</v>
          </cell>
          <cell r="G35">
            <v>-5098.8061645586567</v>
          </cell>
          <cell r="H35">
            <v>84450</v>
          </cell>
          <cell r="I35">
            <v>-1070</v>
          </cell>
          <cell r="J35">
            <v>-2800.7448264767395</v>
          </cell>
          <cell r="K35">
            <v>84450</v>
          </cell>
          <cell r="L35">
            <v>84450</v>
          </cell>
          <cell r="M35"/>
          <cell r="Q35"/>
          <cell r="R35"/>
          <cell r="S35"/>
          <cell r="T35"/>
          <cell r="U35"/>
          <cell r="V35"/>
          <cell r="W35"/>
          <cell r="X35"/>
          <cell r="Y35"/>
          <cell r="Z35"/>
          <cell r="AA35">
            <v>84450</v>
          </cell>
          <cell r="AB35"/>
          <cell r="AC35"/>
          <cell r="AD35"/>
          <cell r="AE35"/>
          <cell r="AF35"/>
          <cell r="AQ35"/>
          <cell r="AT35">
            <v>17997.598668601819</v>
          </cell>
        </row>
        <row r="36">
          <cell r="A36">
            <v>42338</v>
          </cell>
          <cell r="B36">
            <v>92537.931034482768</v>
          </cell>
          <cell r="C36">
            <v>82130.547999999995</v>
          </cell>
          <cell r="D36">
            <v>82130.547999999995</v>
          </cell>
          <cell r="E36">
            <v>15283.494208494207</v>
          </cell>
          <cell r="F36">
            <v>97414.042208494197</v>
          </cell>
          <cell r="G36">
            <v>4876.1111740114284</v>
          </cell>
          <cell r="H36">
            <v>89170</v>
          </cell>
          <cell r="I36">
            <v>4720</v>
          </cell>
          <cell r="J36">
            <v>1656.230151200444</v>
          </cell>
          <cell r="K36">
            <v>89170</v>
          </cell>
          <cell r="L36">
            <v>89170</v>
          </cell>
          <cell r="M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>
            <v>89170</v>
          </cell>
          <cell r="AB36"/>
          <cell r="AC36"/>
          <cell r="AD36"/>
          <cell r="AE36"/>
          <cell r="AF36"/>
          <cell r="AQ36"/>
          <cell r="AT36">
            <v>18204.540707684184</v>
          </cell>
        </row>
        <row r="37">
          <cell r="A37">
            <v>42369</v>
          </cell>
          <cell r="B37">
            <v>91950.000000000015</v>
          </cell>
          <cell r="C37">
            <v>96269.519</v>
          </cell>
          <cell r="D37">
            <v>96269.519</v>
          </cell>
          <cell r="E37">
            <v>15334.227799227801</v>
          </cell>
          <cell r="F37">
            <v>111603.7467992278</v>
          </cell>
          <cell r="G37">
            <v>19653.746799227782</v>
          </cell>
          <cell r="H37">
            <v>96080</v>
          </cell>
          <cell r="I37">
            <v>6910</v>
          </cell>
          <cell r="J37">
            <v>6477.0172695601841</v>
          </cell>
          <cell r="K37">
            <v>96080</v>
          </cell>
          <cell r="L37">
            <v>96080</v>
          </cell>
          <cell r="M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>
            <v>96080</v>
          </cell>
          <cell r="AB37"/>
          <cell r="AC37"/>
          <cell r="AD37"/>
          <cell r="AE37"/>
          <cell r="AF37"/>
          <cell r="AQ37"/>
          <cell r="AT37">
            <v>17910.103951866302</v>
          </cell>
        </row>
        <row r="38">
          <cell r="A38">
            <v>42400</v>
          </cell>
          <cell r="B38">
            <v>93965.517241379319</v>
          </cell>
          <cell r="C38">
            <v>82192.123000000007</v>
          </cell>
          <cell r="D38">
            <v>82192.123000000007</v>
          </cell>
          <cell r="E38">
            <v>13519.909909909913</v>
          </cell>
          <cell r="F38">
            <v>95712.032909909918</v>
          </cell>
          <cell r="G38">
            <v>1746.5156685305992</v>
          </cell>
          <cell r="H38">
            <v>98410</v>
          </cell>
          <cell r="I38">
            <v>2330</v>
          </cell>
          <cell r="J38">
            <v>8758.7912139232703</v>
          </cell>
          <cell r="K38">
            <v>98410</v>
          </cell>
          <cell r="L38">
            <v>98410</v>
          </cell>
          <cell r="M38"/>
          <cell r="Q38"/>
          <cell r="R38"/>
          <cell r="S38"/>
          <cell r="T38"/>
          <cell r="U38"/>
          <cell r="V38"/>
          <cell r="W38"/>
          <cell r="X38"/>
          <cell r="Y38"/>
          <cell r="Z38"/>
          <cell r="AA38">
            <v>98410</v>
          </cell>
          <cell r="AB38"/>
          <cell r="AC38"/>
          <cell r="AD38"/>
          <cell r="AE38"/>
          <cell r="AF38"/>
          <cell r="AQ38"/>
          <cell r="AT38">
            <v>18220.844949835107</v>
          </cell>
        </row>
        <row r="39">
          <cell r="A39">
            <v>42429</v>
          </cell>
          <cell r="B39">
            <v>87758.620689655174</v>
          </cell>
          <cell r="C39">
            <v>73611.645999999993</v>
          </cell>
          <cell r="D39">
            <v>73611.645999999993</v>
          </cell>
          <cell r="E39">
            <v>11861.783783783783</v>
          </cell>
          <cell r="F39">
            <v>85473.42978378378</v>
          </cell>
          <cell r="G39">
            <v>-2285.1909058713936</v>
          </cell>
          <cell r="H39">
            <v>98190</v>
          </cell>
          <cell r="I39">
            <v>-220</v>
          </cell>
          <cell r="J39">
            <v>6371.6905206289957</v>
          </cell>
          <cell r="K39">
            <v>98190</v>
          </cell>
          <cell r="L39">
            <v>98190</v>
          </cell>
          <cell r="M39"/>
          <cell r="Q39"/>
          <cell r="R39"/>
          <cell r="S39"/>
          <cell r="T39"/>
          <cell r="U39"/>
          <cell r="V39"/>
          <cell r="W39"/>
          <cell r="X39"/>
          <cell r="Y39"/>
          <cell r="Z39"/>
          <cell r="AA39">
            <v>98190</v>
          </cell>
          <cell r="AB39"/>
          <cell r="AC39"/>
          <cell r="AD39"/>
          <cell r="AE39"/>
          <cell r="AF39"/>
          <cell r="AQ39"/>
          <cell r="AT39">
            <v>18243.376818357312</v>
          </cell>
        </row>
        <row r="40">
          <cell r="A40">
            <v>42460</v>
          </cell>
          <cell r="B40">
            <v>103791.37931034484</v>
          </cell>
          <cell r="C40">
            <v>85771.653999999995</v>
          </cell>
          <cell r="D40">
            <v>85771.653999999995</v>
          </cell>
          <cell r="E40">
            <v>13703.675675675677</v>
          </cell>
          <cell r="F40">
            <v>99475.329675675675</v>
          </cell>
          <cell r="G40">
            <v>-4316.0496346691652</v>
          </cell>
          <cell r="H40">
            <v>96310</v>
          </cell>
          <cell r="I40">
            <v>-1880</v>
          </cell>
          <cell r="J40">
            <v>-1618.2416240033199</v>
          </cell>
          <cell r="K40">
            <v>96310</v>
          </cell>
          <cell r="L40">
            <v>96310</v>
          </cell>
          <cell r="M40"/>
          <cell r="Q40"/>
          <cell r="R40"/>
          <cell r="S40"/>
          <cell r="T40"/>
          <cell r="U40"/>
          <cell r="V40"/>
          <cell r="W40"/>
          <cell r="X40"/>
          <cell r="Y40"/>
          <cell r="Z40"/>
          <cell r="AA40">
            <v>96310</v>
          </cell>
          <cell r="AB40"/>
          <cell r="AC40"/>
          <cell r="AD40"/>
          <cell r="AE40"/>
          <cell r="AF40"/>
          <cell r="AQ40"/>
          <cell r="AT40">
            <v>20208.125366165488</v>
          </cell>
        </row>
        <row r="41">
          <cell r="A41">
            <v>42490</v>
          </cell>
          <cell r="B41">
            <v>100724.13793103449</v>
          </cell>
          <cell r="C41">
            <v>83917.944000000003</v>
          </cell>
          <cell r="D41">
            <v>83917.944000000003</v>
          </cell>
          <cell r="E41">
            <v>15243.243243243243</v>
          </cell>
          <cell r="F41">
            <v>99161.187243243243</v>
          </cell>
          <cell r="G41">
            <v>-1562.9506877912499</v>
          </cell>
          <cell r="H41">
            <v>100080</v>
          </cell>
          <cell r="I41">
            <v>3770</v>
          </cell>
          <cell r="J41">
            <v>-2721.3970761106029</v>
          </cell>
          <cell r="K41">
            <v>100080</v>
          </cell>
          <cell r="L41">
            <v>100080</v>
          </cell>
          <cell r="M41"/>
          <cell r="Q41"/>
          <cell r="R41"/>
          <cell r="S41"/>
          <cell r="T41"/>
          <cell r="U41"/>
          <cell r="V41"/>
          <cell r="W41"/>
          <cell r="X41"/>
          <cell r="Y41"/>
          <cell r="Z41"/>
          <cell r="AA41">
            <v>100080</v>
          </cell>
          <cell r="AB41"/>
          <cell r="AC41"/>
          <cell r="AD41"/>
          <cell r="AE41"/>
          <cell r="AF41"/>
          <cell r="AQ41"/>
          <cell r="AT41">
            <v>19889.48149618067</v>
          </cell>
        </row>
        <row r="42">
          <cell r="A42">
            <v>42521</v>
          </cell>
          <cell r="B42">
            <v>104567.24137931033</v>
          </cell>
          <cell r="C42">
            <v>86752.274999999994</v>
          </cell>
          <cell r="D42">
            <v>86752.274999999994</v>
          </cell>
          <cell r="E42">
            <v>16164.824324324323</v>
          </cell>
          <cell r="F42">
            <v>102917.09932432431</v>
          </cell>
          <cell r="G42">
            <v>-1650.1420549860195</v>
          </cell>
          <cell r="H42">
            <v>101860</v>
          </cell>
          <cell r="I42">
            <v>1780</v>
          </cell>
          <cell r="J42">
            <v>-2509.7141258154784</v>
          </cell>
          <cell r="K42">
            <v>101860</v>
          </cell>
          <cell r="L42">
            <v>101860</v>
          </cell>
          <cell r="M42"/>
          <cell r="Q42"/>
          <cell r="R42"/>
          <cell r="S42"/>
          <cell r="T42"/>
          <cell r="U42"/>
          <cell r="V42"/>
          <cell r="W42"/>
          <cell r="X42"/>
          <cell r="Y42"/>
          <cell r="Z42"/>
          <cell r="AA42">
            <v>101860</v>
          </cell>
          <cell r="AB42"/>
          <cell r="AC42"/>
          <cell r="AD42"/>
          <cell r="AE42"/>
          <cell r="AF42"/>
          <cell r="AQ42"/>
          <cell r="AT42">
            <v>19903.311148487108</v>
          </cell>
        </row>
        <row r="43">
          <cell r="A43">
            <v>42551</v>
          </cell>
          <cell r="B43">
            <v>103006.89655172413</v>
          </cell>
          <cell r="C43">
            <v>81630.038</v>
          </cell>
          <cell r="D43">
            <v>81630.038</v>
          </cell>
          <cell r="E43">
            <v>15833.91891891892</v>
          </cell>
          <cell r="F43">
            <v>97463.956918918921</v>
          </cell>
          <cell r="G43">
            <v>-5542.9396328052098</v>
          </cell>
          <cell r="H43">
            <v>102680</v>
          </cell>
          <cell r="I43">
            <v>820</v>
          </cell>
          <cell r="J43">
            <v>-2918.6774585274929</v>
          </cell>
          <cell r="K43">
            <v>102680</v>
          </cell>
          <cell r="L43">
            <v>102680</v>
          </cell>
          <cell r="M43"/>
          <cell r="Q43"/>
          <cell r="R43"/>
          <cell r="S43"/>
          <cell r="T43"/>
          <cell r="U43"/>
          <cell r="V43"/>
          <cell r="W43"/>
          <cell r="X43"/>
          <cell r="Y43"/>
          <cell r="Z43"/>
          <cell r="AA43">
            <v>102680</v>
          </cell>
          <cell r="AB43"/>
          <cell r="AC43"/>
          <cell r="AD43"/>
          <cell r="AE43"/>
          <cell r="AF43"/>
          <cell r="AQ43"/>
          <cell r="AT43">
            <v>20130.244389530453</v>
          </cell>
        </row>
        <row r="44">
          <cell r="A44">
            <v>42582</v>
          </cell>
          <cell r="B44">
            <v>99667.241379310348</v>
          </cell>
          <cell r="C44">
            <v>88398.812999999995</v>
          </cell>
          <cell r="D44">
            <v>88398.812999999995</v>
          </cell>
          <cell r="E44">
            <v>15928.554054054055</v>
          </cell>
          <cell r="F44">
            <v>104327.36705405405</v>
          </cell>
          <cell r="G44">
            <v>4660.1256747437001</v>
          </cell>
          <cell r="H44">
            <v>108640</v>
          </cell>
          <cell r="I44">
            <v>5960</v>
          </cell>
          <cell r="J44">
            <v>-844.31867101584305</v>
          </cell>
          <cell r="K44">
            <v>108640</v>
          </cell>
          <cell r="L44">
            <v>108640</v>
          </cell>
          <cell r="M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>
            <v>108640</v>
          </cell>
          <cell r="AB44"/>
          <cell r="AC44"/>
          <cell r="AD44"/>
          <cell r="AE44"/>
          <cell r="AF44"/>
          <cell r="AQ44"/>
          <cell r="AT44">
            <v>19069.39744541427</v>
          </cell>
        </row>
        <row r="45">
          <cell r="A45">
            <v>42613</v>
          </cell>
          <cell r="B45">
            <v>103781.03448275864</v>
          </cell>
          <cell r="C45">
            <v>87723.694000000003</v>
          </cell>
          <cell r="D45">
            <v>87723.694000000003</v>
          </cell>
          <cell r="E45">
            <v>16302.648648648646</v>
          </cell>
          <cell r="F45">
            <v>104026.34264864866</v>
          </cell>
          <cell r="G45">
            <v>245.30816589001915</v>
          </cell>
          <cell r="H45">
            <v>105400</v>
          </cell>
          <cell r="I45">
            <v>-3240</v>
          </cell>
          <cell r="J45">
            <v>-212.50193072383021</v>
          </cell>
          <cell r="K45">
            <v>105400</v>
          </cell>
          <cell r="L45">
            <v>105400</v>
          </cell>
          <cell r="M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>
            <v>105400</v>
          </cell>
          <cell r="AB45"/>
          <cell r="AC45"/>
          <cell r="AD45"/>
          <cell r="AE45"/>
          <cell r="AF45"/>
          <cell r="AQ45"/>
          <cell r="AT45">
            <v>19761.864766785598</v>
          </cell>
        </row>
        <row r="46">
          <cell r="A46">
            <v>42643</v>
          </cell>
          <cell r="B46">
            <v>102270.68965517242</v>
          </cell>
          <cell r="C46">
            <v>92987.972999999998</v>
          </cell>
          <cell r="D46">
            <v>92987.972999999998</v>
          </cell>
          <cell r="E46">
            <v>15967.297297297297</v>
          </cell>
          <cell r="F46">
            <v>108955.27029729729</v>
          </cell>
          <cell r="G46">
            <v>6684.5806421248708</v>
          </cell>
          <cell r="H46">
            <v>106480</v>
          </cell>
          <cell r="I46">
            <v>1080</v>
          </cell>
          <cell r="J46">
            <v>3863.3381609195299</v>
          </cell>
          <cell r="K46">
            <v>106480</v>
          </cell>
          <cell r="L46">
            <v>106480</v>
          </cell>
          <cell r="M46"/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>
            <v>106480</v>
          </cell>
          <cell r="AB46"/>
          <cell r="AC46"/>
          <cell r="AD46"/>
          <cell r="AE46"/>
          <cell r="AF46"/>
          <cell r="AQ46"/>
          <cell r="AT46">
            <v>20366.036055218759</v>
          </cell>
        </row>
        <row r="47">
          <cell r="A47">
            <v>42674</v>
          </cell>
          <cell r="B47">
            <v>101308.62068965517</v>
          </cell>
          <cell r="C47">
            <v>80799.231</v>
          </cell>
          <cell r="D47">
            <v>80799.231</v>
          </cell>
          <cell r="E47">
            <v>16381.405405405409</v>
          </cell>
          <cell r="F47">
            <v>97180.636405405414</v>
          </cell>
          <cell r="G47">
            <v>-4127.9842842497601</v>
          </cell>
          <cell r="H47">
            <v>108290</v>
          </cell>
          <cell r="I47">
            <v>1810</v>
          </cell>
          <cell r="J47">
            <v>933.96817458837666</v>
          </cell>
          <cell r="K47">
            <v>108290</v>
          </cell>
          <cell r="L47">
            <v>108290</v>
          </cell>
          <cell r="M47"/>
          <cell r="Q47"/>
          <cell r="R47"/>
          <cell r="S47"/>
          <cell r="T47"/>
          <cell r="U47"/>
          <cell r="V47"/>
          <cell r="W47"/>
          <cell r="X47"/>
          <cell r="Y47"/>
          <cell r="Z47"/>
          <cell r="AA47">
            <v>108290</v>
          </cell>
          <cell r="AB47"/>
          <cell r="AC47"/>
          <cell r="AD47"/>
          <cell r="AE47"/>
          <cell r="AF47"/>
          <cell r="AQ47"/>
          <cell r="AT47">
            <v>19019.987944103224</v>
          </cell>
        </row>
        <row r="48">
          <cell r="A48">
            <v>42704</v>
          </cell>
          <cell r="B48">
            <v>98668.965517241406</v>
          </cell>
          <cell r="C48">
            <v>91977.69</v>
          </cell>
          <cell r="D48">
            <v>91977.69</v>
          </cell>
          <cell r="E48">
            <v>16081.621621621622</v>
          </cell>
          <cell r="F48">
            <v>108059.31162162163</v>
          </cell>
          <cell r="G48">
            <v>9390.3461043802236</v>
          </cell>
          <cell r="H48">
            <v>110730</v>
          </cell>
          <cell r="I48">
            <v>2440</v>
          </cell>
          <cell r="J48">
            <v>3982.3141540851116</v>
          </cell>
          <cell r="K48">
            <v>110730</v>
          </cell>
          <cell r="L48">
            <v>110730</v>
          </cell>
          <cell r="M48"/>
          <cell r="Q48"/>
          <cell r="R48"/>
          <cell r="S48"/>
          <cell r="T48"/>
          <cell r="U48"/>
          <cell r="V48"/>
          <cell r="W48"/>
          <cell r="X48"/>
          <cell r="Y48"/>
          <cell r="Z48"/>
          <cell r="AA48">
            <v>110730</v>
          </cell>
          <cell r="AB48"/>
          <cell r="AC48"/>
          <cell r="AD48"/>
          <cell r="AE48"/>
          <cell r="AF48"/>
          <cell r="AQ48"/>
          <cell r="AT48">
            <v>19596.461642967875</v>
          </cell>
        </row>
        <row r="49">
          <cell r="A49">
            <v>42735</v>
          </cell>
          <cell r="B49">
            <v>99086.206896551725</v>
          </cell>
          <cell r="C49">
            <v>88946.365000000005</v>
          </cell>
          <cell r="D49">
            <v>88946.365000000005</v>
          </cell>
          <cell r="E49">
            <v>16604.549549549552</v>
          </cell>
          <cell r="F49">
            <v>105550.91454954956</v>
          </cell>
          <cell r="G49">
            <v>6464.7076529978367</v>
          </cell>
          <cell r="H49">
            <v>114390</v>
          </cell>
          <cell r="I49">
            <v>3660</v>
          </cell>
          <cell r="J49">
            <v>3909.0231577094332</v>
          </cell>
          <cell r="K49">
            <v>114390</v>
          </cell>
          <cell r="L49">
            <v>114390</v>
          </cell>
          <cell r="M49"/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>
            <v>114390</v>
          </cell>
          <cell r="AB49"/>
          <cell r="AC49"/>
          <cell r="AD49"/>
          <cell r="AE49"/>
          <cell r="AF49"/>
          <cell r="AQ49"/>
          <cell r="AT49">
            <v>18854.531847035225</v>
          </cell>
        </row>
        <row r="50">
          <cell r="A50">
            <v>42766</v>
          </cell>
          <cell r="B50">
            <v>102858.94213909995</v>
          </cell>
          <cell r="C50">
            <v>91996.895000000004</v>
          </cell>
          <cell r="D50">
            <v>91996.895000000004</v>
          </cell>
          <cell r="E50">
            <v>16302.648648648646</v>
          </cell>
          <cell r="F50">
            <v>108299.54364864866</v>
          </cell>
          <cell r="G50">
            <v>5440.6015095487091</v>
          </cell>
          <cell r="H50">
            <v>122406.66666666667</v>
          </cell>
          <cell r="I50">
            <v>8016.6666666666715</v>
          </cell>
          <cell r="J50">
            <v>7098.5517556422565</v>
          </cell>
          <cell r="K50">
            <v>122406.66666666667</v>
          </cell>
          <cell r="L50">
            <v>122406.66666666667</v>
          </cell>
          <cell r="M50"/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>
            <v>122406.66666666667</v>
          </cell>
          <cell r="AB50"/>
          <cell r="AC50"/>
          <cell r="AD50"/>
          <cell r="AE50"/>
          <cell r="AF50"/>
          <cell r="AQ50"/>
          <cell r="AT50">
            <v>19729.902664424688</v>
          </cell>
        </row>
        <row r="51">
          <cell r="A51">
            <v>42794</v>
          </cell>
          <cell r="B51">
            <v>92904.850964348327</v>
          </cell>
          <cell r="C51">
            <v>83487.153999999995</v>
          </cell>
          <cell r="D51">
            <v>83487.153999999995</v>
          </cell>
          <cell r="E51">
            <v>14547.135135135135</v>
          </cell>
          <cell r="F51">
            <v>98034.289135135128</v>
          </cell>
          <cell r="G51">
            <v>5129.4381707868015</v>
          </cell>
          <cell r="H51">
            <v>130810</v>
          </cell>
          <cell r="I51">
            <v>8403.3333333333285</v>
          </cell>
          <cell r="J51">
            <v>5678.2491111111158</v>
          </cell>
          <cell r="K51">
            <v>130810</v>
          </cell>
          <cell r="L51">
            <v>130810</v>
          </cell>
          <cell r="M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>
            <v>130810</v>
          </cell>
          <cell r="AB51"/>
          <cell r="AC51"/>
          <cell r="AD51"/>
          <cell r="AE51"/>
          <cell r="AF51"/>
          <cell r="AQ51"/>
          <cell r="AT51">
            <v>19779.716026491147</v>
          </cell>
        </row>
        <row r="52">
          <cell r="A52">
            <v>42825</v>
          </cell>
          <cell r="B52">
            <v>106894.8275862069</v>
          </cell>
          <cell r="C52">
            <v>95555.414000000004</v>
          </cell>
          <cell r="D52">
            <v>95555.414000000004</v>
          </cell>
          <cell r="E52">
            <v>17011.459459459456</v>
          </cell>
          <cell r="F52">
            <v>112566.87345945946</v>
          </cell>
          <cell r="G52">
            <v>5672.0458732525585</v>
          </cell>
          <cell r="H52">
            <v>134560</v>
          </cell>
          <cell r="I52">
            <v>3750</v>
          </cell>
          <cell r="J52">
            <v>5414.02851786269</v>
          </cell>
          <cell r="K52">
            <v>134560</v>
          </cell>
          <cell r="L52">
            <v>134560</v>
          </cell>
          <cell r="M52"/>
          <cell r="Q52"/>
          <cell r="R52"/>
          <cell r="S52"/>
          <cell r="T52"/>
          <cell r="U52"/>
          <cell r="V52"/>
          <cell r="W52"/>
          <cell r="X52"/>
          <cell r="Y52"/>
          <cell r="Z52"/>
          <cell r="AA52">
            <v>134560</v>
          </cell>
          <cell r="AB52"/>
          <cell r="AC52"/>
          <cell r="AD52"/>
          <cell r="AE52"/>
          <cell r="AF52"/>
          <cell r="AQ52"/>
          <cell r="AT52">
            <v>20489.80059981886</v>
          </cell>
        </row>
        <row r="53">
          <cell r="A53">
            <v>42855</v>
          </cell>
          <cell r="B53">
            <v>107891.37931034484</v>
          </cell>
          <cell r="C53">
            <v>82230.687000000005</v>
          </cell>
          <cell r="D53">
            <v>82230.687000000005</v>
          </cell>
          <cell r="E53">
            <v>17129.594594594593</v>
          </cell>
          <cell r="F53">
            <v>99360.281594594591</v>
          </cell>
          <cell r="G53">
            <v>-8531.0977157502493</v>
          </cell>
          <cell r="H53">
            <v>133330</v>
          </cell>
          <cell r="I53">
            <v>-1230</v>
          </cell>
          <cell r="J53">
            <v>756.79544276303693</v>
          </cell>
          <cell r="K53">
            <v>133330</v>
          </cell>
          <cell r="L53">
            <v>133330</v>
          </cell>
          <cell r="M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>
            <v>133330</v>
          </cell>
          <cell r="AB53"/>
          <cell r="AC53"/>
          <cell r="AD53"/>
          <cell r="AE53"/>
          <cell r="AF53"/>
          <cell r="AQ53"/>
          <cell r="AT53">
            <v>20834.574505959426</v>
          </cell>
        </row>
        <row r="54">
          <cell r="A54">
            <v>42886</v>
          </cell>
          <cell r="B54">
            <v>106436.20689655172</v>
          </cell>
          <cell r="C54">
            <v>91517.256999999998</v>
          </cell>
          <cell r="D54">
            <v>91517.256999999998</v>
          </cell>
          <cell r="E54">
            <v>17482.031081081081</v>
          </cell>
          <cell r="F54">
            <v>108999.28808108107</v>
          </cell>
          <cell r="G54">
            <v>2563.0811845293501</v>
          </cell>
          <cell r="H54">
            <v>140270</v>
          </cell>
          <cell r="I54">
            <v>6940</v>
          </cell>
          <cell r="J54">
            <v>-98.656885989446891</v>
          </cell>
          <cell r="K54">
            <v>140270</v>
          </cell>
          <cell r="L54">
            <v>140270</v>
          </cell>
          <cell r="M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>
            <v>140270</v>
          </cell>
          <cell r="AB54"/>
          <cell r="AC54"/>
          <cell r="AD54"/>
          <cell r="AE54"/>
          <cell r="AF54"/>
          <cell r="AQ54"/>
          <cell r="AT54">
            <v>20179.252219689981</v>
          </cell>
        </row>
        <row r="55">
          <cell r="A55">
            <v>42916</v>
          </cell>
          <cell r="B55">
            <v>106344.8275862069</v>
          </cell>
          <cell r="C55">
            <v>94700.627999999997</v>
          </cell>
          <cell r="D55">
            <v>94700.627999999997</v>
          </cell>
          <cell r="E55">
            <v>16544.635135135137</v>
          </cell>
          <cell r="F55">
            <v>111245.26313513513</v>
          </cell>
          <cell r="G55">
            <v>4900.4355489282316</v>
          </cell>
          <cell r="H55">
            <v>144130</v>
          </cell>
          <cell r="I55">
            <v>3860</v>
          </cell>
          <cell r="J55">
            <v>-355.86032743088919</v>
          </cell>
          <cell r="K55">
            <v>144130</v>
          </cell>
          <cell r="L55">
            <v>144130</v>
          </cell>
          <cell r="M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>
            <v>144130</v>
          </cell>
          <cell r="AB55"/>
          <cell r="AC55"/>
          <cell r="AD55"/>
          <cell r="AE55"/>
          <cell r="AF55"/>
          <cell r="AQ55"/>
          <cell r="AT55">
            <v>21123.432348792259</v>
          </cell>
        </row>
        <row r="56">
          <cell r="A56">
            <v>42947</v>
          </cell>
          <cell r="B56">
            <v>107024.13793103448</v>
          </cell>
          <cell r="C56">
            <v>86248.945999999996</v>
          </cell>
          <cell r="D56">
            <v>86248.945999999996</v>
          </cell>
          <cell r="E56">
            <v>17011.45945945946</v>
          </cell>
          <cell r="F56">
            <v>103260.40545945946</v>
          </cell>
          <cell r="G56">
            <v>-3763.7324715750146</v>
          </cell>
          <cell r="H56">
            <v>142310</v>
          </cell>
          <cell r="I56">
            <v>-1820</v>
          </cell>
          <cell r="J56">
            <v>1233.2614206275223</v>
          </cell>
          <cell r="K56">
            <v>142310</v>
          </cell>
          <cell r="L56">
            <v>142310</v>
          </cell>
          <cell r="M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>
            <v>142310</v>
          </cell>
          <cell r="AB56"/>
          <cell r="AC56"/>
          <cell r="AD56"/>
          <cell r="AE56"/>
          <cell r="AF56"/>
          <cell r="AQ56"/>
          <cell r="AT56">
            <v>20185.432305599952</v>
          </cell>
        </row>
        <row r="57">
          <cell r="A57">
            <v>42978</v>
          </cell>
          <cell r="B57">
            <v>107944.82758620691</v>
          </cell>
          <cell r="C57">
            <v>87286.851999999999</v>
          </cell>
          <cell r="D57">
            <v>87286.851999999999</v>
          </cell>
          <cell r="E57">
            <v>16381.405405405407</v>
          </cell>
          <cell r="F57">
            <v>103668.2574054054</v>
          </cell>
          <cell r="G57">
            <v>-4276.5701808015147</v>
          </cell>
          <cell r="H57">
            <v>134730</v>
          </cell>
          <cell r="I57">
            <v>-7580</v>
          </cell>
          <cell r="J57">
            <v>-1046.6223678160993</v>
          </cell>
          <cell r="K57">
            <v>134730</v>
          </cell>
          <cell r="L57">
            <v>134730</v>
          </cell>
          <cell r="M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>
            <v>134730</v>
          </cell>
          <cell r="AB57"/>
          <cell r="AC57"/>
          <cell r="AD57"/>
          <cell r="AE57"/>
          <cell r="AF57"/>
          <cell r="AQ57"/>
          <cell r="AT57">
            <v>20523.017512161776</v>
          </cell>
        </row>
        <row r="58">
          <cell r="A58">
            <v>43008</v>
          </cell>
          <cell r="B58">
            <v>102756.89655172414</v>
          </cell>
          <cell r="C58">
            <v>102830</v>
          </cell>
          <cell r="D58">
            <v>102830</v>
          </cell>
          <cell r="E58">
            <v>15941.891891891892</v>
          </cell>
          <cell r="F58">
            <v>118771.89189189189</v>
          </cell>
          <cell r="G58">
            <v>16014.995340167749</v>
          </cell>
          <cell r="H58">
            <v>133570</v>
          </cell>
          <cell r="I58">
            <v>-1160</v>
          </cell>
          <cell r="J58">
            <v>2658.2308959304064</v>
          </cell>
          <cell r="K58">
            <v>133570</v>
          </cell>
          <cell r="L58">
            <v>133570</v>
          </cell>
          <cell r="M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>
            <v>133570</v>
          </cell>
          <cell r="AB58"/>
          <cell r="AC58"/>
          <cell r="AD58"/>
          <cell r="AE58"/>
          <cell r="AF58"/>
          <cell r="AQ58"/>
          <cell r="AT58">
            <v>20758.402381999356</v>
          </cell>
        </row>
        <row r="59">
          <cell r="A59">
            <v>43039</v>
          </cell>
          <cell r="B59">
            <v>103474.13793103449</v>
          </cell>
          <cell r="C59">
            <v>79490</v>
          </cell>
          <cell r="D59">
            <v>79490</v>
          </cell>
          <cell r="E59">
            <v>16263.270270270272</v>
          </cell>
          <cell r="F59">
            <v>95753.270270270266</v>
          </cell>
          <cell r="G59">
            <v>-7720.8676607642265</v>
          </cell>
          <cell r="H59">
            <v>135940</v>
          </cell>
          <cell r="I59">
            <v>2370</v>
          </cell>
          <cell r="J59">
            <v>1339.1858328673359</v>
          </cell>
          <cell r="K59">
            <v>135940</v>
          </cell>
          <cell r="L59">
            <v>135940</v>
          </cell>
          <cell r="M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>
            <v>135940</v>
          </cell>
          <cell r="AB59"/>
          <cell r="AC59"/>
          <cell r="AD59"/>
          <cell r="AE59"/>
          <cell r="AF59"/>
          <cell r="AQ59"/>
          <cell r="AT59">
            <v>19396.664083758027</v>
          </cell>
        </row>
        <row r="60">
          <cell r="A60">
            <v>43069</v>
          </cell>
          <cell r="B60">
            <v>94625.862068965522</v>
          </cell>
          <cell r="C60">
            <v>94540</v>
          </cell>
          <cell r="D60">
            <v>92265.379000000001</v>
          </cell>
          <cell r="E60">
            <v>15376.621621621622</v>
          </cell>
          <cell r="F60">
            <v>107642.00062162163</v>
          </cell>
          <cell r="G60">
            <v>13016.138552656106</v>
          </cell>
          <cell r="H60">
            <v>139849</v>
          </cell>
          <cell r="I60">
            <v>3909</v>
          </cell>
          <cell r="J60">
            <v>7103.4220773532097</v>
          </cell>
          <cell r="K60">
            <v>139849</v>
          </cell>
          <cell r="L60">
            <v>139849</v>
          </cell>
          <cell r="M60"/>
          <cell r="Q60"/>
          <cell r="R60"/>
          <cell r="S60"/>
          <cell r="T60"/>
          <cell r="U60"/>
          <cell r="V60"/>
          <cell r="W60"/>
          <cell r="X60"/>
          <cell r="Y60"/>
          <cell r="Z60"/>
          <cell r="AA60">
            <v>139849</v>
          </cell>
          <cell r="AB60"/>
          <cell r="AC60"/>
          <cell r="AD60"/>
          <cell r="AE60"/>
          <cell r="AF60"/>
          <cell r="AQ60"/>
          <cell r="AT60">
            <v>18925.33795235807</v>
          </cell>
        </row>
        <row r="61">
          <cell r="A61">
            <v>43100</v>
          </cell>
          <cell r="B61">
            <v>94350</v>
          </cell>
          <cell r="C61">
            <v>84140</v>
          </cell>
          <cell r="D61">
            <v>84140.165000000008</v>
          </cell>
          <cell r="E61">
            <v>15062.229729729732</v>
          </cell>
          <cell r="F61">
            <v>99202.394729729742</v>
          </cell>
          <cell r="G61">
            <v>4852.3947297297418</v>
          </cell>
          <cell r="H61">
            <v>146551.00000000003</v>
          </cell>
          <cell r="I61">
            <v>6702.0000000000291</v>
          </cell>
          <cell r="J61">
            <v>3382.5552072072073</v>
          </cell>
          <cell r="K61">
            <v>146551.00000000003</v>
          </cell>
          <cell r="L61">
            <v>146551.00000000003</v>
          </cell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>
            <v>146551.00000000003</v>
          </cell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Q61"/>
          <cell r="AT61">
            <v>18070.054147527826</v>
          </cell>
        </row>
        <row r="62">
          <cell r="A62">
            <v>43131</v>
          </cell>
          <cell r="B62">
            <v>110272.06205405408</v>
          </cell>
          <cell r="C62">
            <v>100340</v>
          </cell>
          <cell r="D62">
            <v>100343.008</v>
          </cell>
          <cell r="E62">
            <v>15200.054054054055</v>
          </cell>
          <cell r="F62">
            <v>115543.06205405405</v>
          </cell>
          <cell r="G62">
            <v>5270.9999999999709</v>
          </cell>
          <cell r="H62">
            <v>151822</v>
          </cell>
          <cell r="I62">
            <v>5270.9999999999709</v>
          </cell>
          <cell r="J62">
            <v>7713.1777607952727</v>
          </cell>
          <cell r="K62">
            <v>151822</v>
          </cell>
          <cell r="L62">
            <v>151822</v>
          </cell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>
            <v>151822</v>
          </cell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Q62"/>
          <cell r="AT62">
            <v>21624.450731129913</v>
          </cell>
        </row>
        <row r="63">
          <cell r="A63">
            <v>43159</v>
          </cell>
          <cell r="B63">
            <v>91841.491135135133</v>
          </cell>
          <cell r="C63">
            <v>84270</v>
          </cell>
          <cell r="D63">
            <v>84268.356</v>
          </cell>
          <cell r="E63">
            <v>13231.135135135137</v>
          </cell>
          <cell r="F63">
            <v>97499.491135135133</v>
          </cell>
          <cell r="G63">
            <v>5658</v>
          </cell>
          <cell r="H63">
            <v>157480</v>
          </cell>
          <cell r="I63">
            <v>5658</v>
          </cell>
          <cell r="J63">
            <v>5260.4649099099042</v>
          </cell>
          <cell r="K63">
            <v>157480</v>
          </cell>
          <cell r="L63">
            <v>157480</v>
          </cell>
          <cell r="M63"/>
          <cell r="N63"/>
          <cell r="O63"/>
          <cell r="P63"/>
          <cell r="Q63"/>
          <cell r="R63"/>
          <cell r="S63"/>
          <cell r="T63"/>
          <cell r="U63"/>
          <cell r="V63"/>
          <cell r="W63"/>
          <cell r="X63"/>
          <cell r="Y63"/>
          <cell r="Z63"/>
          <cell r="AA63">
            <v>157480</v>
          </cell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Q63"/>
          <cell r="AT63">
            <v>19844.543239255556</v>
          </cell>
        </row>
        <row r="64">
          <cell r="A64">
            <v>43190</v>
          </cell>
          <cell r="B64">
            <v>95177.228513513532</v>
          </cell>
          <cell r="C64">
            <v>85790</v>
          </cell>
          <cell r="D64">
            <v>85787.714999999997</v>
          </cell>
          <cell r="E64">
            <v>14727.513513513511</v>
          </cell>
          <cell r="F64">
            <v>100515.2285135135</v>
          </cell>
          <cell r="G64">
            <v>5337.9999999999709</v>
          </cell>
          <cell r="H64">
            <v>162817.99999999997</v>
          </cell>
          <cell r="I64">
            <v>5337.9999999999709</v>
          </cell>
          <cell r="J64">
            <v>5422.3333333333139</v>
          </cell>
          <cell r="K64">
            <v>162817.99999999997</v>
          </cell>
          <cell r="L64">
            <v>162817.99999999997</v>
          </cell>
          <cell r="M64"/>
          <cell r="N64"/>
          <cell r="O64"/>
          <cell r="P64"/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>
            <v>162817.99999999997</v>
          </cell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Q64"/>
          <cell r="AT64">
            <v>18342.673534984548</v>
          </cell>
        </row>
        <row r="65">
          <cell r="A65">
            <v>43220</v>
          </cell>
          <cell r="B65">
            <v>101764.02591891888</v>
          </cell>
          <cell r="C65">
            <v>82920</v>
          </cell>
          <cell r="D65">
            <v>82901.206999999995</v>
          </cell>
          <cell r="E65">
            <v>15128.91891891892</v>
          </cell>
          <cell r="F65">
            <v>98030.125918918915</v>
          </cell>
          <cell r="G65">
            <v>-3733.8999999999651</v>
          </cell>
          <cell r="H65">
            <v>159084.1</v>
          </cell>
          <cell r="I65">
            <v>-3733.8999999999651</v>
          </cell>
          <cell r="J65">
            <v>2420.7000000000021</v>
          </cell>
          <cell r="K65">
            <v>159084.1</v>
          </cell>
          <cell r="L65">
            <v>159084.1</v>
          </cell>
          <cell r="M65">
            <v>-3733.8999999999651</v>
          </cell>
          <cell r="N65">
            <v>1082836.6838359046</v>
          </cell>
          <cell r="O65"/>
          <cell r="P65">
            <v>100676.23853812425</v>
          </cell>
          <cell r="Q65"/>
          <cell r="R65"/>
          <cell r="S65"/>
          <cell r="T65"/>
          <cell r="U65">
            <v>1082836.6838359046</v>
          </cell>
          <cell r="V65"/>
          <cell r="W65">
            <v>100676.23853812425</v>
          </cell>
          <cell r="X65"/>
          <cell r="Y65"/>
          <cell r="Z65">
            <v>43220</v>
          </cell>
          <cell r="AA65">
            <v>159084.1</v>
          </cell>
          <cell r="AB65">
            <v>159084.1</v>
          </cell>
          <cell r="AC65">
            <v>159084.1</v>
          </cell>
          <cell r="AD65">
            <v>159084.1</v>
          </cell>
          <cell r="AE65">
            <v>159084.1</v>
          </cell>
          <cell r="AF65">
            <v>159084.1</v>
          </cell>
          <cell r="AG65">
            <v>159084.1</v>
          </cell>
          <cell r="AH65">
            <v>159084.1</v>
          </cell>
          <cell r="AI65">
            <v>159084.1</v>
          </cell>
          <cell r="AJ65">
            <v>159084.1</v>
          </cell>
          <cell r="AK65">
            <v>159084.1</v>
          </cell>
          <cell r="AL65"/>
          <cell r="AM65"/>
          <cell r="AN65"/>
          <cell r="AO65"/>
          <cell r="AQ65"/>
          <cell r="AT65">
            <v>20080.399942172819</v>
          </cell>
        </row>
        <row r="66">
          <cell r="A66">
            <v>43251</v>
          </cell>
          <cell r="B66">
            <v>110064.07281837631</v>
          </cell>
          <cell r="C66">
            <v>94130</v>
          </cell>
          <cell r="D66">
            <v>94097.197</v>
          </cell>
          <cell r="E66">
            <v>15777.17581837633</v>
          </cell>
          <cell r="F66">
            <v>109874.37281837633</v>
          </cell>
          <cell r="G66">
            <v>-189.69999999998254</v>
          </cell>
          <cell r="H66">
            <v>158894.40000000002</v>
          </cell>
          <cell r="I66">
            <v>-189.69999999998254</v>
          </cell>
          <cell r="J66">
            <v>471.46666666667443</v>
          </cell>
          <cell r="K66">
            <v>158894.40000000002</v>
          </cell>
          <cell r="L66">
            <v>158694.12537892142</v>
          </cell>
          <cell r="M66">
            <v>-389.97462107858155</v>
          </cell>
          <cell r="N66">
            <v>1251077.3806608149</v>
          </cell>
          <cell r="O66"/>
          <cell r="P66">
            <v>99598.382540485371</v>
          </cell>
          <cell r="Q66">
            <v>-104097.98800536711</v>
          </cell>
          <cell r="R66">
            <v>332049.5146934269</v>
          </cell>
          <cell r="S66"/>
          <cell r="T66"/>
          <cell r="U66">
            <v>2333914.0644967193</v>
          </cell>
          <cell r="V66"/>
          <cell r="W66">
            <v>200274.62107860961</v>
          </cell>
          <cell r="X66">
            <v>-104097.98800536711</v>
          </cell>
          <cell r="Y66">
            <v>332049.5146934269</v>
          </cell>
          <cell r="Z66">
            <v>43251</v>
          </cell>
          <cell r="AA66">
            <v>158894.40000000002</v>
          </cell>
          <cell r="AB66">
            <v>158894.40000000002</v>
          </cell>
          <cell r="AC66">
            <v>158694.12537892142</v>
          </cell>
          <cell r="AD66">
            <v>158694.12537892142</v>
          </cell>
          <cell r="AE66">
            <v>158694.12537892142</v>
          </cell>
          <cell r="AF66">
            <v>158694.12537892142</v>
          </cell>
          <cell r="AG66">
            <v>158694.12537892142</v>
          </cell>
          <cell r="AH66">
            <v>158694.12537892142</v>
          </cell>
          <cell r="AI66">
            <v>158694.12537892142</v>
          </cell>
          <cell r="AJ66">
            <v>158694.12537892142</v>
          </cell>
          <cell r="AK66">
            <v>158694.12537892142</v>
          </cell>
          <cell r="AL66"/>
          <cell r="AM66"/>
          <cell r="AN66"/>
          <cell r="AO66"/>
          <cell r="AQ66"/>
          <cell r="AT66">
            <v>21284.438775372797</v>
          </cell>
        </row>
        <row r="67">
          <cell r="A67">
            <v>43281</v>
          </cell>
          <cell r="B67">
            <v>101105.77483223361</v>
          </cell>
          <cell r="C67"/>
          <cell r="D67">
            <v>83048.463000000003</v>
          </cell>
          <cell r="E67">
            <v>14955.711832233572</v>
          </cell>
          <cell r="F67">
            <v>98004.174832233577</v>
          </cell>
          <cell r="G67">
            <v>-3101.6000000000349</v>
          </cell>
          <cell r="H67">
            <v>155792.79999999999</v>
          </cell>
          <cell r="I67">
            <v>-3101.6000000000349</v>
          </cell>
          <cell r="J67">
            <v>-2341.7333333333277</v>
          </cell>
          <cell r="K67">
            <v>155792.79999999999</v>
          </cell>
          <cell r="L67">
            <v>155495.66114298991</v>
          </cell>
          <cell r="M67">
            <v>-3198.4642359315185</v>
          </cell>
          <cell r="N67">
            <v>1125045.5404088723</v>
          </cell>
          <cell r="O67"/>
          <cell r="P67">
            <v>96864.235931462579</v>
          </cell>
          <cell r="Q67">
            <v>-949134.04837240372</v>
          </cell>
          <cell r="R67">
            <v>-512986.54567360971</v>
          </cell>
          <cell r="S67"/>
          <cell r="T67"/>
          <cell r="U67">
            <v>3458959.6049055913</v>
          </cell>
          <cell r="V67"/>
          <cell r="W67">
            <v>297138.85701007221</v>
          </cell>
          <cell r="X67">
            <v>-1053232.0363777708</v>
          </cell>
          <cell r="Y67">
            <v>-180937.03098018281</v>
          </cell>
          <cell r="Z67">
            <v>43281</v>
          </cell>
          <cell r="AA67">
            <v>155792.79999999999</v>
          </cell>
          <cell r="AB67">
            <v>155792.79999999999</v>
          </cell>
          <cell r="AC67">
            <v>155495.66114298991</v>
          </cell>
          <cell r="AD67">
            <v>156548.89317936767</v>
          </cell>
          <cell r="AE67">
            <v>155676.59817397009</v>
          </cell>
          <cell r="AF67">
            <v>154442.42910661214</v>
          </cell>
          <cell r="AG67">
            <v>155314.72411200972</v>
          </cell>
          <cell r="AH67">
            <v>155495.66114298991</v>
          </cell>
          <cell r="AI67">
            <v>155495.66114298991</v>
          </cell>
          <cell r="AJ67">
            <v>155495.66114298991</v>
          </cell>
          <cell r="AK67">
            <v>155495.66114298991</v>
          </cell>
          <cell r="AL67"/>
          <cell r="AM67"/>
          <cell r="AN67"/>
          <cell r="AO67"/>
          <cell r="AQ67"/>
          <cell r="AT67">
            <v>19991.241700435505</v>
          </cell>
        </row>
        <row r="68">
          <cell r="A68">
            <v>43312</v>
          </cell>
          <cell r="B68">
            <v>108375.3430386596</v>
          </cell>
          <cell r="C68"/>
          <cell r="D68">
            <v>89985.777000000002</v>
          </cell>
          <cell r="E68">
            <v>16051.566038659634</v>
          </cell>
          <cell r="F68">
            <v>106037.34303865963</v>
          </cell>
          <cell r="G68">
            <v>-2337.9999999999709</v>
          </cell>
          <cell r="H68">
            <v>153454.80000000002</v>
          </cell>
          <cell r="I68">
            <v>-2337.9999999999709</v>
          </cell>
          <cell r="J68">
            <v>-1876.4333333333295</v>
          </cell>
          <cell r="K68">
            <v>153454.80000000002</v>
          </cell>
          <cell r="L68">
            <v>153157.66114298993</v>
          </cell>
          <cell r="M68">
            <v>-2337.9999999999709</v>
          </cell>
          <cell r="N68"/>
          <cell r="O68"/>
          <cell r="P68"/>
          <cell r="Q68">
            <v>-828780.12275168113</v>
          </cell>
          <cell r="R68">
            <v>-392632.6200528862</v>
          </cell>
          <cell r="S68"/>
          <cell r="T68"/>
          <cell r="U68">
            <v>3458959.6049055913</v>
          </cell>
          <cell r="V68">
            <v>0</v>
          </cell>
          <cell r="W68">
            <v>297138.85701007221</v>
          </cell>
          <cell r="X68">
            <v>-1882012.159129452</v>
          </cell>
          <cell r="Y68">
            <v>-573569.65103306901</v>
          </cell>
          <cell r="Z68">
            <v>43312</v>
          </cell>
          <cell r="AA68">
            <v>153454.80000000002</v>
          </cell>
          <cell r="AB68">
            <v>153454.80000000002</v>
          </cell>
          <cell r="AC68">
            <v>153157.66114298993</v>
          </cell>
          <cell r="AD68">
            <v>155039.67330211939</v>
          </cell>
          <cell r="AE68">
            <v>153731.23079402299</v>
          </cell>
          <cell r="AF68">
            <v>151275.64898386048</v>
          </cell>
          <cell r="AG68">
            <v>152584.09149195687</v>
          </cell>
          <cell r="AH68">
            <v>153157.66114298993</v>
          </cell>
          <cell r="AI68">
            <v>153157.66114298993</v>
          </cell>
          <cell r="AJ68">
            <v>153157.66114298993</v>
          </cell>
          <cell r="AK68">
            <v>153157.66114298993</v>
          </cell>
          <cell r="AL68">
            <v>153157.66114298993</v>
          </cell>
          <cell r="AM68">
            <v>153157.66114298993</v>
          </cell>
          <cell r="AN68">
            <v>153157.66114298993</v>
          </cell>
          <cell r="AO68">
            <v>153157.66114298993</v>
          </cell>
          <cell r="AQ68"/>
          <cell r="AT68">
            <v>20767.387437284677</v>
          </cell>
        </row>
        <row r="69">
          <cell r="A69">
            <v>43343</v>
          </cell>
          <cell r="B69">
            <v>111183.59190681239</v>
          </cell>
          <cell r="C69"/>
          <cell r="D69">
            <v>89334.34599999999</v>
          </cell>
          <cell r="E69">
            <v>15726.745906812401</v>
          </cell>
          <cell r="F69">
            <v>105061.09190681239</v>
          </cell>
          <cell r="G69">
            <v>-6122.5</v>
          </cell>
          <cell r="H69">
            <v>147332.30000000002</v>
          </cell>
          <cell r="I69">
            <v>-6122.5</v>
          </cell>
          <cell r="J69">
            <v>-3854.0333333333351</v>
          </cell>
          <cell r="K69">
            <v>147332.30000000002</v>
          </cell>
          <cell r="L69">
            <v>147035.16114298993</v>
          </cell>
          <cell r="M69">
            <v>-6122.5</v>
          </cell>
          <cell r="N69"/>
          <cell r="O69"/>
          <cell r="P69"/>
          <cell r="Q69">
            <v>-1403620.847508789</v>
          </cell>
          <cell r="R69">
            <v>-967473.3448099941</v>
          </cell>
          <cell r="S69"/>
          <cell r="T69"/>
          <cell r="U69">
            <v>3458959.6049055913</v>
          </cell>
          <cell r="V69">
            <v>0</v>
          </cell>
          <cell r="W69">
            <v>297138.85701007221</v>
          </cell>
          <cell r="X69">
            <v>-3285633.006638241</v>
          </cell>
          <cell r="Y69">
            <v>-1541042.9958430631</v>
          </cell>
          <cell r="Z69">
            <v>43343</v>
          </cell>
          <cell r="AA69">
            <v>147332.30000000002</v>
          </cell>
          <cell r="AB69">
            <v>147332.30000000002</v>
          </cell>
          <cell r="AC69">
            <v>147035.16114298993</v>
          </cell>
          <cell r="AD69">
            <v>150320.79414962817</v>
          </cell>
          <cell r="AE69">
            <v>148576.20413883301</v>
          </cell>
          <cell r="AF69">
            <v>143749.5281363517</v>
          </cell>
          <cell r="AG69">
            <v>145494.11814714686</v>
          </cell>
          <cell r="AH69">
            <v>147035.16114298993</v>
          </cell>
          <cell r="AI69">
            <v>147035.16114298993</v>
          </cell>
          <cell r="AJ69">
            <v>147035.16114298993</v>
          </cell>
          <cell r="AK69">
            <v>147035.16114298993</v>
          </cell>
          <cell r="AL69">
            <v>147035.16114298993</v>
          </cell>
          <cell r="AM69">
            <v>147035.16114298993</v>
          </cell>
          <cell r="AN69">
            <v>147035.16114298993</v>
          </cell>
          <cell r="AO69">
            <v>147035.16114298993</v>
          </cell>
          <cell r="AQ69"/>
          <cell r="AT69">
            <v>21347.823264628692</v>
          </cell>
        </row>
        <row r="70">
          <cell r="A70">
            <v>43373</v>
          </cell>
          <cell r="B70">
            <v>111115.37699440825</v>
          </cell>
          <cell r="C70"/>
          <cell r="D70">
            <v>93463.891000000003</v>
          </cell>
          <cell r="E70">
            <v>15484.585994408222</v>
          </cell>
          <cell r="F70">
            <v>108948.47699440822</v>
          </cell>
          <cell r="G70">
            <v>-2166.9000000000233</v>
          </cell>
          <cell r="H70">
            <v>145165.4</v>
          </cell>
          <cell r="I70">
            <v>-2166.9000000000233</v>
          </cell>
          <cell r="J70">
            <v>-3542.4666666666649</v>
          </cell>
          <cell r="K70">
            <v>145165.4</v>
          </cell>
          <cell r="L70">
            <v>144878.76114298991</v>
          </cell>
          <cell r="M70">
            <v>-2156.4000000000233</v>
          </cell>
          <cell r="N70"/>
          <cell r="O70"/>
          <cell r="P70"/>
          <cell r="Q70">
            <v>-1495320.7440255117</v>
          </cell>
          <cell r="R70">
            <v>-1059173.2413267167</v>
          </cell>
          <cell r="S70"/>
          <cell r="T70"/>
          <cell r="U70">
            <v>3458959.6049055913</v>
          </cell>
          <cell r="V70">
            <v>0</v>
          </cell>
          <cell r="W70">
            <v>297138.85701007221</v>
          </cell>
          <cell r="X70">
            <v>-4780953.7506637527</v>
          </cell>
          <cell r="Y70">
            <v>-2600216.2371697798</v>
          </cell>
          <cell r="Z70">
            <v>43373</v>
          </cell>
          <cell r="AA70">
            <v>145175.9</v>
          </cell>
          <cell r="AB70">
            <v>145175.9</v>
          </cell>
          <cell r="AC70">
            <v>144878.76114298991</v>
          </cell>
          <cell r="AD70">
            <v>149659.71489365367</v>
          </cell>
          <cell r="AE70">
            <v>147478.97738015969</v>
          </cell>
          <cell r="AF70">
            <v>140097.80739232615</v>
          </cell>
          <cell r="AG70">
            <v>142278.54490582013</v>
          </cell>
          <cell r="AH70">
            <v>144878.76114298991</v>
          </cell>
          <cell r="AI70">
            <v>144878.76114298991</v>
          </cell>
          <cell r="AJ70">
            <v>144878.76114298991</v>
          </cell>
          <cell r="AK70">
            <v>144878.76114298991</v>
          </cell>
          <cell r="AL70">
            <v>144878.76114298991</v>
          </cell>
          <cell r="AM70">
            <v>144878.76114298991</v>
          </cell>
          <cell r="AN70">
            <v>144878.76114298991</v>
          </cell>
          <cell r="AO70">
            <v>144878.76114298991</v>
          </cell>
          <cell r="AQ70"/>
          <cell r="AT70">
            <v>22241.990095476085</v>
          </cell>
        </row>
        <row r="71">
          <cell r="A71">
            <v>43404</v>
          </cell>
          <cell r="B71">
            <v>103536.42881050963</v>
          </cell>
          <cell r="C71"/>
          <cell r="D71">
            <v>88398.925999999992</v>
          </cell>
          <cell r="E71">
            <v>15158.502810509639</v>
          </cell>
          <cell r="F71">
            <v>103557.42881050963</v>
          </cell>
          <cell r="G71">
            <v>21</v>
          </cell>
          <cell r="H71">
            <v>145186.4</v>
          </cell>
          <cell r="I71">
            <v>21</v>
          </cell>
          <cell r="J71">
            <v>-2756.1333333333409</v>
          </cell>
          <cell r="K71">
            <v>145186.4</v>
          </cell>
          <cell r="L71">
            <v>144878.76114298991</v>
          </cell>
          <cell r="M71">
            <v>0</v>
          </cell>
          <cell r="N71"/>
          <cell r="O71"/>
          <cell r="P71"/>
          <cell r="Q71">
            <v>-1246243.0598729346</v>
          </cell>
          <cell r="R71">
            <v>-810095.55717413966</v>
          </cell>
          <cell r="S71"/>
          <cell r="T71"/>
          <cell r="U71">
            <v>3458959.6049055913</v>
          </cell>
          <cell r="V71">
            <v>0</v>
          </cell>
          <cell r="W71">
            <v>297138.85701007221</v>
          </cell>
          <cell r="X71">
            <v>-6027196.8105366873</v>
          </cell>
          <cell r="Y71">
            <v>-3410311.7943439195</v>
          </cell>
          <cell r="Z71">
            <v>43404</v>
          </cell>
          <cell r="AA71">
            <v>145175.9</v>
          </cell>
          <cell r="AB71">
            <v>145175.9</v>
          </cell>
          <cell r="AC71">
            <v>144878.76114298991</v>
          </cell>
          <cell r="AD71">
            <v>150905.95795352661</v>
          </cell>
          <cell r="AE71">
            <v>148289.07293733384</v>
          </cell>
          <cell r="AF71">
            <v>138851.56433245321</v>
          </cell>
          <cell r="AG71">
            <v>141468.44934864598</v>
          </cell>
          <cell r="AH71">
            <v>144878.76114298991</v>
          </cell>
          <cell r="AI71">
            <v>142170.7726372428</v>
          </cell>
          <cell r="AJ71">
            <v>142170.7726372428</v>
          </cell>
          <cell r="AK71">
            <v>142170.7726372428</v>
          </cell>
          <cell r="AL71">
            <v>144878.76114298991</v>
          </cell>
          <cell r="AM71">
            <v>144878.76114298991</v>
          </cell>
          <cell r="AN71">
            <v>144878.76114298991</v>
          </cell>
          <cell r="AO71">
            <v>144878.76114298991</v>
          </cell>
          <cell r="AQ71"/>
          <cell r="AT71">
            <v>19956.999984786373</v>
          </cell>
        </row>
        <row r="72">
          <cell r="A72">
            <v>43434</v>
          </cell>
          <cell r="B72">
            <v>106003.12826264626</v>
          </cell>
          <cell r="C72"/>
          <cell r="D72">
            <v>86253.217000000004</v>
          </cell>
          <cell r="E72">
            <v>14912.711262646242</v>
          </cell>
          <cell r="F72">
            <v>101165.92826264625</v>
          </cell>
          <cell r="G72">
            <v>-4837.2000000000116</v>
          </cell>
          <cell r="H72">
            <v>140349.19999999998</v>
          </cell>
          <cell r="I72">
            <v>-4837.2000000000116</v>
          </cell>
          <cell r="J72">
            <v>-2327.7000000000116</v>
          </cell>
          <cell r="K72">
            <v>140349.19999999998</v>
          </cell>
          <cell r="L72">
            <v>140052.0611429899</v>
          </cell>
          <cell r="M72">
            <v>-4826.7000000000116</v>
          </cell>
          <cell r="N72"/>
          <cell r="O72"/>
          <cell r="P72"/>
          <cell r="Q72">
            <v>-1207058.1270697527</v>
          </cell>
          <cell r="R72">
            <v>-770910.62437095772</v>
          </cell>
          <cell r="S72"/>
          <cell r="T72"/>
          <cell r="U72">
            <v>3458959.6049055913</v>
          </cell>
          <cell r="V72">
            <v>0</v>
          </cell>
          <cell r="W72">
            <v>297138.85701007221</v>
          </cell>
          <cell r="X72">
            <v>-7234254.9376064399</v>
          </cell>
          <cell r="Y72">
            <v>-4181222.4187148772</v>
          </cell>
          <cell r="Z72">
            <v>43434</v>
          </cell>
          <cell r="AA72">
            <v>140349.19999999998</v>
          </cell>
          <cell r="AB72">
            <v>140349.19999999998</v>
          </cell>
          <cell r="AC72">
            <v>140052.0611429899</v>
          </cell>
          <cell r="AD72">
            <v>147286.31608059633</v>
          </cell>
          <cell r="AE72">
            <v>144233.28356170477</v>
          </cell>
          <cell r="AF72">
            <v>132817.80620538347</v>
          </cell>
          <cell r="AG72">
            <v>135870.83872427503</v>
          </cell>
          <cell r="AH72">
            <v>135052.0611429899</v>
          </cell>
          <cell r="AI72">
            <v>137645.10897391316</v>
          </cell>
          <cell r="AJ72">
            <v>138679.59173253382</v>
          </cell>
          <cell r="AK72">
            <v>136610.62621529246</v>
          </cell>
          <cell r="AL72">
            <v>140052.0611429899</v>
          </cell>
          <cell r="AM72">
            <v>141086.54390161057</v>
          </cell>
          <cell r="AN72">
            <v>139017.57838436923</v>
          </cell>
          <cell r="AO72">
            <v>140052.0611429899</v>
          </cell>
          <cell r="AQ72"/>
          <cell r="AT72">
            <v>21088.053679778131</v>
          </cell>
        </row>
        <row r="73">
          <cell r="A73">
            <v>43465</v>
          </cell>
          <cell r="B73">
            <v>99940.673162256484</v>
          </cell>
          <cell r="C73"/>
          <cell r="D73">
            <v>86648.230999999985</v>
          </cell>
          <cell r="E73">
            <v>14507.542162256503</v>
          </cell>
          <cell r="F73">
            <v>101155.77316225649</v>
          </cell>
          <cell r="G73">
            <v>1215.1000000000058</v>
          </cell>
          <cell r="H73">
            <v>141564.29999999999</v>
          </cell>
          <cell r="I73">
            <v>1215.1000000000058</v>
          </cell>
          <cell r="J73">
            <v>-1200.3666666666686</v>
          </cell>
          <cell r="K73">
            <v>141564.29999999999</v>
          </cell>
          <cell r="L73">
            <v>141267.16114298991</v>
          </cell>
          <cell r="M73">
            <v>1215.1000000000058</v>
          </cell>
          <cell r="N73"/>
          <cell r="O73"/>
          <cell r="P73"/>
          <cell r="Q73">
            <v>-512837.78678907827</v>
          </cell>
          <cell r="R73">
            <v>-76690.284090283327</v>
          </cell>
          <cell r="S73"/>
          <cell r="T73"/>
          <cell r="U73">
            <v>3458959.6049055913</v>
          </cell>
          <cell r="V73">
            <v>0</v>
          </cell>
          <cell r="W73">
            <v>297138.85701007221</v>
          </cell>
          <cell r="X73">
            <v>-7747092.7243955182</v>
          </cell>
          <cell r="Y73">
            <v>-4257912.7028051605</v>
          </cell>
          <cell r="Z73">
            <v>43465</v>
          </cell>
          <cell r="AA73">
            <v>141564.29999999999</v>
          </cell>
          <cell r="AB73">
            <v>141564.29999999999</v>
          </cell>
          <cell r="AC73">
            <v>141267.16114298991</v>
          </cell>
          <cell r="AD73">
            <v>149014.25386738541</v>
          </cell>
          <cell r="AE73">
            <v>145525.07384579506</v>
          </cell>
          <cell r="AF73">
            <v>133520.0684185944</v>
          </cell>
          <cell r="AG73">
            <v>137009.24844018475</v>
          </cell>
          <cell r="AH73">
            <v>131267.16114298991</v>
          </cell>
          <cell r="AI73">
            <v>144250.89677517381</v>
          </cell>
          <cell r="AJ73">
            <v>145854.3450510359</v>
          </cell>
          <cell r="AK73">
            <v>141044.00022344969</v>
          </cell>
          <cell r="AL73">
            <v>141267.16114298991</v>
          </cell>
          <cell r="AM73">
            <v>142870.60941885199</v>
          </cell>
          <cell r="AN73">
            <v>138060.26459126579</v>
          </cell>
          <cell r="AO73">
            <v>140465.43700505889</v>
          </cell>
          <cell r="AQ73"/>
          <cell r="AT73">
            <v>19330.702777228737</v>
          </cell>
        </row>
        <row r="74">
          <cell r="A74">
            <v>43496</v>
          </cell>
          <cell r="B74">
            <v>106372.80983340865</v>
          </cell>
          <cell r="C74"/>
          <cell r="D74">
            <v>91264.349000000002</v>
          </cell>
          <cell r="E74">
            <v>15601.660833408663</v>
          </cell>
          <cell r="F74">
            <v>106866.00983340867</v>
          </cell>
          <cell r="G74">
            <v>493.20000000001164</v>
          </cell>
          <cell r="H74">
            <v>142057.5</v>
          </cell>
          <cell r="I74">
            <v>493.20000000001164</v>
          </cell>
          <cell r="J74">
            <v>-1042.9666666666647</v>
          </cell>
          <cell r="K74">
            <v>142057.5</v>
          </cell>
          <cell r="L74">
            <v>142057.5</v>
          </cell>
          <cell r="M74">
            <v>790.33885701009422</v>
          </cell>
          <cell r="N74"/>
          <cell r="O74"/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>
            <v>43496</v>
          </cell>
          <cell r="AA74">
            <v>142057.5</v>
          </cell>
          <cell r="AB74">
            <v>142057.5</v>
          </cell>
          <cell r="AC74">
            <v>142057.5</v>
          </cell>
          <cell r="AD74"/>
          <cell r="AE74"/>
          <cell r="AF74"/>
          <cell r="AG74"/>
          <cell r="AH74">
            <v>132057.49999999997</v>
          </cell>
          <cell r="AI74">
            <v>143570.35344827586</v>
          </cell>
          <cell r="AJ74">
            <v>143767.5775862069</v>
          </cell>
          <cell r="AK74">
            <v>143116.49741379311</v>
          </cell>
          <cell r="AL74">
            <v>142057.5</v>
          </cell>
          <cell r="AM74">
            <v>142254.72413793104</v>
          </cell>
          <cell r="AN74">
            <v>141603.64396551726</v>
          </cell>
          <cell r="AO74">
            <v>141929.18405172415</v>
          </cell>
          <cell r="AQ74">
            <v>141929.18405172415</v>
          </cell>
          <cell r="AT74">
            <v>20512.969945522058</v>
          </cell>
        </row>
        <row r="75">
          <cell r="A75">
            <v>43524</v>
          </cell>
          <cell r="B75">
            <v>93038.92842727997</v>
          </cell>
          <cell r="C75"/>
          <cell r="D75">
            <v>83079.606</v>
          </cell>
          <cell r="E75">
            <v>13666.822427279967</v>
          </cell>
          <cell r="F75">
            <v>96746.42842727997</v>
          </cell>
          <cell r="G75">
            <v>3707.5</v>
          </cell>
          <cell r="H75">
            <v>145765</v>
          </cell>
          <cell r="I75">
            <v>3707.5</v>
          </cell>
          <cell r="J75">
            <v>1805.2666666666726</v>
          </cell>
          <cell r="K75">
            <v>145765</v>
          </cell>
          <cell r="L75">
            <v>145765</v>
          </cell>
          <cell r="M75"/>
          <cell r="N75"/>
          <cell r="O75"/>
          <cell r="P75"/>
          <cell r="Q75"/>
          <cell r="R75"/>
          <cell r="S75"/>
          <cell r="T75"/>
          <cell r="U75"/>
          <cell r="V75"/>
          <cell r="W75"/>
          <cell r="X75"/>
          <cell r="Y75"/>
          <cell r="Z75">
            <v>43524</v>
          </cell>
          <cell r="AA75">
            <v>145765</v>
          </cell>
          <cell r="AB75">
            <v>145765</v>
          </cell>
          <cell r="AC75">
            <v>145765</v>
          </cell>
          <cell r="AD75"/>
          <cell r="AE75"/>
          <cell r="AF75"/>
          <cell r="AG75"/>
          <cell r="AH75">
            <v>135765</v>
          </cell>
          <cell r="AI75">
            <v>147131.44827586206</v>
          </cell>
          <cell r="AJ75">
            <v>147309.58620689655</v>
          </cell>
          <cell r="AK75">
            <v>146721.51379310346</v>
          </cell>
          <cell r="AL75">
            <v>145765</v>
          </cell>
          <cell r="AM75">
            <v>145943.13793103452</v>
          </cell>
          <cell r="AN75">
            <v>145355.0655172414</v>
          </cell>
          <cell r="AO75">
            <v>145649.10172413796</v>
          </cell>
          <cell r="AP75"/>
          <cell r="AQ75">
            <v>145649.10172413796</v>
          </cell>
          <cell r="AT75">
            <v>19973.960904951255</v>
          </cell>
        </row>
        <row r="76">
          <cell r="A76">
            <v>43555</v>
          </cell>
          <cell r="B76">
            <v>101304.3004007375</v>
          </cell>
          <cell r="C76"/>
          <cell r="D76">
            <v>86424.294999999998</v>
          </cell>
          <cell r="E76">
            <v>16144.305400737523</v>
          </cell>
          <cell r="F76">
            <v>102568.60040073752</v>
          </cell>
          <cell r="G76">
            <v>1264.3000000000175</v>
          </cell>
          <cell r="H76">
            <v>147029.30000000002</v>
          </cell>
          <cell r="I76">
            <v>1264.3000000000175</v>
          </cell>
          <cell r="J76">
            <v>1821.6666666666763</v>
          </cell>
          <cell r="K76">
            <v>147029.30000000002</v>
          </cell>
          <cell r="L76">
            <v>147029.30000000002</v>
          </cell>
          <cell r="M76"/>
          <cell r="N76"/>
          <cell r="O76"/>
          <cell r="P76"/>
          <cell r="Q76"/>
          <cell r="R76"/>
          <cell r="S76"/>
          <cell r="T76"/>
          <cell r="U76"/>
          <cell r="V76"/>
          <cell r="W76"/>
          <cell r="X76"/>
          <cell r="Y76"/>
          <cell r="Z76">
            <v>43555</v>
          </cell>
          <cell r="AA76">
            <v>147029.30000000002</v>
          </cell>
          <cell r="AB76">
            <v>147029.30000000002</v>
          </cell>
          <cell r="AC76">
            <v>147029.30000000002</v>
          </cell>
          <cell r="AD76"/>
          <cell r="AE76"/>
          <cell r="AF76"/>
          <cell r="AG76"/>
          <cell r="AH76">
            <v>137029.30000000005</v>
          </cell>
          <cell r="AI76">
            <v>148266.76120689657</v>
          </cell>
          <cell r="AJ76">
            <v>148945.01982758622</v>
          </cell>
          <cell r="AK76">
            <v>148376.55732758623</v>
          </cell>
          <cell r="AL76">
            <v>147029.30000000002</v>
          </cell>
          <cell r="AM76">
            <v>147707.55862068967</v>
          </cell>
          <cell r="AN76">
            <v>147139.0961206897</v>
          </cell>
          <cell r="AO76">
            <v>147423.32737068969</v>
          </cell>
          <cell r="AP76"/>
          <cell r="AQ76">
            <v>147423.32737068969</v>
          </cell>
          <cell r="AR76">
            <v>148423.32737068969</v>
          </cell>
          <cell r="AS76">
            <v>1000</v>
          </cell>
          <cell r="AT76">
            <v>19274.61198078033</v>
          </cell>
        </row>
        <row r="77">
          <cell r="A77">
            <v>43585</v>
          </cell>
          <cell r="B77">
            <v>109295.36491891893</v>
          </cell>
          <cell r="C77"/>
          <cell r="D77">
            <v>80772.145999999993</v>
          </cell>
          <cell r="E77">
            <v>15753.91891891892</v>
          </cell>
          <cell r="F77">
            <v>96526.064918918913</v>
          </cell>
          <cell r="G77">
            <v>-12769.300000000017</v>
          </cell>
          <cell r="H77">
            <v>134260</v>
          </cell>
          <cell r="I77">
            <v>-12769.300000000017</v>
          </cell>
          <cell r="J77">
            <v>-2599.1666666666665</v>
          </cell>
          <cell r="K77">
            <v>134260</v>
          </cell>
          <cell r="L77">
            <v>134260</v>
          </cell>
          <cell r="M77"/>
          <cell r="N77"/>
          <cell r="O77"/>
          <cell r="P77"/>
          <cell r="Q77"/>
          <cell r="R77"/>
          <cell r="S77"/>
          <cell r="T77"/>
          <cell r="U77"/>
          <cell r="V77"/>
          <cell r="W77"/>
          <cell r="X77"/>
          <cell r="Y77"/>
          <cell r="Z77">
            <v>43585</v>
          </cell>
          <cell r="AA77">
            <v>134260</v>
          </cell>
          <cell r="AB77">
            <v>134260</v>
          </cell>
          <cell r="AC77">
            <v>134260</v>
          </cell>
          <cell r="AD77"/>
          <cell r="AE77"/>
          <cell r="AF77"/>
          <cell r="AG77"/>
          <cell r="AH77"/>
          <cell r="AI77">
            <v>134992.02586206896</v>
          </cell>
          <cell r="AJ77">
            <v>135182.88793103449</v>
          </cell>
          <cell r="AK77">
            <v>134772.41810344829</v>
          </cell>
          <cell r="AL77">
            <v>134260</v>
          </cell>
          <cell r="AM77">
            <v>134450.86206896554</v>
          </cell>
          <cell r="AN77">
            <v>134040.39224137933</v>
          </cell>
          <cell r="AO77">
            <v>134245.62715517243</v>
          </cell>
          <cell r="AP77"/>
          <cell r="AQ77">
            <v>134260</v>
          </cell>
          <cell r="AR77">
            <v>136260</v>
          </cell>
          <cell r="AS77">
            <v>2000</v>
          </cell>
          <cell r="AT77">
            <v>21340.055751914482</v>
          </cell>
        </row>
        <row r="78">
          <cell r="A78">
            <v>43616</v>
          </cell>
          <cell r="B78">
            <v>105069.5439592422</v>
          </cell>
          <cell r="C78"/>
          <cell r="D78">
            <v>78388.368140865889</v>
          </cell>
          <cell r="E78">
            <v>16402.17581837633</v>
          </cell>
          <cell r="F78">
            <v>94790.543959242219</v>
          </cell>
          <cell r="G78">
            <v>-10278.999999999985</v>
          </cell>
          <cell r="H78">
            <v>123981.00000000001</v>
          </cell>
          <cell r="I78">
            <v>-10278.999999999985</v>
          </cell>
          <cell r="J78">
            <v>-7261.3333333333285</v>
          </cell>
          <cell r="K78">
            <v>123981.00000000001</v>
          </cell>
          <cell r="L78">
            <v>123981.00000000001</v>
          </cell>
          <cell r="M78"/>
          <cell r="N78"/>
          <cell r="O78"/>
          <cell r="P78"/>
          <cell r="Q78"/>
          <cell r="R78"/>
          <cell r="S78"/>
          <cell r="T78"/>
          <cell r="U78"/>
          <cell r="V78"/>
          <cell r="W78"/>
          <cell r="X78"/>
          <cell r="Y78"/>
          <cell r="Z78">
            <v>43616</v>
          </cell>
          <cell r="AA78">
            <v>123981.00000000001</v>
          </cell>
          <cell r="AB78">
            <v>123981.00000000001</v>
          </cell>
          <cell r="AC78">
            <v>123981.00000000001</v>
          </cell>
          <cell r="AD78"/>
          <cell r="AE78"/>
          <cell r="AF78"/>
          <cell r="AG78"/>
          <cell r="AH78"/>
          <cell r="AI78">
            <v>124737.42672413794</v>
          </cell>
          <cell r="AJ78">
            <v>124934.65086206899</v>
          </cell>
          <cell r="AK78">
            <v>124510.49870689657</v>
          </cell>
          <cell r="AL78">
            <v>123981.00000000001</v>
          </cell>
          <cell r="AM78">
            <v>124178.22413793104</v>
          </cell>
          <cell r="AN78">
            <v>123754.07198275864</v>
          </cell>
          <cell r="AO78">
            <v>123966.14806034484</v>
          </cell>
          <cell r="AP78"/>
          <cell r="AQ78">
            <v>123966.14806034484</v>
          </cell>
          <cell r="AR78">
            <v>126966.14806034484</v>
          </cell>
          <cell r="AS78">
            <v>3000</v>
          </cell>
          <cell r="AT78">
            <v>19620.036072401541</v>
          </cell>
        </row>
        <row r="79">
          <cell r="A79">
            <v>43646</v>
          </cell>
          <cell r="B79">
            <v>112335.59844931059</v>
          </cell>
          <cell r="C79"/>
          <cell r="D79">
            <v>88424.186617077008</v>
          </cell>
          <cell r="E79">
            <v>15580.711832233572</v>
          </cell>
          <cell r="F79">
            <v>104004.89844931058</v>
          </cell>
          <cell r="G79">
            <v>-8330.7000000000116</v>
          </cell>
          <cell r="H79">
            <v>115650.3</v>
          </cell>
          <cell r="I79">
            <v>-8330.7000000000116</v>
          </cell>
          <cell r="J79">
            <v>-10459.666666666672</v>
          </cell>
          <cell r="K79">
            <v>115650.3</v>
          </cell>
          <cell r="L79">
            <v>115650.3</v>
          </cell>
          <cell r="M79"/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/>
          <cell r="Z79"/>
          <cell r="AA79">
            <v>115650.3</v>
          </cell>
          <cell r="AB79">
            <v>115650.3</v>
          </cell>
          <cell r="AC79">
            <v>115650.3</v>
          </cell>
          <cell r="AD79"/>
          <cell r="AE79"/>
          <cell r="AF79"/>
          <cell r="AG79"/>
          <cell r="AH79"/>
          <cell r="AI79">
            <v>116382.32586206897</v>
          </cell>
          <cell r="AJ79">
            <v>116573.18793103448</v>
          </cell>
          <cell r="AK79">
            <v>116162.71810344828</v>
          </cell>
          <cell r="AL79">
            <v>115650.3</v>
          </cell>
          <cell r="AM79">
            <v>115841.1620689655</v>
          </cell>
          <cell r="AN79">
            <v>115430.69224137929</v>
          </cell>
          <cell r="AO79">
            <v>115635.92715517239</v>
          </cell>
          <cell r="AP79"/>
          <cell r="AQ79">
            <v>115635.92715517239</v>
          </cell>
          <cell r="AR79">
            <v>119635.92715517239</v>
          </cell>
          <cell r="AS79">
            <v>4000</v>
          </cell>
          <cell r="AT79">
            <v>22284.939935160324</v>
          </cell>
        </row>
        <row r="80">
          <cell r="A80">
            <v>43677</v>
          </cell>
          <cell r="B80">
            <v>108062.17470881515</v>
          </cell>
          <cell r="C80"/>
          <cell r="D80">
            <v>92153.408670155492</v>
          </cell>
          <cell r="E80">
            <v>16676.566038659636</v>
          </cell>
          <cell r="F80">
            <v>108829.97470881513</v>
          </cell>
          <cell r="G80">
            <v>767.79999999998836</v>
          </cell>
          <cell r="H80">
            <v>116418.09999999999</v>
          </cell>
          <cell r="I80"/>
          <cell r="J80">
            <v>-5947.3000000000029</v>
          </cell>
          <cell r="K80">
            <v>116418.09999999999</v>
          </cell>
          <cell r="L80">
            <v>116418.09999999999</v>
          </cell>
          <cell r="M80"/>
          <cell r="N80"/>
          <cell r="O80"/>
          <cell r="P80"/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>
            <v>116418.09999999999</v>
          </cell>
          <cell r="AB80">
            <v>116418.09999999999</v>
          </cell>
          <cell r="AC80">
            <v>116418.09999999999</v>
          </cell>
          <cell r="AD80"/>
          <cell r="AE80"/>
          <cell r="AF80"/>
          <cell r="AG80"/>
          <cell r="AH80"/>
          <cell r="AI80"/>
          <cell r="AJ80"/>
          <cell r="AK80"/>
          <cell r="AL80">
            <v>116418.09999999999</v>
          </cell>
          <cell r="AM80">
            <v>116418.09999999999</v>
          </cell>
          <cell r="AN80">
            <v>116418.09999999999</v>
          </cell>
          <cell r="AO80">
            <v>116418.09999999999</v>
          </cell>
          <cell r="AP80"/>
          <cell r="AQ80">
            <v>116418.09999999999</v>
          </cell>
          <cell r="AR80">
            <v>121418.09999999999</v>
          </cell>
          <cell r="AS80">
            <v>5000</v>
          </cell>
          <cell r="AT80">
            <v>20662.027024590523</v>
          </cell>
        </row>
        <row r="81">
          <cell r="A81">
            <v>43708</v>
          </cell>
          <cell r="B81">
            <v>110062.17470881515</v>
          </cell>
          <cell r="C81"/>
          <cell r="D81">
            <v>92839.65712400651</v>
          </cell>
          <cell r="E81">
            <v>16351.745906812401</v>
          </cell>
          <cell r="F81">
            <v>109191.40303081891</v>
          </cell>
          <cell r="G81">
            <v>-870.77167799623567</v>
          </cell>
          <cell r="H81">
            <v>115547.32832200376</v>
          </cell>
          <cell r="I81"/>
          <cell r="J81">
            <v>-2811.2238926654195</v>
          </cell>
          <cell r="K81"/>
          <cell r="L81">
            <v>115547.32832200376</v>
          </cell>
          <cell r="M81"/>
          <cell r="N81"/>
          <cell r="O81"/>
          <cell r="P81"/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>
            <v>115547.32832200376</v>
          </cell>
          <cell r="AB81">
            <v>115547.32832200376</v>
          </cell>
          <cell r="AC81">
            <v>115547.32832200376</v>
          </cell>
          <cell r="AD81"/>
          <cell r="AE81"/>
          <cell r="AF81"/>
          <cell r="AG81"/>
          <cell r="AH81"/>
          <cell r="AI81"/>
          <cell r="AJ81"/>
          <cell r="AK81"/>
          <cell r="AL81">
            <v>115547.32832200376</v>
          </cell>
          <cell r="AM81">
            <v>115547.32832200376</v>
          </cell>
          <cell r="AN81">
            <v>115547.32832200376</v>
          </cell>
          <cell r="AO81">
            <v>115547.32832200376</v>
          </cell>
          <cell r="AP81"/>
          <cell r="AQ81">
            <v>115547.32832200376</v>
          </cell>
          <cell r="AR81">
            <v>121547.32832200376</v>
          </cell>
          <cell r="AS81">
            <v>6000</v>
          </cell>
          <cell r="AT81">
            <v>21130.974083759957</v>
          </cell>
        </row>
        <row r="82">
          <cell r="A82">
            <v>43738</v>
          </cell>
          <cell r="B82">
            <v>107062.17470881515</v>
          </cell>
          <cell r="C82"/>
          <cell r="D82">
            <v>95450.573866879917</v>
          </cell>
          <cell r="E82">
            <v>16109.585994408222</v>
          </cell>
          <cell r="F82">
            <v>111560.15986128814</v>
          </cell>
          <cell r="G82">
            <v>4497.9851524729893</v>
          </cell>
          <cell r="H82">
            <v>120045.31347447674</v>
          </cell>
          <cell r="I82"/>
          <cell r="J82">
            <v>1465.0044914922473</v>
          </cell>
          <cell r="K82"/>
          <cell r="L82">
            <v>120045.31347447674</v>
          </cell>
          <cell r="M82"/>
          <cell r="N82"/>
          <cell r="O82"/>
          <cell r="P82"/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>
            <v>120045.31347447674</v>
          </cell>
          <cell r="AB82">
            <v>120045.31347447674</v>
          </cell>
          <cell r="AC82">
            <v>120045.31347447674</v>
          </cell>
          <cell r="AD82"/>
          <cell r="AE82"/>
          <cell r="AF82"/>
          <cell r="AG82"/>
          <cell r="AH82"/>
          <cell r="AI82"/>
          <cell r="AJ82"/>
          <cell r="AK82"/>
          <cell r="AL82">
            <v>120045.31347447674</v>
          </cell>
          <cell r="AM82">
            <v>120045.31347447674</v>
          </cell>
          <cell r="AN82">
            <v>120045.31347447674</v>
          </cell>
          <cell r="AO82">
            <v>120045.31347447674</v>
          </cell>
          <cell r="AP82"/>
          <cell r="AQ82">
            <v>120045.31347447674</v>
          </cell>
          <cell r="AR82">
            <v>127045.31347447674</v>
          </cell>
          <cell r="AS82">
            <v>7000</v>
          </cell>
          <cell r="AT82">
            <v>21373.825625173009</v>
          </cell>
        </row>
        <row r="83">
          <cell r="A83">
            <v>43769</v>
          </cell>
          <cell r="B83">
            <v>105536.42881050963</v>
          </cell>
          <cell r="C83"/>
          <cell r="D83">
            <v>87179.450702911359</v>
          </cell>
          <cell r="E83">
            <v>15783.502810509639</v>
          </cell>
          <cell r="F83">
            <v>102962.953513421</v>
          </cell>
          <cell r="G83">
            <v>-2573.4752970886329</v>
          </cell>
          <cell r="H83">
            <v>117471.83817738811</v>
          </cell>
          <cell r="I83"/>
          <cell r="J83">
            <v>351.24605912937358</v>
          </cell>
          <cell r="K83"/>
          <cell r="L83">
            <v>117471.83817738811</v>
          </cell>
          <cell r="M83"/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  <cell r="Y83"/>
          <cell r="Z83"/>
          <cell r="AA83">
            <v>117471.83817738811</v>
          </cell>
          <cell r="AB83">
            <v>117471.83817738811</v>
          </cell>
          <cell r="AC83">
            <v>117471.83817738811</v>
          </cell>
          <cell r="AD83"/>
          <cell r="AE83"/>
          <cell r="AF83"/>
          <cell r="AG83"/>
          <cell r="AH83"/>
          <cell r="AI83"/>
          <cell r="AJ83"/>
          <cell r="AK83"/>
          <cell r="AL83">
            <v>117471.83817738811</v>
          </cell>
          <cell r="AM83">
            <v>117471.83817738811</v>
          </cell>
          <cell r="AN83">
            <v>117471.83817738811</v>
          </cell>
          <cell r="AO83">
            <v>117471.83817738811</v>
          </cell>
          <cell r="AP83">
            <v>4000</v>
          </cell>
          <cell r="AQ83">
            <v>113471.83817738811</v>
          </cell>
          <cell r="AR83">
            <v>121471.83817738811</v>
          </cell>
          <cell r="AS83">
            <v>8000</v>
          </cell>
          <cell r="AT83">
            <v>20177.710041065187</v>
          </cell>
        </row>
        <row r="84">
          <cell r="A84">
            <v>43799</v>
          </cell>
          <cell r="B84">
            <v>106003.12826264626</v>
          </cell>
          <cell r="C84"/>
          <cell r="D84">
            <v>94498.916636500915</v>
          </cell>
          <cell r="E84">
            <v>15537.711262646242</v>
          </cell>
          <cell r="F84">
            <v>110036.62789914716</v>
          </cell>
          <cell r="G84">
            <v>4033.4996365008992</v>
          </cell>
          <cell r="H84">
            <v>121505.33781388901</v>
          </cell>
          <cell r="I84"/>
          <cell r="J84">
            <v>1986.0031639617519</v>
          </cell>
          <cell r="K84"/>
          <cell r="L84">
            <v>121505.33781388901</v>
          </cell>
          <cell r="M84"/>
          <cell r="N84"/>
          <cell r="O84"/>
          <cell r="P84"/>
          <cell r="Q84"/>
          <cell r="R84"/>
          <cell r="S84"/>
          <cell r="T84"/>
          <cell r="U84"/>
          <cell r="V84"/>
          <cell r="W84"/>
          <cell r="X84"/>
          <cell r="Y84"/>
          <cell r="Z84"/>
          <cell r="AA84">
            <v>121505.33781388901</v>
          </cell>
          <cell r="AB84">
            <v>121505.33781388901</v>
          </cell>
          <cell r="AC84">
            <v>121505.33781388901</v>
          </cell>
          <cell r="AD84"/>
          <cell r="AE84"/>
          <cell r="AF84"/>
          <cell r="AG84"/>
          <cell r="AH84"/>
          <cell r="AI84"/>
          <cell r="AJ84"/>
          <cell r="AK84"/>
          <cell r="AL84">
            <v>121505.33781388901</v>
          </cell>
          <cell r="AM84">
            <v>121505.33781388901</v>
          </cell>
          <cell r="AN84">
            <v>121505.33781388901</v>
          </cell>
          <cell r="AO84">
            <v>121505.33781388901</v>
          </cell>
          <cell r="AP84">
            <v>8000</v>
          </cell>
          <cell r="AQ84">
            <v>113505.33781388901</v>
          </cell>
          <cell r="AR84">
            <v>122505.33781388901</v>
          </cell>
          <cell r="AS84">
            <v>9000</v>
          </cell>
          <cell r="AT84">
            <v>21241.492281572762</v>
          </cell>
        </row>
        <row r="85">
          <cell r="A85">
            <v>43830</v>
          </cell>
          <cell r="B85">
            <v>106940.67316225648</v>
          </cell>
          <cell r="C85"/>
          <cell r="D85">
            <v>92406.204234176854</v>
          </cell>
          <cell r="E85">
            <v>15132.542162256503</v>
          </cell>
          <cell r="F85">
            <v>107538.74639643336</v>
          </cell>
          <cell r="G85">
            <v>598.07323417687439</v>
          </cell>
          <cell r="H85">
            <v>122103.41104806589</v>
          </cell>
          <cell r="I85"/>
          <cell r="J85">
            <v>686.03252452971356</v>
          </cell>
          <cell r="K85"/>
          <cell r="L85">
            <v>122103.41104806589</v>
          </cell>
          <cell r="M85"/>
          <cell r="N85"/>
          <cell r="O85"/>
          <cell r="P85"/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>
            <v>122103.41104806589</v>
          </cell>
          <cell r="AB85">
            <v>122103.41104806589</v>
          </cell>
          <cell r="AC85">
            <v>122103.41104806589</v>
          </cell>
          <cell r="AD85"/>
          <cell r="AE85"/>
          <cell r="AF85"/>
          <cell r="AG85"/>
          <cell r="AH85"/>
          <cell r="AI85"/>
          <cell r="AJ85"/>
          <cell r="AK85"/>
          <cell r="AL85">
            <v>122103.41104806589</v>
          </cell>
          <cell r="AM85">
            <v>122103.41104806589</v>
          </cell>
          <cell r="AN85">
            <v>122103.41104806589</v>
          </cell>
          <cell r="AO85">
            <v>122103.41104806589</v>
          </cell>
          <cell r="AP85">
            <v>12000</v>
          </cell>
          <cell r="AQ85">
            <v>110103.41104806589</v>
          </cell>
          <cell r="AR85">
            <v>120103.41104806589</v>
          </cell>
          <cell r="AS85">
            <v>10000</v>
          </cell>
          <cell r="AT85">
            <v>20749.871967136449</v>
          </cell>
        </row>
        <row r="86">
          <cell r="A86">
            <v>43861</v>
          </cell>
          <cell r="B86">
            <v>106372.80983340865</v>
          </cell>
          <cell r="C86"/>
          <cell r="D86">
            <v>93265.595239145157</v>
          </cell>
          <cell r="E86">
            <v>13784.054054054055</v>
          </cell>
          <cell r="F86">
            <v>107049.64929319921</v>
          </cell>
          <cell r="G86">
            <v>676.83945979055716</v>
          </cell>
          <cell r="H86">
            <v>122780.25050785644</v>
          </cell>
          <cell r="I86"/>
          <cell r="J86">
            <v>1769.470776822777</v>
          </cell>
          <cell r="K86"/>
          <cell r="L86">
            <v>122780.25050785644</v>
          </cell>
          <cell r="M86"/>
          <cell r="N86"/>
          <cell r="O86"/>
          <cell r="P86"/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>
            <v>122780.25050785644</v>
          </cell>
          <cell r="AB86">
            <v>122780.25050785644</v>
          </cell>
          <cell r="AC86">
            <v>122780.25050785644</v>
          </cell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Q86"/>
        </row>
        <row r="87">
          <cell r="A87">
            <v>43890</v>
          </cell>
          <cell r="B87">
            <v>93038.92842727997</v>
          </cell>
          <cell r="C87"/>
          <cell r="D87">
            <v>87957.582659141393</v>
          </cell>
          <cell r="E87">
            <v>11815.135135135137</v>
          </cell>
          <cell r="F87">
            <v>99772.717794276527</v>
          </cell>
          <cell r="G87">
            <v>6733.7893669965561</v>
          </cell>
          <cell r="H87">
            <v>129514.039874853</v>
          </cell>
          <cell r="I87"/>
          <cell r="J87">
            <v>2669.5673536546624</v>
          </cell>
          <cell r="K87"/>
          <cell r="L87">
            <v>129514.039874853</v>
          </cell>
          <cell r="M87"/>
          <cell r="N87"/>
          <cell r="O87"/>
          <cell r="P87"/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>
            <v>129514.039874853</v>
          </cell>
          <cell r="AB87">
            <v>129514.039874853</v>
          </cell>
          <cell r="AC87">
            <v>129514.039874853</v>
          </cell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Q87"/>
        </row>
        <row r="88">
          <cell r="A88">
            <v>43921</v>
          </cell>
          <cell r="B88">
            <v>101304.3004007375</v>
          </cell>
          <cell r="C88"/>
          <cell r="D88">
            <v>91685.526339231947</v>
          </cell>
          <cell r="E88">
            <v>13311.513513513511</v>
          </cell>
          <cell r="F88">
            <v>104997.03985274545</v>
          </cell>
          <cell r="G88">
            <v>3692.7394520079542</v>
          </cell>
          <cell r="H88">
            <v>133206.77932686097</v>
          </cell>
          <cell r="I88"/>
          <cell r="J88">
            <v>3701.122759598356</v>
          </cell>
          <cell r="K88"/>
          <cell r="L88">
            <v>133206.77932686097</v>
          </cell>
          <cell r="M88"/>
          <cell r="N88"/>
          <cell r="O88"/>
          <cell r="P88"/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>
            <v>133206.77932686097</v>
          </cell>
          <cell r="AB88">
            <v>133206.77932686097</v>
          </cell>
          <cell r="AC88">
            <v>133206.77932686097</v>
          </cell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Q88"/>
        </row>
        <row r="89">
          <cell r="A89">
            <v>43951</v>
          </cell>
          <cell r="B89">
            <v>109295.36491891893</v>
          </cell>
          <cell r="C89"/>
          <cell r="D89">
            <v>86416.593640373161</v>
          </cell>
          <cell r="E89">
            <v>13712.91891891892</v>
          </cell>
          <cell r="F89">
            <v>100129.51255929208</v>
          </cell>
          <cell r="G89">
            <v>-9165.8523596268496</v>
          </cell>
          <cell r="H89">
            <v>124040.92696723412</v>
          </cell>
          <cell r="I89"/>
          <cell r="J89">
            <v>420.22548645922024</v>
          </cell>
          <cell r="K89"/>
          <cell r="L89">
            <v>124040.92696723412</v>
          </cell>
          <cell r="M89"/>
          <cell r="N89"/>
          <cell r="O89"/>
          <cell r="P89"/>
          <cell r="Q89"/>
          <cell r="R89"/>
          <cell r="S89"/>
          <cell r="T89"/>
          <cell r="U89"/>
          <cell r="V89"/>
          <cell r="W89"/>
          <cell r="X89"/>
          <cell r="Y89"/>
          <cell r="Z89"/>
          <cell r="AA89">
            <v>124040.92696723412</v>
          </cell>
          <cell r="AB89">
            <v>124040.92696723412</v>
          </cell>
          <cell r="AC89">
            <v>124040.92696723412</v>
          </cell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Q89"/>
        </row>
        <row r="90">
          <cell r="A90">
            <v>43982</v>
          </cell>
          <cell r="B90">
            <v>105069.5439592422</v>
          </cell>
          <cell r="C90"/>
          <cell r="D90">
            <v>89459.40816512407</v>
          </cell>
          <cell r="E90">
            <v>15387.141036004752</v>
          </cell>
          <cell r="F90">
            <v>104846.54920112883</v>
          </cell>
          <cell r="G90">
            <v>-222.9947581133747</v>
          </cell>
          <cell r="H90">
            <v>123817.93220912074</v>
          </cell>
          <cell r="I90"/>
          <cell r="J90">
            <v>-1898.70255524409</v>
          </cell>
          <cell r="K90"/>
          <cell r="L90">
            <v>123817.93220912074</v>
          </cell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  <cell r="Z90"/>
          <cell r="AA90">
            <v>123817.93220912074</v>
          </cell>
          <cell r="AB90">
            <v>123817.93220912074</v>
          </cell>
          <cell r="AC90">
            <v>123817.93220912074</v>
          </cell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Q90"/>
        </row>
        <row r="91">
          <cell r="A91">
            <v>44012</v>
          </cell>
          <cell r="B91">
            <v>112335.59844931059</v>
          </cell>
          <cell r="C91"/>
          <cell r="D91">
            <v>87561.874261794117</v>
          </cell>
          <cell r="E91">
            <v>15069.89721137959</v>
          </cell>
          <cell r="F91">
            <v>102631.77147317371</v>
          </cell>
          <cell r="G91">
            <v>-9703.8269761368865</v>
          </cell>
          <cell r="H91">
            <v>114114.10523298386</v>
          </cell>
          <cell r="I91"/>
          <cell r="J91">
            <v>-6364.2246979590373</v>
          </cell>
          <cell r="K91"/>
          <cell r="L91">
            <v>114114.10523298386</v>
          </cell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>
            <v>114114.10523298386</v>
          </cell>
          <cell r="AB91">
            <v>114114.10523298386</v>
          </cell>
          <cell r="AC91">
            <v>114114.10523298386</v>
          </cell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Q91"/>
        </row>
        <row r="92">
          <cell r="A92">
            <v>44043</v>
          </cell>
          <cell r="B92">
            <v>108062.17470881515</v>
          </cell>
          <cell r="C92"/>
          <cell r="D92">
            <v>92152.655894912677</v>
          </cell>
          <cell r="E92">
            <v>15170.61823994829</v>
          </cell>
          <cell r="F92">
            <v>107323.27413486097</v>
          </cell>
          <cell r="G92">
            <v>-738.90057395417534</v>
          </cell>
          <cell r="H92">
            <v>113375.20465902968</v>
          </cell>
          <cell r="I92"/>
          <cell r="J92">
            <v>-3555.2407694014787</v>
          </cell>
          <cell r="K92"/>
          <cell r="L92">
            <v>113375.20465902968</v>
          </cell>
          <cell r="M92"/>
          <cell r="N92"/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>
            <v>113375.20465902968</v>
          </cell>
          <cell r="AB92">
            <v>113375.20465902968</v>
          </cell>
          <cell r="AC92">
            <v>113375.20465902968</v>
          </cell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Q92"/>
        </row>
        <row r="93">
          <cell r="A93">
            <v>44074</v>
          </cell>
          <cell r="B93">
            <v>110083.85057471265</v>
          </cell>
          <cell r="C93"/>
          <cell r="D93">
            <v>92437.154508920896</v>
          </cell>
          <cell r="E93">
            <v>14834.970770372816</v>
          </cell>
          <cell r="F93">
            <v>107272.12527929372</v>
          </cell>
          <cell r="G93">
            <v>-2811.7252954189316</v>
          </cell>
          <cell r="H93">
            <v>110563.47936361075</v>
          </cell>
          <cell r="I93"/>
          <cell r="J93">
            <v>-4418.1509485033312</v>
          </cell>
          <cell r="K93"/>
          <cell r="L93">
            <v>110563.47936361075</v>
          </cell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>
            <v>110563.47936361075</v>
          </cell>
          <cell r="AB93">
            <v>110563.47936361075</v>
          </cell>
          <cell r="AC93">
            <v>110563.47936361075</v>
          </cell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Q93"/>
        </row>
        <row r="94">
          <cell r="A94">
            <v>44104</v>
          </cell>
          <cell r="B94">
            <v>104463.79310344829</v>
          </cell>
          <cell r="C94"/>
          <cell r="D94">
            <v>98585.72807015627</v>
          </cell>
          <cell r="E94">
            <v>14552.514404423586</v>
          </cell>
          <cell r="F94">
            <v>113138.24247457986</v>
          </cell>
          <cell r="G94">
            <v>8674.4493711315736</v>
          </cell>
          <cell r="H94">
            <v>119237.92873474232</v>
          </cell>
          <cell r="I94"/>
          <cell r="J94">
            <v>1707.9411672528222</v>
          </cell>
          <cell r="K94"/>
          <cell r="L94">
            <v>119237.92873474232</v>
          </cell>
          <cell r="M94"/>
          <cell r="N94"/>
          <cell r="O94"/>
          <cell r="P94"/>
          <cell r="Q94"/>
          <cell r="R94"/>
          <cell r="S94"/>
          <cell r="T94"/>
          <cell r="U94"/>
          <cell r="V94"/>
          <cell r="W94"/>
          <cell r="X94"/>
          <cell r="Y94"/>
          <cell r="Z94"/>
          <cell r="AA94">
            <v>119237.92873474232</v>
          </cell>
          <cell r="AB94">
            <v>119237.92873474232</v>
          </cell>
          <cell r="AC94">
            <v>119237.92873474232</v>
          </cell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Q94"/>
        </row>
        <row r="95">
          <cell r="A95">
            <v>44135</v>
          </cell>
          <cell r="B95">
            <v>107945.91954022991</v>
          </cell>
          <cell r="C95"/>
          <cell r="D95">
            <v>90016.753151001292</v>
          </cell>
          <cell r="E95">
            <v>14747.845594542507</v>
          </cell>
          <cell r="F95">
            <v>104764.5987455438</v>
          </cell>
          <cell r="G95">
            <v>-3181.3207946861075</v>
          </cell>
          <cell r="H95">
            <v>116056.60794005622</v>
          </cell>
          <cell r="I95"/>
          <cell r="J95">
            <v>893.80109367551142</v>
          </cell>
          <cell r="K95"/>
          <cell r="L95">
            <v>116056.60794005622</v>
          </cell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>
            <v>116056.60794005622</v>
          </cell>
          <cell r="AB95">
            <v>116056.60794005622</v>
          </cell>
          <cell r="AC95">
            <v>116056.60794005622</v>
          </cell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Q95"/>
        </row>
        <row r="96">
          <cell r="A96">
            <v>44165</v>
          </cell>
          <cell r="B96">
            <v>103084.4827586207</v>
          </cell>
          <cell r="C96"/>
          <cell r="D96">
            <v>95592.55307707598</v>
          </cell>
          <cell r="E96">
            <v>13980.639672661609</v>
          </cell>
          <cell r="F96">
            <v>109573.19274973759</v>
          </cell>
          <cell r="G96">
            <v>6488.7099911168916</v>
          </cell>
          <cell r="H96">
            <v>122545.31793117311</v>
          </cell>
          <cell r="I96"/>
          <cell r="J96">
            <v>3993.9461891874525</v>
          </cell>
          <cell r="K96"/>
          <cell r="L96">
            <v>122545.31793117311</v>
          </cell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>
            <v>122545.31793117311</v>
          </cell>
          <cell r="AB96">
            <v>122545.31793117311</v>
          </cell>
          <cell r="AC96">
            <v>122545.31793117311</v>
          </cell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Q96"/>
        </row>
        <row r="97">
          <cell r="A97">
            <v>44196</v>
          </cell>
          <cell r="B97">
            <v>105273.50574712646</v>
          </cell>
          <cell r="C97"/>
          <cell r="D97">
            <v>93042.366613590668</v>
          </cell>
          <cell r="E97">
            <v>14075.186258014264</v>
          </cell>
          <cell r="F97">
            <v>107117.55287160493</v>
          </cell>
          <cell r="G97">
            <v>1844.0471244784712</v>
          </cell>
          <cell r="H97">
            <v>124389.36505565158</v>
          </cell>
          <cell r="I97"/>
          <cell r="J97">
            <v>1717.145440303085</v>
          </cell>
          <cell r="K97"/>
          <cell r="L97">
            <v>124389.36505565158</v>
          </cell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>
            <v>124389.36505565158</v>
          </cell>
          <cell r="AB97">
            <v>124389.36505565158</v>
          </cell>
          <cell r="AC97">
            <v>124389.36505565158</v>
          </cell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Q97"/>
        </row>
        <row r="98">
          <cell r="A98">
            <v>44227</v>
          </cell>
          <cell r="B98">
            <v>106372.80983340865</v>
          </cell>
          <cell r="C98"/>
          <cell r="D98">
            <v>95504.321984553055</v>
          </cell>
          <cell r="E98">
            <v>13784.054054054055</v>
          </cell>
          <cell r="F98">
            <v>109288.37603860711</v>
          </cell>
          <cell r="G98">
            <v>2915.5662051984546</v>
          </cell>
          <cell r="H98">
            <v>127304.93126085003</v>
          </cell>
          <cell r="I98"/>
          <cell r="J98">
            <v>3749.4411069312723</v>
          </cell>
          <cell r="K98"/>
          <cell r="L98">
            <v>127304.93126085003</v>
          </cell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>
            <v>127304.93126085003</v>
          </cell>
          <cell r="AB98">
            <v>127304.93126085003</v>
          </cell>
          <cell r="AC98">
            <v>127304.93126085003</v>
          </cell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Q98"/>
        </row>
        <row r="99">
          <cell r="A99">
            <v>44255</v>
          </cell>
          <cell r="B99">
            <v>93038.92842727997</v>
          </cell>
          <cell r="C99"/>
          <cell r="D99">
            <v>87243.702981987342</v>
          </cell>
          <cell r="E99">
            <v>11815.135135135137</v>
          </cell>
          <cell r="F99">
            <v>99058.838117122476</v>
          </cell>
          <cell r="G99">
            <v>6019.909689842505</v>
          </cell>
          <cell r="H99">
            <v>133324.84095069254</v>
          </cell>
          <cell r="I99"/>
          <cell r="J99">
            <v>3593.1743398398103</v>
          </cell>
          <cell r="K99"/>
          <cell r="L99">
            <v>133324.84095069254</v>
          </cell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>
            <v>133324.84095069254</v>
          </cell>
          <cell r="AB99">
            <v>133324.84095069254</v>
          </cell>
          <cell r="AC99">
            <v>133324.84095069254</v>
          </cell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Q99"/>
        </row>
        <row r="100">
          <cell r="A100">
            <v>44286</v>
          </cell>
          <cell r="B100">
            <v>101304.3004007375</v>
          </cell>
          <cell r="C100"/>
          <cell r="D100">
            <v>89937.567233752881</v>
          </cell>
          <cell r="E100">
            <v>13311.513513513511</v>
          </cell>
          <cell r="F100">
            <v>103249.08074726639</v>
          </cell>
          <cell r="G100">
            <v>1944.7803465288889</v>
          </cell>
          <cell r="H100">
            <v>135269.62129722143</v>
          </cell>
          <cell r="I100"/>
          <cell r="J100">
            <v>3626.752080523283</v>
          </cell>
          <cell r="K100"/>
          <cell r="L100">
            <v>135269.62129722143</v>
          </cell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>
            <v>135269.62129722143</v>
          </cell>
          <cell r="AB100">
            <v>135269.62129722143</v>
          </cell>
          <cell r="AC100">
            <v>135269.62129722143</v>
          </cell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Q100"/>
        </row>
        <row r="101">
          <cell r="A101">
            <v>44316</v>
          </cell>
          <cell r="B101">
            <v>109295.36491891893</v>
          </cell>
          <cell r="C101"/>
          <cell r="D101">
            <v>87757.479433760134</v>
          </cell>
          <cell r="E101">
            <v>13712.91891891892</v>
          </cell>
          <cell r="F101">
            <v>101470.39835267905</v>
          </cell>
          <cell r="G101">
            <v>-7824.9665662398766</v>
          </cell>
          <cell r="H101">
            <v>127444.65473098155</v>
          </cell>
          <cell r="I101"/>
          <cell r="J101">
            <v>46.574490043839127</v>
          </cell>
          <cell r="K101"/>
          <cell r="L101">
            <v>127444.65473098155</v>
          </cell>
          <cell r="M101"/>
          <cell r="N101"/>
          <cell r="O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>
            <v>127444.65473098155</v>
          </cell>
          <cell r="AB101">
            <v>127444.65473098155</v>
          </cell>
          <cell r="AC101">
            <v>127444.65473098155</v>
          </cell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Q101"/>
        </row>
        <row r="102">
          <cell r="A102">
            <v>44347</v>
          </cell>
          <cell r="B102">
            <v>105069.5439592422</v>
          </cell>
          <cell r="C102"/>
          <cell r="D102">
            <v>90502.049561350868</v>
          </cell>
          <cell r="E102">
            <v>15387.141036004752</v>
          </cell>
          <cell r="F102">
            <v>105889.19059735563</v>
          </cell>
          <cell r="G102">
            <v>819.64663811342325</v>
          </cell>
          <cell r="H102">
            <v>128264.30136909497</v>
          </cell>
          <cell r="I102"/>
          <cell r="J102">
            <v>-1686.8465271991881</v>
          </cell>
          <cell r="K102"/>
          <cell r="L102">
            <v>128264.30136909497</v>
          </cell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>
            <v>128264.30136909497</v>
          </cell>
          <cell r="AB102">
            <v>128264.30136909497</v>
          </cell>
          <cell r="AC102">
            <v>128264.30136909497</v>
          </cell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Q102"/>
        </row>
        <row r="103">
          <cell r="A103">
            <v>44377</v>
          </cell>
          <cell r="B103">
            <v>112335.59844931059</v>
          </cell>
          <cell r="C103"/>
          <cell r="D103">
            <v>86710.152708192676</v>
          </cell>
          <cell r="E103">
            <v>15069.89721137959</v>
          </cell>
          <cell r="F103">
            <v>101780.04991957227</v>
          </cell>
          <cell r="G103">
            <v>-10555.548529738327</v>
          </cell>
          <cell r="H103">
            <v>117708.75283935665</v>
          </cell>
          <cell r="I103"/>
          <cell r="J103">
            <v>-5853.62281928826</v>
          </cell>
          <cell r="K103"/>
          <cell r="L103">
            <v>117708.75283935665</v>
          </cell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>
            <v>117708.75283935665</v>
          </cell>
          <cell r="AB103">
            <v>117708.75283935665</v>
          </cell>
          <cell r="AC103">
            <v>117708.75283935665</v>
          </cell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Q103"/>
        </row>
        <row r="104">
          <cell r="A104">
            <v>44408</v>
          </cell>
          <cell r="B104">
            <v>108062.17470881515</v>
          </cell>
          <cell r="C104"/>
          <cell r="D104">
            <v>93158.812298149016</v>
          </cell>
          <cell r="E104">
            <v>15170.61823994829</v>
          </cell>
          <cell r="F104">
            <v>108329.43053809731</v>
          </cell>
          <cell r="G104">
            <v>267.25582928216318</v>
          </cell>
          <cell r="H104">
            <v>117976.00866863881</v>
          </cell>
          <cell r="I104"/>
          <cell r="J104">
            <v>-3156.215354114247</v>
          </cell>
          <cell r="K104"/>
          <cell r="L104">
            <v>117976.00866863881</v>
          </cell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>
            <v>117976.00866863881</v>
          </cell>
          <cell r="AB104">
            <v>117976.00866863881</v>
          </cell>
          <cell r="AC104">
            <v>117976.00866863881</v>
          </cell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Q104"/>
        </row>
        <row r="105">
          <cell r="A105">
            <v>44439</v>
          </cell>
          <cell r="B105">
            <v>110083.85057471265</v>
          </cell>
          <cell r="C105"/>
          <cell r="D105">
            <v>94293.293365577134</v>
          </cell>
          <cell r="E105">
            <v>14834.970770372816</v>
          </cell>
          <cell r="F105">
            <v>109128.26413594995</v>
          </cell>
          <cell r="G105">
            <v>-955.58643876269343</v>
          </cell>
          <cell r="H105">
            <v>117020.42222987612</v>
          </cell>
          <cell r="I105"/>
          <cell r="J105">
            <v>-3747.9597130729526</v>
          </cell>
          <cell r="K105"/>
          <cell r="L105">
            <v>117020.42222987612</v>
          </cell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>
            <v>117020.42222987612</v>
          </cell>
          <cell r="AB105">
            <v>117020.42222987612</v>
          </cell>
          <cell r="AC105">
            <v>117020.42222987612</v>
          </cell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Q105"/>
        </row>
        <row r="106">
          <cell r="A106">
            <v>44469</v>
          </cell>
          <cell r="B106">
            <v>104463.79310344829</v>
          </cell>
          <cell r="C106"/>
          <cell r="D106">
            <v>97648.592180350213</v>
          </cell>
          <cell r="E106">
            <v>14552.514404423586</v>
          </cell>
          <cell r="F106">
            <v>112201.10658477381</v>
          </cell>
          <cell r="G106">
            <v>7737.3134813255165</v>
          </cell>
          <cell r="H106">
            <v>124757.73571120163</v>
          </cell>
          <cell r="I106"/>
          <cell r="J106">
            <v>2349.6609572816619</v>
          </cell>
          <cell r="K106"/>
          <cell r="L106">
            <v>124757.73571120163</v>
          </cell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>
            <v>124757.73571120163</v>
          </cell>
          <cell r="AB106">
            <v>124757.73571120163</v>
          </cell>
          <cell r="AC106">
            <v>124757.73571120163</v>
          </cell>
          <cell r="AD106"/>
          <cell r="AE106"/>
          <cell r="AF106"/>
          <cell r="AG106"/>
          <cell r="AH106"/>
          <cell r="AI106"/>
          <cell r="AJ106"/>
          <cell r="AK106"/>
          <cell r="AL106"/>
          <cell r="AM106"/>
          <cell r="AN106"/>
          <cell r="AO106"/>
          <cell r="AQ106"/>
        </row>
        <row r="107">
          <cell r="A107">
            <v>44500</v>
          </cell>
          <cell r="B107">
            <v>107945.91954022991</v>
          </cell>
          <cell r="C107"/>
          <cell r="D107">
            <v>90988.356044057262</v>
          </cell>
          <cell r="E107">
            <v>14747.845594542507</v>
          </cell>
          <cell r="F107">
            <v>105736.20163859977</v>
          </cell>
          <cell r="G107">
            <v>-2209.7179016301379</v>
          </cell>
          <cell r="H107">
            <v>122548.01780957149</v>
          </cell>
          <cell r="I107"/>
          <cell r="J107">
            <v>1524.0030469775618</v>
          </cell>
          <cell r="K107"/>
          <cell r="L107">
            <v>122548.01780957149</v>
          </cell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>
            <v>122548.01780957149</v>
          </cell>
          <cell r="AB107">
            <v>122548.01780957149</v>
          </cell>
          <cell r="AC107">
            <v>122548.01780957149</v>
          </cell>
          <cell r="AD107"/>
          <cell r="AE107"/>
          <cell r="AF107"/>
          <cell r="AG107"/>
          <cell r="AH107"/>
          <cell r="AI107"/>
          <cell r="AJ107"/>
          <cell r="AK107"/>
          <cell r="AL107"/>
          <cell r="AM107"/>
          <cell r="AN107"/>
          <cell r="AO107"/>
          <cell r="AQ107"/>
        </row>
        <row r="108">
          <cell r="A108">
            <v>44530</v>
          </cell>
          <cell r="B108">
            <v>103084.4827586207</v>
          </cell>
          <cell r="C108"/>
          <cell r="D108">
            <v>94910.648309888085</v>
          </cell>
          <cell r="E108">
            <v>13980.639672661609</v>
          </cell>
          <cell r="F108">
            <v>108891.28798254969</v>
          </cell>
          <cell r="G108">
            <v>5806.8052239289973</v>
          </cell>
          <cell r="H108">
            <v>128354.82303350049</v>
          </cell>
          <cell r="I108"/>
          <cell r="J108">
            <v>3778.1336012081251</v>
          </cell>
          <cell r="K108"/>
          <cell r="L108">
            <v>128354.82303350049</v>
          </cell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>
            <v>128354.82303350049</v>
          </cell>
          <cell r="AB108">
            <v>128354.82303350049</v>
          </cell>
          <cell r="AC108">
            <v>128354.82303350049</v>
          </cell>
          <cell r="AD108"/>
          <cell r="AE108"/>
          <cell r="AF108"/>
          <cell r="AG108"/>
          <cell r="AH108"/>
          <cell r="AI108"/>
          <cell r="AJ108"/>
          <cell r="AK108"/>
          <cell r="AL108"/>
          <cell r="AM108"/>
          <cell r="AN108"/>
          <cell r="AO108"/>
          <cell r="AQ108"/>
        </row>
        <row r="109">
          <cell r="A109">
            <v>44561</v>
          </cell>
          <cell r="B109">
            <v>105273.50574712646</v>
          </cell>
          <cell r="C109"/>
          <cell r="D109">
            <v>93615.322798026114</v>
          </cell>
          <cell r="E109">
            <v>14075.186258014264</v>
          </cell>
          <cell r="F109">
            <v>107690.50905604038</v>
          </cell>
          <cell r="G109">
            <v>2417.0033089139179</v>
          </cell>
          <cell r="H109">
            <v>130771.82634241441</v>
          </cell>
          <cell r="I109"/>
          <cell r="J109">
            <v>2004.6968770709257</v>
          </cell>
          <cell r="K109"/>
          <cell r="L109">
            <v>130771.82634241441</v>
          </cell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>
            <v>130771.82634241441</v>
          </cell>
          <cell r="AB109">
            <v>130771.82634241441</v>
          </cell>
          <cell r="AC109">
            <v>130771.82634241441</v>
          </cell>
          <cell r="AD109"/>
          <cell r="AE109"/>
          <cell r="AF109"/>
          <cell r="AG109"/>
          <cell r="AH109"/>
          <cell r="AI109"/>
          <cell r="AJ109"/>
          <cell r="AK109"/>
          <cell r="AL109"/>
          <cell r="AM109"/>
          <cell r="AN109"/>
          <cell r="AO109"/>
          <cell r="AQ109"/>
        </row>
        <row r="110">
          <cell r="A110">
            <v>44592</v>
          </cell>
          <cell r="B110">
            <v>106372.80983340865</v>
          </cell>
          <cell r="C110"/>
          <cell r="D110">
            <v>94844.031257845054</v>
          </cell>
          <cell r="E110">
            <v>13784.054054054055</v>
          </cell>
          <cell r="F110">
            <v>108628.08531189911</v>
          </cell>
          <cell r="G110">
            <v>2255.2754784904537</v>
          </cell>
          <cell r="H110">
            <v>133027.10182090488</v>
          </cell>
          <cell r="I110"/>
          <cell r="J110">
            <v>3493.0280037777898</v>
          </cell>
          <cell r="K110"/>
          <cell r="L110">
            <v>133027.10182090488</v>
          </cell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>
            <v>133027.10182090488</v>
          </cell>
          <cell r="AB110">
            <v>133027.10182090488</v>
          </cell>
          <cell r="AC110">
            <v>133027.10182090488</v>
          </cell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Q110"/>
        </row>
        <row r="111">
          <cell r="A111">
            <v>44620</v>
          </cell>
          <cell r="B111">
            <v>93038.92842727997</v>
          </cell>
          <cell r="C111"/>
          <cell r="D111">
            <v>86692.468500894538</v>
          </cell>
          <cell r="E111">
            <v>11815.135135135137</v>
          </cell>
          <cell r="F111">
            <v>98507.603636029671</v>
          </cell>
          <cell r="G111">
            <v>5468.6752087497007</v>
          </cell>
          <cell r="H111">
            <v>138495.77702965459</v>
          </cell>
          <cell r="I111"/>
          <cell r="J111">
            <v>3380.3179987180242</v>
          </cell>
          <cell r="K111"/>
          <cell r="L111">
            <v>138495.77702965459</v>
          </cell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>
            <v>138495.77702965459</v>
          </cell>
          <cell r="AB111">
            <v>138495.77702965459</v>
          </cell>
          <cell r="AC111">
            <v>138495.77702965459</v>
          </cell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Q111"/>
        </row>
        <row r="112">
          <cell r="A112">
            <v>44651</v>
          </cell>
          <cell r="B112">
            <v>101304.3004007375</v>
          </cell>
          <cell r="C112"/>
          <cell r="D112">
            <v>88130.176321083069</v>
          </cell>
          <cell r="E112">
            <v>13311.513513513511</v>
          </cell>
          <cell r="F112">
            <v>101441.68983459657</v>
          </cell>
          <cell r="G112">
            <v>137.38943385907623</v>
          </cell>
          <cell r="H112">
            <v>138633.16646351368</v>
          </cell>
          <cell r="I112"/>
          <cell r="J112">
            <v>2620.446707033077</v>
          </cell>
          <cell r="K112"/>
          <cell r="L112">
            <v>138633.16646351368</v>
          </cell>
          <cell r="M112"/>
          <cell r="N112"/>
          <cell r="O112"/>
          <cell r="P112"/>
          <cell r="Q112"/>
          <cell r="R112"/>
          <cell r="S112"/>
          <cell r="T112"/>
          <cell r="U112"/>
          <cell r="V112"/>
          <cell r="W112"/>
          <cell r="X112"/>
          <cell r="Y112"/>
          <cell r="Z112"/>
          <cell r="AA112">
            <v>138633.16646351368</v>
          </cell>
          <cell r="AB112">
            <v>138633.16646351368</v>
          </cell>
          <cell r="AC112">
            <v>138633.16646351368</v>
          </cell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Q112"/>
        </row>
        <row r="113">
          <cell r="A113">
            <v>44681</v>
          </cell>
          <cell r="B113">
            <v>109295.36491891893</v>
          </cell>
          <cell r="C113"/>
          <cell r="D113">
            <v>89026.094897852556</v>
          </cell>
          <cell r="E113">
            <v>13712.91891891892</v>
          </cell>
          <cell r="F113">
            <v>102739.01381677148</v>
          </cell>
          <cell r="G113">
            <v>-6556.3511021474551</v>
          </cell>
          <cell r="H113">
            <v>132076.81536136623</v>
          </cell>
          <cell r="I113"/>
          <cell r="J113">
            <v>-316.76215317955939</v>
          </cell>
          <cell r="K113"/>
          <cell r="L113">
            <v>132076.81536136623</v>
          </cell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>
            <v>132076.81536136623</v>
          </cell>
          <cell r="AB113">
            <v>132076.81536136623</v>
          </cell>
          <cell r="AC113">
            <v>132076.81536136623</v>
          </cell>
          <cell r="AD113"/>
          <cell r="AE113"/>
          <cell r="AF113"/>
          <cell r="AG113"/>
          <cell r="AH113"/>
          <cell r="AI113"/>
          <cell r="AJ113"/>
          <cell r="AK113"/>
          <cell r="AL113"/>
          <cell r="AM113"/>
          <cell r="AN113"/>
          <cell r="AO113"/>
          <cell r="AQ113"/>
        </row>
        <row r="114">
          <cell r="A114">
            <v>44712</v>
          </cell>
          <cell r="B114">
            <v>105069.5439592422</v>
          </cell>
          <cell r="C114"/>
          <cell r="D114">
            <v>89923.608221229282</v>
          </cell>
          <cell r="E114">
            <v>15387.141036004752</v>
          </cell>
          <cell r="F114">
            <v>105310.74925723404</v>
          </cell>
          <cell r="G114">
            <v>241.20529799183714</v>
          </cell>
          <cell r="H114">
            <v>132318.02065935807</v>
          </cell>
          <cell r="I114"/>
          <cell r="J114">
            <v>-2059.2521234321807</v>
          </cell>
          <cell r="K114"/>
          <cell r="L114">
            <v>132318.02065935807</v>
          </cell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>
            <v>132318.02065935807</v>
          </cell>
          <cell r="AB114">
            <v>132318.02065935807</v>
          </cell>
          <cell r="AC114">
            <v>132318.02065935807</v>
          </cell>
          <cell r="AD114"/>
          <cell r="AE114"/>
          <cell r="AF114"/>
          <cell r="AG114"/>
          <cell r="AH114"/>
          <cell r="AI114"/>
          <cell r="AJ114"/>
          <cell r="AK114"/>
          <cell r="AL114"/>
          <cell r="AM114"/>
          <cell r="AN114"/>
          <cell r="AO114"/>
          <cell r="AQ114"/>
        </row>
        <row r="115">
          <cell r="A115">
            <v>44742</v>
          </cell>
          <cell r="B115">
            <v>112335.59844931059</v>
          </cell>
          <cell r="C115"/>
          <cell r="D115">
            <v>87066.007212201337</v>
          </cell>
          <cell r="E115">
            <v>15069.89721137959</v>
          </cell>
          <cell r="F115">
            <v>102135.90442358093</v>
          </cell>
          <cell r="G115">
            <v>-10199.694025729666</v>
          </cell>
          <cell r="H115">
            <v>122118.3266336284</v>
          </cell>
          <cell r="I115"/>
          <cell r="J115">
            <v>-5504.9466099617612</v>
          </cell>
          <cell r="K115"/>
          <cell r="L115">
            <v>122118.3266336284</v>
          </cell>
          <cell r="M115"/>
          <cell r="N115"/>
          <cell r="O115"/>
          <cell r="P115"/>
          <cell r="Q115"/>
          <cell r="R115"/>
          <cell r="S115"/>
          <cell r="T115"/>
          <cell r="U115"/>
          <cell r="V115"/>
          <cell r="W115"/>
          <cell r="X115"/>
          <cell r="Y115"/>
          <cell r="Z115"/>
          <cell r="AA115">
            <v>122118.3266336284</v>
          </cell>
          <cell r="AB115">
            <v>122118.3266336284</v>
          </cell>
          <cell r="AC115">
            <v>122118.3266336284</v>
          </cell>
          <cell r="AD115"/>
          <cell r="AE115"/>
          <cell r="AF115"/>
          <cell r="AG115"/>
          <cell r="AH115"/>
          <cell r="AI115"/>
          <cell r="AJ115"/>
          <cell r="AK115"/>
          <cell r="AL115"/>
          <cell r="AM115"/>
          <cell r="AN115"/>
          <cell r="AO115"/>
          <cell r="AQ115"/>
        </row>
        <row r="116">
          <cell r="A116">
            <v>44773</v>
          </cell>
          <cell r="B116">
            <v>108062.17470881515</v>
          </cell>
          <cell r="C116"/>
          <cell r="D116">
            <v>91889.537887815168</v>
          </cell>
          <cell r="E116">
            <v>15170.61823994829</v>
          </cell>
          <cell r="F116">
            <v>107060.15612776346</v>
          </cell>
          <cell r="G116">
            <v>-1002.018581051685</v>
          </cell>
          <cell r="H116">
            <v>121116.30805257671</v>
          </cell>
          <cell r="I116"/>
          <cell r="J116">
            <v>-3653.5024362631716</v>
          </cell>
          <cell r="K116"/>
          <cell r="L116">
            <v>121116.30805257671</v>
          </cell>
          <cell r="M116"/>
          <cell r="N116"/>
          <cell r="O116"/>
          <cell r="P116"/>
          <cell r="Q116"/>
          <cell r="R116"/>
          <cell r="S116"/>
          <cell r="T116"/>
          <cell r="U116"/>
          <cell r="V116"/>
          <cell r="W116"/>
          <cell r="X116"/>
          <cell r="Y116"/>
          <cell r="Z116"/>
          <cell r="AA116">
            <v>121116.30805257671</v>
          </cell>
          <cell r="AB116">
            <v>121116.30805257671</v>
          </cell>
          <cell r="AC116">
            <v>121116.30805257671</v>
          </cell>
          <cell r="AD116"/>
          <cell r="AE116"/>
          <cell r="AF116"/>
          <cell r="AG116"/>
          <cell r="AH116"/>
          <cell r="AI116"/>
          <cell r="AJ116"/>
          <cell r="AK116"/>
          <cell r="AL116"/>
          <cell r="AM116"/>
          <cell r="AN116"/>
          <cell r="AO116"/>
          <cell r="AQ116"/>
        </row>
        <row r="117">
          <cell r="A117">
            <v>44804</v>
          </cell>
          <cell r="B117">
            <v>110083.85057471265</v>
          </cell>
          <cell r="C117"/>
          <cell r="D117">
            <v>93064.138412492815</v>
          </cell>
          <cell r="E117">
            <v>14834.970770372816</v>
          </cell>
          <cell r="F117">
            <v>107899.10918286564</v>
          </cell>
          <cell r="G117">
            <v>-2184.741391847012</v>
          </cell>
          <cell r="H117">
            <v>118931.5666607297</v>
          </cell>
          <cell r="I117"/>
          <cell r="J117">
            <v>-4462.1513328761212</v>
          </cell>
          <cell r="K117"/>
          <cell r="L117">
            <v>118931.5666607297</v>
          </cell>
          <cell r="M117"/>
          <cell r="N117"/>
          <cell r="O117"/>
          <cell r="P117"/>
          <cell r="Q117"/>
          <cell r="R117"/>
          <cell r="S117"/>
          <cell r="T117"/>
          <cell r="U117"/>
          <cell r="V117"/>
          <cell r="W117"/>
          <cell r="X117"/>
          <cell r="Y117"/>
          <cell r="Z117"/>
          <cell r="AA117">
            <v>118931.5666607297</v>
          </cell>
          <cell r="AB117">
            <v>118931.5666607297</v>
          </cell>
          <cell r="AC117">
            <v>118931.5666607297</v>
          </cell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Q117"/>
        </row>
        <row r="118">
          <cell r="A118">
            <v>44834</v>
          </cell>
          <cell r="B118">
            <v>104463.79310344829</v>
          </cell>
          <cell r="C118"/>
          <cell r="D118">
            <v>98254.18923521298</v>
          </cell>
          <cell r="E118">
            <v>14552.514404423586</v>
          </cell>
          <cell r="F118">
            <v>112806.70363963657</v>
          </cell>
          <cell r="G118">
            <v>8342.910536188283</v>
          </cell>
          <cell r="H118">
            <v>127274.47719691799</v>
          </cell>
          <cell r="I118"/>
          <cell r="J118">
            <v>1718.716854429862</v>
          </cell>
          <cell r="K118"/>
          <cell r="L118">
            <v>127274.47719691799</v>
          </cell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>
            <v>127274.47719691799</v>
          </cell>
          <cell r="AB118">
            <v>127274.47719691799</v>
          </cell>
          <cell r="AC118">
            <v>127274.47719691799</v>
          </cell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Q118"/>
        </row>
        <row r="119">
          <cell r="A119">
            <v>44865</v>
          </cell>
          <cell r="B119">
            <v>107945.91954022991</v>
          </cell>
          <cell r="C119"/>
          <cell r="D119">
            <v>90291.327344114659</v>
          </cell>
          <cell r="E119">
            <v>14747.845594542507</v>
          </cell>
          <cell r="F119">
            <v>105039.17293865717</v>
          </cell>
          <cell r="G119">
            <v>-2906.7466015727405</v>
          </cell>
          <cell r="H119">
            <v>124367.73059534525</v>
          </cell>
          <cell r="I119"/>
          <cell r="J119">
            <v>1083.8075142561768</v>
          </cell>
          <cell r="K119"/>
          <cell r="L119">
            <v>124367.73059534525</v>
          </cell>
          <cell r="M119"/>
          <cell r="N119"/>
          <cell r="O119"/>
          <cell r="P119"/>
          <cell r="Q119"/>
          <cell r="R119"/>
          <cell r="S119"/>
          <cell r="T119"/>
          <cell r="U119"/>
          <cell r="V119"/>
          <cell r="W119"/>
          <cell r="X119"/>
          <cell r="Y119"/>
          <cell r="Z119"/>
          <cell r="AA119">
            <v>124367.73059534525</v>
          </cell>
          <cell r="AB119">
            <v>124367.73059534525</v>
          </cell>
          <cell r="AC119">
            <v>124367.73059534525</v>
          </cell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Q119"/>
        </row>
        <row r="120">
          <cell r="A120">
            <v>44895</v>
          </cell>
          <cell r="B120">
            <v>103084.4827586207</v>
          </cell>
          <cell r="C120"/>
          <cell r="D120">
            <v>95544.557807020028</v>
          </cell>
          <cell r="E120">
            <v>13980.639672661609</v>
          </cell>
          <cell r="F120">
            <v>109525.19747968164</v>
          </cell>
          <cell r="G120">
            <v>6440.7147210609401</v>
          </cell>
          <cell r="H120">
            <v>130808.44531640619</v>
          </cell>
          <cell r="I120"/>
          <cell r="J120">
            <v>3958.959551892161</v>
          </cell>
          <cell r="K120"/>
          <cell r="L120">
            <v>130808.44531640619</v>
          </cell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>
            <v>130808.44531640619</v>
          </cell>
          <cell r="AB120">
            <v>130808.44531640619</v>
          </cell>
          <cell r="AC120">
            <v>130808.44531640619</v>
          </cell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Q120"/>
        </row>
      </sheetData>
      <sheetData sheetId="20" refreshError="1">
        <row r="1">
          <cell r="B1" t="str">
            <v>Port Inventory base case (4mtpm loss from Vale)</v>
          </cell>
          <cell r="C1" t="str">
            <v>Port Inventory(EP impact 65kt/d PI output in July and August)</v>
          </cell>
          <cell r="D1" t="str">
            <v>Port Inventory(no ratio increment from Brazil, no A&amp;T restart)</v>
          </cell>
        </row>
        <row r="2">
          <cell r="A2">
            <v>42400</v>
          </cell>
          <cell r="B2">
            <v>98410</v>
          </cell>
        </row>
        <row r="3">
          <cell r="A3">
            <v>42429</v>
          </cell>
          <cell r="B3">
            <v>98190</v>
          </cell>
        </row>
        <row r="4">
          <cell r="A4">
            <v>42460</v>
          </cell>
          <cell r="B4">
            <v>96310</v>
          </cell>
        </row>
        <row r="5">
          <cell r="A5">
            <v>42490</v>
          </cell>
          <cell r="B5">
            <v>100080</v>
          </cell>
        </row>
        <row r="6">
          <cell r="A6">
            <v>42521</v>
          </cell>
          <cell r="B6">
            <v>101860</v>
          </cell>
        </row>
        <row r="7">
          <cell r="A7">
            <v>42551</v>
          </cell>
          <cell r="B7">
            <v>102680</v>
          </cell>
        </row>
        <row r="8">
          <cell r="A8">
            <v>42582</v>
          </cell>
          <cell r="B8">
            <v>108640</v>
          </cell>
        </row>
        <row r="9">
          <cell r="A9">
            <v>42613</v>
          </cell>
          <cell r="B9">
            <v>105400</v>
          </cell>
        </row>
        <row r="10">
          <cell r="A10">
            <v>42643</v>
          </cell>
          <cell r="B10">
            <v>106480</v>
          </cell>
        </row>
        <row r="11">
          <cell r="A11">
            <v>42674</v>
          </cell>
          <cell r="B11">
            <v>108290</v>
          </cell>
        </row>
        <row r="12">
          <cell r="A12">
            <v>42704</v>
          </cell>
          <cell r="B12">
            <v>110730</v>
          </cell>
        </row>
        <row r="13">
          <cell r="A13">
            <v>42735</v>
          </cell>
          <cell r="B13">
            <v>114390</v>
          </cell>
        </row>
        <row r="14">
          <cell r="A14">
            <v>42766</v>
          </cell>
          <cell r="B14">
            <v>122406.66666666667</v>
          </cell>
        </row>
        <row r="15">
          <cell r="A15">
            <v>42794</v>
          </cell>
          <cell r="B15">
            <v>130810</v>
          </cell>
        </row>
        <row r="16">
          <cell r="A16">
            <v>42825</v>
          </cell>
          <cell r="B16">
            <v>134560</v>
          </cell>
        </row>
        <row r="17">
          <cell r="A17">
            <v>42855</v>
          </cell>
          <cell r="B17">
            <v>133330</v>
          </cell>
        </row>
        <row r="18">
          <cell r="A18">
            <v>42886</v>
          </cell>
          <cell r="B18">
            <v>140270</v>
          </cell>
        </row>
        <row r="19">
          <cell r="A19">
            <v>42916</v>
          </cell>
          <cell r="B19">
            <v>144130</v>
          </cell>
        </row>
        <row r="20">
          <cell r="A20">
            <v>42947</v>
          </cell>
          <cell r="B20">
            <v>142310</v>
          </cell>
        </row>
        <row r="21">
          <cell r="A21">
            <v>42978</v>
          </cell>
          <cell r="B21">
            <v>134730</v>
          </cell>
        </row>
        <row r="22">
          <cell r="A22">
            <v>43008</v>
          </cell>
          <cell r="B22">
            <v>133570</v>
          </cell>
        </row>
        <row r="23">
          <cell r="A23">
            <v>43039</v>
          </cell>
          <cell r="B23">
            <v>135940</v>
          </cell>
        </row>
        <row r="24">
          <cell r="A24">
            <v>43069</v>
          </cell>
          <cell r="B24">
            <v>139849</v>
          </cell>
        </row>
        <row r="25">
          <cell r="A25">
            <v>43100</v>
          </cell>
          <cell r="B25">
            <v>146551.00000000003</v>
          </cell>
        </row>
        <row r="26">
          <cell r="A26">
            <v>43131</v>
          </cell>
          <cell r="B26">
            <v>151822</v>
          </cell>
        </row>
        <row r="27">
          <cell r="A27">
            <v>43159</v>
          </cell>
          <cell r="B27">
            <v>157480</v>
          </cell>
        </row>
        <row r="28">
          <cell r="A28">
            <v>43190</v>
          </cell>
          <cell r="B28">
            <v>162817.99999999997</v>
          </cell>
        </row>
        <row r="29">
          <cell r="A29">
            <v>43220</v>
          </cell>
          <cell r="B29">
            <v>159084.1</v>
          </cell>
        </row>
        <row r="30">
          <cell r="A30">
            <v>43251</v>
          </cell>
          <cell r="B30">
            <v>158894.40000000002</v>
          </cell>
        </row>
        <row r="31">
          <cell r="A31">
            <v>43281</v>
          </cell>
          <cell r="B31">
            <v>155792.79999999999</v>
          </cell>
        </row>
        <row r="32">
          <cell r="A32">
            <v>43312</v>
          </cell>
          <cell r="B32">
            <v>153454.80000000002</v>
          </cell>
        </row>
        <row r="33">
          <cell r="A33">
            <v>43343</v>
          </cell>
          <cell r="B33">
            <v>147332.30000000002</v>
          </cell>
        </row>
        <row r="34">
          <cell r="A34">
            <v>43373</v>
          </cell>
          <cell r="B34">
            <v>145165.4</v>
          </cell>
        </row>
        <row r="35">
          <cell r="A35">
            <v>43404</v>
          </cell>
          <cell r="B35">
            <v>145186.4</v>
          </cell>
        </row>
        <row r="36">
          <cell r="A36">
            <v>43434</v>
          </cell>
          <cell r="B36">
            <v>140349.19999999998</v>
          </cell>
        </row>
        <row r="37">
          <cell r="A37">
            <v>43465</v>
          </cell>
          <cell r="B37">
            <v>141564.29999999999</v>
          </cell>
        </row>
        <row r="38">
          <cell r="A38">
            <v>43496</v>
          </cell>
          <cell r="B38">
            <v>142057.5</v>
          </cell>
          <cell r="C38">
            <v>142057.5</v>
          </cell>
          <cell r="D38">
            <v>142057.5</v>
          </cell>
        </row>
        <row r="39">
          <cell r="A39">
            <v>43524</v>
          </cell>
          <cell r="B39">
            <v>145765</v>
          </cell>
          <cell r="C39">
            <v>145765</v>
          </cell>
          <cell r="D39">
            <v>145765</v>
          </cell>
        </row>
        <row r="40">
          <cell r="A40">
            <v>43555</v>
          </cell>
          <cell r="B40">
            <v>147423.32737068969</v>
          </cell>
          <cell r="C40">
            <v>147423.32737068969</v>
          </cell>
          <cell r="D40">
            <v>147423.32737068969</v>
          </cell>
        </row>
        <row r="41">
          <cell r="A41">
            <v>43585</v>
          </cell>
          <cell r="B41">
            <v>134260</v>
          </cell>
          <cell r="C41">
            <v>134260</v>
          </cell>
          <cell r="D41">
            <v>134260</v>
          </cell>
        </row>
        <row r="42">
          <cell r="A42">
            <v>43616</v>
          </cell>
          <cell r="B42">
            <v>123966.14806034484</v>
          </cell>
          <cell r="C42">
            <v>123966.14806034484</v>
          </cell>
          <cell r="D42">
            <v>123966.14806034484</v>
          </cell>
        </row>
        <row r="43">
          <cell r="A43">
            <v>43646</v>
          </cell>
          <cell r="B43">
            <v>115635.92715517239</v>
          </cell>
          <cell r="C43">
            <v>115635.92715517239</v>
          </cell>
          <cell r="D43">
            <v>115635.92715517239</v>
          </cell>
        </row>
        <row r="44">
          <cell r="A44">
            <v>43677</v>
          </cell>
          <cell r="B44">
            <v>116418.09999999999</v>
          </cell>
          <cell r="C44">
            <v>119418.09999999999</v>
          </cell>
          <cell r="D44">
            <v>116418.09999999999</v>
          </cell>
        </row>
        <row r="45">
          <cell r="A45">
            <v>43708</v>
          </cell>
          <cell r="B45">
            <v>115547.32832200376</v>
          </cell>
          <cell r="C45">
            <v>121547.32832200376</v>
          </cell>
          <cell r="D45">
            <v>115547.32832200376</v>
          </cell>
        </row>
        <row r="46">
          <cell r="A46">
            <v>43738</v>
          </cell>
          <cell r="B46">
            <v>120045.31347447674</v>
          </cell>
          <cell r="C46">
            <v>126045.31347447674</v>
          </cell>
          <cell r="D46">
            <v>120045.31347447674</v>
          </cell>
        </row>
        <row r="47">
          <cell r="A47">
            <v>43769</v>
          </cell>
          <cell r="B47">
            <v>113471.83817738811</v>
          </cell>
          <cell r="C47">
            <v>119471.83817738811</v>
          </cell>
          <cell r="D47">
            <v>113471.83817738811</v>
          </cell>
        </row>
        <row r="48">
          <cell r="A48">
            <v>43799</v>
          </cell>
          <cell r="B48">
            <v>113505.33781388901</v>
          </cell>
          <cell r="C48">
            <v>119505.33781388901</v>
          </cell>
          <cell r="D48">
            <v>113505.33781388901</v>
          </cell>
        </row>
        <row r="49">
          <cell r="A49">
            <v>43830</v>
          </cell>
          <cell r="B49">
            <v>110103.41104806589</v>
          </cell>
          <cell r="C49">
            <v>116103.41104806589</v>
          </cell>
          <cell r="D49">
            <v>110103.41104806589</v>
          </cell>
        </row>
        <row r="50">
          <cell r="A50"/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 list"/>
      <sheetName val="Weekly IO fundamental map"/>
      <sheetName val="IO Scale"/>
      <sheetName val="Weekly Model (2)"/>
      <sheetName val="Weekly Model"/>
      <sheetName val="NP SnD analysis"/>
      <sheetName val="Mills' inventory evolution"/>
      <sheetName val="AZM Congestion"/>
      <sheetName val="monthly Congestion"/>
      <sheetName val="Monthly AZM AUS&amp;BZL shipments"/>
      <sheetName val="Monthly Model (2)"/>
      <sheetName val="Production cuts scenario"/>
      <sheetName val="Miners cost tracking"/>
      <sheetName val="Miners FY report"/>
      <sheetName val="Annual Downstream Model"/>
      <sheetName val="Lump"/>
      <sheetName val="6 Ports Monitor"/>
      <sheetName val="Inventory"/>
      <sheetName val="Port CU Monitor"/>
      <sheetName val="Sheet1"/>
      <sheetName val="wind inv. and Remov."/>
      <sheetName val="Removal pace breakdown"/>
      <sheetName val="Total Inventory"/>
      <sheetName val="Production Cost"/>
      <sheetName val="Production"/>
      <sheetName val="Domestic small sample"/>
      <sheetName val="Dom New"/>
      <sheetName val="产量占比"/>
      <sheetName val="Dom IO"/>
      <sheetName val="Pellet and domestic concentrate"/>
      <sheetName val="Flow"/>
      <sheetName val="Supply"/>
      <sheetName val="Dom vs IMP"/>
      <sheetName val="Mix"/>
      <sheetName val="Seaborne Inventory"/>
      <sheetName val="Mills' invnetory analysis"/>
      <sheetName val="Lump Inventory and ratio"/>
      <sheetName val="Daily ore consumption"/>
      <sheetName val="sintering ore analysis"/>
      <sheetName val="pivot for mills inv detail"/>
      <sheetName val="63 Mills Inventory Details"/>
      <sheetName val="64 Mills Inventory Details"/>
      <sheetName val="Mill details analysis (ex-SX)"/>
      <sheetName val="Mill details analysis (ALL)"/>
      <sheetName val="Mill details analysis (Tangsha)"/>
      <sheetName val="Mill details analysis (Shandon)"/>
      <sheetName val="Mill details analysis (South)"/>
      <sheetName val="domestic crude steel"/>
      <sheetName val="Mill details analysis(River)"/>
      <sheetName val="PBF vs IOCJ&amp;SSF"/>
      <sheetName val="Spot Steel Price"/>
      <sheetName val="Margin"/>
      <sheetName val="Weekly Margin"/>
      <sheetName val="Daily Margin"/>
      <sheetName val="Sentiment"/>
    </sheetNames>
    <sheetDataSet>
      <sheetData sheetId="0"/>
      <sheetData sheetId="1"/>
      <sheetData sheetId="2"/>
      <sheetData sheetId="3"/>
      <sheetData sheetId="4">
        <row r="2">
          <cell r="C2">
            <v>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7">
          <cell r="R7" t="str">
            <v>Date</v>
          </cell>
          <cell r="S7" t="str">
            <v>Imported sintering ore inventory</v>
          </cell>
          <cell r="T7" t="str">
            <v>Imported sintering ore daily consumption</v>
          </cell>
          <cell r="U7" t="str">
            <v>Inventory at stockyard</v>
          </cell>
          <cell r="V7" t="str">
            <v>Inventory at ports</v>
          </cell>
          <cell r="W7" t="str">
            <v>Seaborne inventory</v>
          </cell>
          <cell r="X7" t="str">
            <v>Total iron ore consumption</v>
          </cell>
          <cell r="Y7" t="str">
            <v>Total imported ore consumption (sintering ore + lumps + pellets +PF)</v>
          </cell>
          <cell r="Z7" t="str">
            <v>Domestic sinter ore inv</v>
          </cell>
          <cell r="AA7" t="str">
            <v>Domestic sinter ore daily consumption</v>
          </cell>
          <cell r="AB7" t="str">
            <v>Availability days of import sintering ore</v>
          </cell>
        </row>
        <row r="8">
          <cell r="R8">
            <v>42222</v>
          </cell>
          <cell r="S8">
            <v>1518.5800000000002</v>
          </cell>
          <cell r="T8">
            <v>63.940000000000012</v>
          </cell>
          <cell r="U8">
            <v>563.88</v>
          </cell>
          <cell r="V8">
            <v>795.84</v>
          </cell>
          <cell r="W8">
            <v>622.41000000000008</v>
          </cell>
          <cell r="X8">
            <v>81.794000000000025</v>
          </cell>
          <cell r="Y8">
            <v>77.624000000000024</v>
          </cell>
          <cell r="Z8">
            <v>68.679999999999993</v>
          </cell>
          <cell r="AA8">
            <v>4.169999999999999</v>
          </cell>
          <cell r="AB8">
            <v>23.750078198310913</v>
          </cell>
        </row>
        <row r="9">
          <cell r="R9">
            <v>42236</v>
          </cell>
          <cell r="S9">
            <v>1494.9</v>
          </cell>
          <cell r="T9">
            <v>64.000000000000014</v>
          </cell>
          <cell r="U9">
            <v>571.7600000000001</v>
          </cell>
          <cell r="V9">
            <v>725.84</v>
          </cell>
          <cell r="W9">
            <v>635.52</v>
          </cell>
          <cell r="X9">
            <v>80.53</v>
          </cell>
          <cell r="Y9">
            <v>76.12</v>
          </cell>
          <cell r="Z9">
            <v>73.429999999999993</v>
          </cell>
          <cell r="AA9">
            <v>4.4099999999999984</v>
          </cell>
          <cell r="AB9">
            <v>23.357812499999998</v>
          </cell>
        </row>
        <row r="10">
          <cell r="R10">
            <v>42249</v>
          </cell>
          <cell r="S10">
            <v>1613.61</v>
          </cell>
          <cell r="T10">
            <v>49.300000000000004</v>
          </cell>
          <cell r="U10">
            <v>691.65</v>
          </cell>
          <cell r="V10">
            <v>748.1</v>
          </cell>
          <cell r="W10">
            <v>640.37</v>
          </cell>
          <cell r="X10">
            <v>64.569999999999993</v>
          </cell>
          <cell r="Y10">
            <v>60.66</v>
          </cell>
          <cell r="Z10">
            <v>68.83</v>
          </cell>
          <cell r="AA10">
            <v>3.9099999999999997</v>
          </cell>
          <cell r="AB10">
            <v>32.730425963488841</v>
          </cell>
        </row>
        <row r="11">
          <cell r="R11">
            <v>42268</v>
          </cell>
          <cell r="S11">
            <v>1532.94</v>
          </cell>
          <cell r="T11">
            <v>68.69</v>
          </cell>
          <cell r="U11">
            <v>616.02</v>
          </cell>
          <cell r="V11">
            <v>704.71</v>
          </cell>
          <cell r="W11">
            <v>639.02</v>
          </cell>
          <cell r="X11">
            <v>87.647999999999996</v>
          </cell>
          <cell r="Y11">
            <v>82.527999999999992</v>
          </cell>
          <cell r="Z11">
            <v>63.579999999999991</v>
          </cell>
          <cell r="AA11">
            <v>5.1199999999999992</v>
          </cell>
          <cell r="AB11">
            <v>22.316785558305433</v>
          </cell>
        </row>
        <row r="12">
          <cell r="R12">
            <v>42277</v>
          </cell>
          <cell r="S12">
            <v>1694.3200000000002</v>
          </cell>
          <cell r="T12">
            <v>68.470000000000027</v>
          </cell>
          <cell r="U12">
            <v>688.66</v>
          </cell>
          <cell r="V12">
            <v>763.25</v>
          </cell>
          <cell r="W12">
            <v>709.21</v>
          </cell>
          <cell r="X12">
            <v>87.544000000000025</v>
          </cell>
          <cell r="Y12">
            <v>82.024000000000029</v>
          </cell>
          <cell r="Z12">
            <v>66.320000000000007</v>
          </cell>
          <cell r="AA12">
            <v>5.52</v>
          </cell>
          <cell r="AB12">
            <v>24.745435957353578</v>
          </cell>
        </row>
        <row r="13">
          <cell r="R13">
            <v>42292</v>
          </cell>
          <cell r="S13">
            <v>1528.02</v>
          </cell>
          <cell r="T13">
            <v>67.15000000000002</v>
          </cell>
          <cell r="U13">
            <v>633.19000000000005</v>
          </cell>
          <cell r="V13">
            <v>725.85</v>
          </cell>
          <cell r="W13">
            <v>582</v>
          </cell>
          <cell r="X13">
            <v>86.130000000000024</v>
          </cell>
          <cell r="Y13">
            <v>80.620000000000019</v>
          </cell>
          <cell r="Z13">
            <v>57.879999999999995</v>
          </cell>
          <cell r="AA13">
            <v>5.509999999999998</v>
          </cell>
          <cell r="AB13">
            <v>22.755323901712575</v>
          </cell>
        </row>
        <row r="14">
          <cell r="R14">
            <v>42306</v>
          </cell>
          <cell r="S14">
            <v>1476.5700000000004</v>
          </cell>
          <cell r="T14">
            <v>65.660000000000011</v>
          </cell>
          <cell r="U14">
            <v>608.32000000000005</v>
          </cell>
          <cell r="V14">
            <v>653.02</v>
          </cell>
          <cell r="W14">
            <v>618.27</v>
          </cell>
          <cell r="X14">
            <v>84.82</v>
          </cell>
          <cell r="Y14">
            <v>78.95</v>
          </cell>
          <cell r="Z14">
            <v>55.579999999999991</v>
          </cell>
          <cell r="AA14">
            <v>5.8699999999999966</v>
          </cell>
          <cell r="AB14">
            <v>22.488120621382883</v>
          </cell>
        </row>
        <row r="15">
          <cell r="R15">
            <v>42320</v>
          </cell>
          <cell r="S15">
            <v>1523.7300000000002</v>
          </cell>
          <cell r="T15">
            <v>67.599999999999994</v>
          </cell>
          <cell r="U15">
            <v>576.36</v>
          </cell>
          <cell r="V15">
            <v>714.43999999999994</v>
          </cell>
          <cell r="W15">
            <v>648.84999999999991</v>
          </cell>
          <cell r="X15">
            <v>86.914999999999978</v>
          </cell>
          <cell r="Y15">
            <v>81.314999999999984</v>
          </cell>
          <cell r="Z15">
            <v>49.13</v>
          </cell>
          <cell r="AA15">
            <v>5.5999999999999988</v>
          </cell>
          <cell r="AB15">
            <v>22.540384615384621</v>
          </cell>
        </row>
        <row r="16">
          <cell r="R16">
            <v>42333</v>
          </cell>
          <cell r="S16">
            <v>1432.89</v>
          </cell>
          <cell r="T16">
            <v>65.890000000000015</v>
          </cell>
          <cell r="U16">
            <v>555.56000000000006</v>
          </cell>
          <cell r="V16">
            <v>617.63000000000011</v>
          </cell>
          <cell r="W16">
            <v>676.62</v>
          </cell>
          <cell r="X16">
            <v>86.245000000000005</v>
          </cell>
          <cell r="Y16">
            <v>80.705000000000013</v>
          </cell>
          <cell r="Z16">
            <v>54.32</v>
          </cell>
          <cell r="AA16">
            <v>5.5399999999999991</v>
          </cell>
          <cell r="AB16">
            <v>21.746699043860978</v>
          </cell>
        </row>
        <row r="17">
          <cell r="R17">
            <v>42347</v>
          </cell>
          <cell r="S17">
            <v>1376.57</v>
          </cell>
          <cell r="T17">
            <v>64.830000000000013</v>
          </cell>
          <cell r="U17">
            <v>552.61</v>
          </cell>
          <cell r="V17">
            <v>588.95000000000005</v>
          </cell>
          <cell r="W17">
            <v>642.66</v>
          </cell>
          <cell r="X17">
            <v>84.785000000000011</v>
          </cell>
          <cell r="Y17">
            <v>79.435000000000016</v>
          </cell>
          <cell r="Z17">
            <v>44.7</v>
          </cell>
          <cell r="AA17">
            <v>5.3499999999999988</v>
          </cell>
          <cell r="AB17">
            <v>21.233533857781886</v>
          </cell>
        </row>
        <row r="18">
          <cell r="R18">
            <v>42362</v>
          </cell>
          <cell r="S18">
            <v>1522.8400000000001</v>
          </cell>
          <cell r="T18">
            <v>64.690000000000026</v>
          </cell>
          <cell r="U18">
            <v>638.53</v>
          </cell>
          <cell r="V18">
            <v>635.44000000000005</v>
          </cell>
          <cell r="W18">
            <v>711.9</v>
          </cell>
          <cell r="X18">
            <v>86.15500000000003</v>
          </cell>
          <cell r="Y18">
            <v>80.755000000000024</v>
          </cell>
          <cell r="Z18">
            <v>46.429999999999993</v>
          </cell>
          <cell r="AA18">
            <v>5.3999999999999986</v>
          </cell>
          <cell r="AB18">
            <v>23.540578141907552</v>
          </cell>
        </row>
        <row r="19">
          <cell r="R19">
            <v>42377</v>
          </cell>
          <cell r="S19">
            <v>1636.0299999999997</v>
          </cell>
          <cell r="T19">
            <v>64.736500000000021</v>
          </cell>
          <cell r="U19">
            <v>676.65000000000009</v>
          </cell>
          <cell r="V19">
            <v>706.74</v>
          </cell>
          <cell r="W19">
            <v>714.58</v>
          </cell>
          <cell r="X19">
            <v>86.859000000000023</v>
          </cell>
          <cell r="Y19">
            <v>81.919000000000025</v>
          </cell>
          <cell r="Z19">
            <v>45.510000000000005</v>
          </cell>
          <cell r="AA19">
            <v>4.9399999999999986</v>
          </cell>
          <cell r="AB19">
            <v>25.272141682049526</v>
          </cell>
        </row>
        <row r="20">
          <cell r="R20">
            <v>42391</v>
          </cell>
          <cell r="S20">
            <v>1737.8999999999999</v>
          </cell>
          <cell r="T20">
            <v>64.236500000000007</v>
          </cell>
          <cell r="U20">
            <v>791.15</v>
          </cell>
          <cell r="V20">
            <v>758.76</v>
          </cell>
          <cell r="W20">
            <v>665.11</v>
          </cell>
          <cell r="X20">
            <v>86.404000000000011</v>
          </cell>
          <cell r="Y20">
            <v>81.284000000000006</v>
          </cell>
          <cell r="Z20">
            <v>49.279999999999994</v>
          </cell>
          <cell r="AA20">
            <v>5.1199999999999992</v>
          </cell>
          <cell r="AB20">
            <v>27.054711884987501</v>
          </cell>
        </row>
        <row r="21">
          <cell r="R21">
            <v>42403</v>
          </cell>
          <cell r="S21">
            <v>1936.8</v>
          </cell>
          <cell r="T21">
            <v>67.186499999999995</v>
          </cell>
          <cell r="U21">
            <v>998.5</v>
          </cell>
          <cell r="V21">
            <v>803.4</v>
          </cell>
          <cell r="W21">
            <v>642.5</v>
          </cell>
          <cell r="X21">
            <v>88.948999999999998</v>
          </cell>
          <cell r="Y21">
            <v>84.028999999999996</v>
          </cell>
          <cell r="Z21">
            <v>56.09</v>
          </cell>
          <cell r="AA21">
            <v>4.9199999999999982</v>
          </cell>
          <cell r="AB21">
            <v>28.827219753968432</v>
          </cell>
        </row>
        <row r="22">
          <cell r="R22">
            <v>42426</v>
          </cell>
          <cell r="S22">
            <v>1650.7</v>
          </cell>
          <cell r="T22">
            <v>65.586500000000001</v>
          </cell>
          <cell r="U22">
            <v>799.53000000000009</v>
          </cell>
          <cell r="V22">
            <v>745.2</v>
          </cell>
          <cell r="W22">
            <v>561</v>
          </cell>
          <cell r="X22">
            <v>86.393999999999991</v>
          </cell>
          <cell r="Y22">
            <v>81.323999999999998</v>
          </cell>
          <cell r="Z22">
            <v>48.189999999999991</v>
          </cell>
          <cell r="AA22">
            <v>5.0699999999999976</v>
          </cell>
          <cell r="AB22">
            <v>25.168289205857914</v>
          </cell>
        </row>
        <row r="23">
          <cell r="R23">
            <v>42440</v>
          </cell>
          <cell r="S23">
            <v>1596.7</v>
          </cell>
          <cell r="T23">
            <v>65.056500000000028</v>
          </cell>
          <cell r="U23">
            <v>748.59</v>
          </cell>
          <cell r="V23">
            <v>770.9799999999999</v>
          </cell>
          <cell r="W23">
            <v>515.48</v>
          </cell>
          <cell r="X23">
            <v>85.959000000000017</v>
          </cell>
          <cell r="Y23">
            <v>80.424000000000021</v>
          </cell>
          <cell r="Z23">
            <v>57.329999999999984</v>
          </cell>
          <cell r="AA23">
            <v>5.5349999999999984</v>
          </cell>
          <cell r="AB23">
            <v>24.54328160906288</v>
          </cell>
        </row>
        <row r="24">
          <cell r="R24">
            <v>42452</v>
          </cell>
          <cell r="S24">
            <v>1689.5</v>
          </cell>
          <cell r="T24">
            <v>65.640000000000015</v>
          </cell>
          <cell r="U24">
            <v>824.5</v>
          </cell>
          <cell r="V24">
            <v>769.69999999999993</v>
          </cell>
          <cell r="W24">
            <v>550.9</v>
          </cell>
          <cell r="X24">
            <v>86.385000000000005</v>
          </cell>
          <cell r="Y24">
            <v>80.665000000000006</v>
          </cell>
          <cell r="Z24">
            <v>57.59999999999998</v>
          </cell>
          <cell r="AA24">
            <v>5.7200000000000006</v>
          </cell>
          <cell r="AB24">
            <v>25.738878732480188</v>
          </cell>
        </row>
        <row r="25">
          <cell r="R25">
            <v>42466</v>
          </cell>
          <cell r="S25">
            <v>1658.3000000000002</v>
          </cell>
          <cell r="T25">
            <v>66.750000000000014</v>
          </cell>
          <cell r="U25">
            <v>802</v>
          </cell>
          <cell r="V25">
            <v>794.8</v>
          </cell>
          <cell r="W25">
            <v>596</v>
          </cell>
          <cell r="X25">
            <v>88.090000000000018</v>
          </cell>
          <cell r="Y25">
            <v>82.52500000000002</v>
          </cell>
          <cell r="Z25">
            <v>55.699999999999989</v>
          </cell>
          <cell r="AA25">
            <v>5.5649999999999986</v>
          </cell>
          <cell r="AB25">
            <v>24.843445692883893</v>
          </cell>
        </row>
        <row r="26">
          <cell r="R26">
            <v>42480</v>
          </cell>
          <cell r="S26">
            <v>1900.8999999999999</v>
          </cell>
          <cell r="T26">
            <v>67.3</v>
          </cell>
          <cell r="U26">
            <v>854.3</v>
          </cell>
          <cell r="V26">
            <v>862.6</v>
          </cell>
          <cell r="W26">
            <v>753</v>
          </cell>
          <cell r="X26">
            <v>89.259999999999991</v>
          </cell>
          <cell r="Y26">
            <v>83.334999999999994</v>
          </cell>
          <cell r="Z26">
            <v>59.629999999999988</v>
          </cell>
          <cell r="AA26">
            <v>5.924999999999998</v>
          </cell>
          <cell r="AB26">
            <v>28.245170876671619</v>
          </cell>
        </row>
        <row r="27">
          <cell r="R27">
            <v>42494</v>
          </cell>
          <cell r="S27">
            <v>1827.2</v>
          </cell>
          <cell r="T27">
            <v>66.950000000000017</v>
          </cell>
          <cell r="U27">
            <v>817.05</v>
          </cell>
          <cell r="V27">
            <v>794.8</v>
          </cell>
          <cell r="W27">
            <v>793.2</v>
          </cell>
          <cell r="X27">
            <v>90.02500000000002</v>
          </cell>
          <cell r="Y27">
            <v>83.355000000000018</v>
          </cell>
          <cell r="Z27">
            <v>67.009999999999991</v>
          </cell>
          <cell r="AA27">
            <v>6.669999999999999</v>
          </cell>
          <cell r="AB27">
            <v>27.292008961911868</v>
          </cell>
        </row>
        <row r="28">
          <cell r="R28">
            <v>42508</v>
          </cell>
          <cell r="S28">
            <v>1733</v>
          </cell>
          <cell r="T28">
            <v>70.560000000000045</v>
          </cell>
          <cell r="U28">
            <v>887.6</v>
          </cell>
          <cell r="V28">
            <v>710</v>
          </cell>
          <cell r="W28">
            <v>680.2</v>
          </cell>
          <cell r="X28">
            <v>93.940000000000055</v>
          </cell>
          <cell r="Y28">
            <v>87.270000000000053</v>
          </cell>
          <cell r="Z28">
            <v>66.809999999999988</v>
          </cell>
          <cell r="AA28">
            <v>6.67</v>
          </cell>
          <cell r="AB28">
            <v>24.560657596371865</v>
          </cell>
        </row>
        <row r="29">
          <cell r="R29">
            <v>42522</v>
          </cell>
          <cell r="S29">
            <v>1718.8</v>
          </cell>
          <cell r="T29">
            <v>69.640000000000029</v>
          </cell>
          <cell r="U29">
            <v>879.69999999999993</v>
          </cell>
          <cell r="V29">
            <v>710.9</v>
          </cell>
          <cell r="W29">
            <v>640.29999999999995</v>
          </cell>
          <cell r="X29">
            <v>93.095000000000027</v>
          </cell>
          <cell r="Y29">
            <v>86.79500000000003</v>
          </cell>
          <cell r="Z29">
            <v>58.849999999999994</v>
          </cell>
          <cell r="AA29">
            <v>6.3</v>
          </cell>
          <cell r="AB29">
            <v>24.681217690982184</v>
          </cell>
        </row>
        <row r="30">
          <cell r="R30">
            <v>42536</v>
          </cell>
          <cell r="S30">
            <v>1618.6</v>
          </cell>
          <cell r="T30">
            <v>62.710000000000015</v>
          </cell>
          <cell r="U30">
            <v>859.85</v>
          </cell>
          <cell r="V30">
            <v>701.44999999999993</v>
          </cell>
          <cell r="W30">
            <v>542</v>
          </cell>
          <cell r="X30">
            <v>83.705000000000027</v>
          </cell>
          <cell r="Y30">
            <v>78.355000000000032</v>
          </cell>
          <cell r="Z30">
            <v>63.949999999999996</v>
          </cell>
          <cell r="AA30">
            <v>5.3499999999999988</v>
          </cell>
          <cell r="AB30">
            <v>25.810875458459567</v>
          </cell>
        </row>
        <row r="31">
          <cell r="R31">
            <v>42550</v>
          </cell>
          <cell r="S31">
            <v>1657.2</v>
          </cell>
          <cell r="T31">
            <v>69.080000000000013</v>
          </cell>
          <cell r="U31">
            <v>829.99999999999989</v>
          </cell>
          <cell r="V31">
            <v>696.30000000000007</v>
          </cell>
          <cell r="W31">
            <v>602</v>
          </cell>
          <cell r="X31">
            <v>92.595000000000013</v>
          </cell>
          <cell r="Y31">
            <v>85.795000000000016</v>
          </cell>
          <cell r="Z31">
            <v>65.650000000000006</v>
          </cell>
          <cell r="AA31">
            <v>6.7999999999999989</v>
          </cell>
          <cell r="AB31">
            <v>23.989577301679208</v>
          </cell>
        </row>
        <row r="32">
          <cell r="R32">
            <v>42564</v>
          </cell>
          <cell r="S32">
            <v>1600.5</v>
          </cell>
          <cell r="T32">
            <v>65.860000000000028</v>
          </cell>
          <cell r="U32">
            <v>832.70000000000016</v>
          </cell>
          <cell r="V32">
            <v>641.1</v>
          </cell>
          <cell r="W32">
            <v>605.5</v>
          </cell>
          <cell r="X32">
            <v>87.400000000000048</v>
          </cell>
          <cell r="Y32">
            <v>82.730000000000047</v>
          </cell>
          <cell r="Z32">
            <v>57.250000000000007</v>
          </cell>
          <cell r="AA32">
            <v>4.669999999999999</v>
          </cell>
          <cell r="AB32">
            <v>24.301548739750977</v>
          </cell>
        </row>
        <row r="33">
          <cell r="R33">
            <v>42578</v>
          </cell>
          <cell r="S33">
            <v>1579.2</v>
          </cell>
          <cell r="T33">
            <v>49.420000000000009</v>
          </cell>
          <cell r="U33">
            <v>777.4</v>
          </cell>
          <cell r="V33">
            <v>676.55</v>
          </cell>
          <cell r="W33">
            <v>610</v>
          </cell>
          <cell r="X33">
            <v>71.550000000000026</v>
          </cell>
          <cell r="Y33">
            <v>66.460000000000022</v>
          </cell>
          <cell r="Z33">
            <v>56.850000000000009</v>
          </cell>
          <cell r="AA33">
            <v>5.09</v>
          </cell>
          <cell r="AB33"/>
        </row>
        <row r="34">
          <cell r="R34">
            <v>42592</v>
          </cell>
          <cell r="S34">
            <v>1592</v>
          </cell>
          <cell r="T34">
            <v>69.110000000000014</v>
          </cell>
          <cell r="U34">
            <v>758</v>
          </cell>
          <cell r="V34">
            <v>706.3</v>
          </cell>
          <cell r="W34">
            <v>642</v>
          </cell>
          <cell r="X34">
            <v>91.180000000000021</v>
          </cell>
          <cell r="Y34">
            <v>86.170000000000016</v>
          </cell>
          <cell r="Z34">
            <v>52.54999999999999</v>
          </cell>
          <cell r="AA34">
            <v>5.01</v>
          </cell>
          <cell r="AB34">
            <v>23.035740124439297</v>
          </cell>
        </row>
        <row r="35">
          <cell r="R35">
            <v>42606</v>
          </cell>
          <cell r="S35">
            <v>1713.3</v>
          </cell>
          <cell r="T35">
            <v>68.450000000000017</v>
          </cell>
          <cell r="U35">
            <v>784</v>
          </cell>
          <cell r="V35">
            <v>771</v>
          </cell>
          <cell r="W35">
            <v>678</v>
          </cell>
          <cell r="X35">
            <v>90.970000000000027</v>
          </cell>
          <cell r="Y35">
            <v>85.560000000000031</v>
          </cell>
          <cell r="Z35">
            <v>52.649999999999991</v>
          </cell>
          <cell r="AA35">
            <v>5.4099999999999993</v>
          </cell>
          <cell r="AB35">
            <v>25.0299488677867</v>
          </cell>
        </row>
        <row r="36">
          <cell r="R36">
            <v>42620</v>
          </cell>
          <cell r="S36">
            <v>1690.3899999999999</v>
          </cell>
          <cell r="T36">
            <v>67.420000000000044</v>
          </cell>
          <cell r="U36">
            <v>788.18000000000006</v>
          </cell>
          <cell r="V36">
            <v>773.8</v>
          </cell>
          <cell r="W36">
            <v>626</v>
          </cell>
          <cell r="X36">
            <v>91.310000000000045</v>
          </cell>
          <cell r="Y36">
            <v>85.400000000000048</v>
          </cell>
          <cell r="Z36">
            <v>58.799999999999983</v>
          </cell>
          <cell r="AA36">
            <v>5.9099999999999993</v>
          </cell>
          <cell r="AB36">
            <v>25.072530406407576</v>
          </cell>
        </row>
        <row r="37">
          <cell r="R37">
            <v>42634</v>
          </cell>
          <cell r="S37">
            <v>1678.6</v>
          </cell>
          <cell r="T37">
            <v>66.950000000000031</v>
          </cell>
          <cell r="U37">
            <v>785.4</v>
          </cell>
          <cell r="V37">
            <v>748.6</v>
          </cell>
          <cell r="W37">
            <v>685</v>
          </cell>
          <cell r="X37">
            <v>90.990000000000038</v>
          </cell>
          <cell r="Y37">
            <v>84.910000000000039</v>
          </cell>
          <cell r="Z37">
            <v>62.999999999999993</v>
          </cell>
          <cell r="AA37">
            <v>6.08</v>
          </cell>
          <cell r="AB37">
            <v>25.072442120985798</v>
          </cell>
        </row>
        <row r="38">
          <cell r="R38">
            <v>42655</v>
          </cell>
          <cell r="S38">
            <v>1527.8000000000002</v>
          </cell>
          <cell r="T38">
            <v>64.350000000000023</v>
          </cell>
          <cell r="U38">
            <v>708.6</v>
          </cell>
          <cell r="V38">
            <v>778.6</v>
          </cell>
          <cell r="W38">
            <v>557.5</v>
          </cell>
          <cell r="X38">
            <v>86.855000000000032</v>
          </cell>
          <cell r="Y38">
            <v>81.40500000000003</v>
          </cell>
          <cell r="Z38">
            <v>56.2</v>
          </cell>
          <cell r="AA38">
            <v>5.4499999999999993</v>
          </cell>
          <cell r="AB38">
            <v>23.742035742035736</v>
          </cell>
        </row>
        <row r="39">
          <cell r="R39">
            <v>42669</v>
          </cell>
          <cell r="S39">
            <v>1488.6</v>
          </cell>
          <cell r="T39">
            <v>66.770000000000024</v>
          </cell>
          <cell r="U39">
            <v>707.85</v>
          </cell>
          <cell r="V39">
            <v>735.40000000000009</v>
          </cell>
          <cell r="W39">
            <v>558</v>
          </cell>
          <cell r="X39">
            <v>89.575000000000031</v>
          </cell>
          <cell r="Y39">
            <v>84.125000000000028</v>
          </cell>
          <cell r="Z39">
            <v>47.8</v>
          </cell>
          <cell r="AA39">
            <v>5.4500000000000011</v>
          </cell>
          <cell r="AB39">
            <v>22.294443612400769</v>
          </cell>
        </row>
        <row r="40">
          <cell r="R40">
            <v>42683</v>
          </cell>
          <cell r="S40">
            <v>1603.8</v>
          </cell>
          <cell r="T40">
            <v>66.360000000000014</v>
          </cell>
          <cell r="U40">
            <v>736.2</v>
          </cell>
          <cell r="V40">
            <v>768.1</v>
          </cell>
          <cell r="W40">
            <v>585</v>
          </cell>
          <cell r="X40">
            <v>89.39500000000001</v>
          </cell>
          <cell r="Y40">
            <v>83.365000000000009</v>
          </cell>
          <cell r="Z40">
            <v>48.300000000000004</v>
          </cell>
          <cell r="AA40">
            <v>6.03</v>
          </cell>
          <cell r="AB40">
            <v>24.168173598553341</v>
          </cell>
        </row>
        <row r="41">
          <cell r="R41">
            <v>42697</v>
          </cell>
          <cell r="S41">
            <v>1716.42</v>
          </cell>
          <cell r="T41">
            <v>65.919999999999987</v>
          </cell>
          <cell r="U41">
            <v>780.7299999999999</v>
          </cell>
          <cell r="V41">
            <v>793.84</v>
          </cell>
          <cell r="W41">
            <v>604.29999999999995</v>
          </cell>
          <cell r="X41">
            <v>87.995000000000005</v>
          </cell>
          <cell r="Y41">
            <v>82.064999999999998</v>
          </cell>
          <cell r="Z41">
            <v>48.95</v>
          </cell>
          <cell r="AA41">
            <v>5.9300000000000006</v>
          </cell>
          <cell r="AB41">
            <v>26.037924757281559</v>
          </cell>
        </row>
        <row r="42">
          <cell r="R42">
            <v>42711</v>
          </cell>
          <cell r="S42">
            <v>1805.32</v>
          </cell>
          <cell r="T42">
            <v>64.970000000000013</v>
          </cell>
          <cell r="U42">
            <v>766.69</v>
          </cell>
          <cell r="V42">
            <v>842.69999999999993</v>
          </cell>
          <cell r="W42">
            <v>656.36</v>
          </cell>
          <cell r="X42">
            <v>87.105000000000004</v>
          </cell>
          <cell r="Y42">
            <v>81.035000000000011</v>
          </cell>
          <cell r="Z42">
            <v>55.199999999999996</v>
          </cell>
          <cell r="AA42">
            <v>6.0699999999999994</v>
          </cell>
          <cell r="AB42">
            <v>27.786978605510228</v>
          </cell>
        </row>
        <row r="43">
          <cell r="R43">
            <v>42725</v>
          </cell>
          <cell r="S43">
            <v>1731.7600000000002</v>
          </cell>
          <cell r="T43">
            <v>53.978000000000009</v>
          </cell>
          <cell r="U43">
            <v>740.62</v>
          </cell>
          <cell r="V43">
            <v>822.92000000000007</v>
          </cell>
          <cell r="W43">
            <v>665.99</v>
          </cell>
          <cell r="X43">
            <v>77.678000000000011</v>
          </cell>
          <cell r="Y43">
            <v>70.208000000000013</v>
          </cell>
          <cell r="Z43">
            <v>60.800000000000004</v>
          </cell>
          <cell r="AA43">
            <v>7.47</v>
          </cell>
          <cell r="AB43">
            <v>32.082700359405685</v>
          </cell>
        </row>
        <row r="44">
          <cell r="R44">
            <v>42739</v>
          </cell>
          <cell r="S44">
            <v>1805.43</v>
          </cell>
          <cell r="T44">
            <v>54.63000000000001</v>
          </cell>
          <cell r="U44">
            <v>762.18999999999983</v>
          </cell>
          <cell r="V44">
            <v>859.2</v>
          </cell>
          <cell r="W44">
            <v>660.24</v>
          </cell>
          <cell r="X44">
            <v>77.110000000000028</v>
          </cell>
          <cell r="Y44">
            <v>69.930000000000021</v>
          </cell>
          <cell r="Z44">
            <v>62.95000000000001</v>
          </cell>
          <cell r="AA44">
            <v>7.1800000000000006</v>
          </cell>
          <cell r="AB44">
            <v>33.048325096101038</v>
          </cell>
        </row>
        <row r="45">
          <cell r="R45">
            <v>42753</v>
          </cell>
          <cell r="S45">
            <v>2199.06</v>
          </cell>
          <cell r="T45">
            <v>62.339999999999996</v>
          </cell>
          <cell r="U45">
            <v>1072.5299999999997</v>
          </cell>
          <cell r="V45">
            <v>938.52</v>
          </cell>
          <cell r="W45">
            <v>729</v>
          </cell>
          <cell r="X45">
            <v>85.212499999999991</v>
          </cell>
          <cell r="Y45">
            <v>77.68249999999999</v>
          </cell>
          <cell r="Z45">
            <v>83.4</v>
          </cell>
          <cell r="AA45">
            <v>7.5299999999999985</v>
          </cell>
          <cell r="AB45">
            <v>35.27526467757459</v>
          </cell>
        </row>
        <row r="46">
          <cell r="R46">
            <v>42774</v>
          </cell>
          <cell r="S46">
            <v>1816.98</v>
          </cell>
          <cell r="T46">
            <v>66.199999999999989</v>
          </cell>
          <cell r="U46">
            <v>892.56000000000006</v>
          </cell>
          <cell r="V46">
            <v>777.36</v>
          </cell>
          <cell r="W46">
            <v>641.80999999999995</v>
          </cell>
          <cell r="X46">
            <v>89.549999999999983</v>
          </cell>
          <cell r="Y46">
            <v>81.704999999999984</v>
          </cell>
          <cell r="Z46">
            <v>71</v>
          </cell>
          <cell r="AA46">
            <v>7.8449999999999989</v>
          </cell>
          <cell r="AB46">
            <v>27.446827794561937</v>
          </cell>
        </row>
        <row r="47">
          <cell r="R47">
            <v>42788</v>
          </cell>
          <cell r="S47">
            <v>1827.32</v>
          </cell>
          <cell r="T47">
            <v>66.219999999999985</v>
          </cell>
          <cell r="U47">
            <v>837.50000000000011</v>
          </cell>
          <cell r="V47">
            <v>884.76</v>
          </cell>
          <cell r="W47">
            <v>573.76</v>
          </cell>
          <cell r="X47">
            <v>89.36999999999999</v>
          </cell>
          <cell r="Y47">
            <v>81.084999999999994</v>
          </cell>
          <cell r="Z47">
            <v>74.099999999999994</v>
          </cell>
          <cell r="AA47">
            <v>8.2849999999999984</v>
          </cell>
          <cell r="AB47">
            <v>27.594684385382067</v>
          </cell>
        </row>
        <row r="48">
          <cell r="R48">
            <v>42802</v>
          </cell>
          <cell r="S48">
            <v>1839.1599999999999</v>
          </cell>
          <cell r="T48">
            <v>58.690000000000005</v>
          </cell>
          <cell r="U48">
            <v>821.73000000000025</v>
          </cell>
          <cell r="V48">
            <v>862.17</v>
          </cell>
          <cell r="W48">
            <v>625.29</v>
          </cell>
          <cell r="X48">
            <v>81.408000000000015</v>
          </cell>
          <cell r="Y48">
            <v>73.625000000000014</v>
          </cell>
          <cell r="Z48">
            <v>69.5</v>
          </cell>
          <cell r="AA48">
            <v>7.7829999999999986</v>
          </cell>
          <cell r="AB48">
            <v>31.336854660078373</v>
          </cell>
        </row>
        <row r="49">
          <cell r="R49">
            <v>42816</v>
          </cell>
          <cell r="S49">
            <v>1745.64</v>
          </cell>
          <cell r="T49">
            <v>65.55</v>
          </cell>
          <cell r="U49">
            <v>833.3900000000001</v>
          </cell>
          <cell r="V49">
            <v>847.48</v>
          </cell>
          <cell r="W49">
            <v>519.79999999999995</v>
          </cell>
          <cell r="X49">
            <v>88.66</v>
          </cell>
          <cell r="Y49">
            <v>80.74499999999999</v>
          </cell>
          <cell r="Z49">
            <v>74.5</v>
          </cell>
          <cell r="AA49">
            <v>7.915</v>
          </cell>
          <cell r="AB49">
            <v>26.630663615560643</v>
          </cell>
        </row>
        <row r="50">
          <cell r="R50">
            <v>42830</v>
          </cell>
          <cell r="S50">
            <v>1612.47</v>
          </cell>
          <cell r="T50">
            <v>66.36</v>
          </cell>
          <cell r="U50">
            <v>785.8900000000001</v>
          </cell>
          <cell r="V50">
            <v>723.53000000000009</v>
          </cell>
          <cell r="W50">
            <v>529.04999999999995</v>
          </cell>
          <cell r="X50">
            <v>90.275999999999996</v>
          </cell>
          <cell r="Y50">
            <v>81.991</v>
          </cell>
          <cell r="Z50">
            <v>65.700000000000017</v>
          </cell>
          <cell r="AA50">
            <v>8.2850000000000001</v>
          </cell>
          <cell r="AB50">
            <v>24.298824593128391</v>
          </cell>
        </row>
        <row r="51">
          <cell r="R51">
            <v>42844</v>
          </cell>
          <cell r="S51">
            <v>1512.4100000000003</v>
          </cell>
          <cell r="T51">
            <v>65.849999999999994</v>
          </cell>
          <cell r="U51">
            <v>697.83999999999992</v>
          </cell>
          <cell r="V51">
            <v>656.32</v>
          </cell>
          <cell r="W51">
            <v>531.12</v>
          </cell>
          <cell r="X51">
            <v>89.43</v>
          </cell>
          <cell r="Y51">
            <v>81.25500000000001</v>
          </cell>
          <cell r="Z51">
            <v>64.050000000000011</v>
          </cell>
          <cell r="AA51">
            <v>8.1750000000000007</v>
          </cell>
          <cell r="AB51">
            <v>22.967501898253612</v>
          </cell>
        </row>
        <row r="52">
          <cell r="R52">
            <v>42858</v>
          </cell>
          <cell r="S52">
            <v>1532.1699999999998</v>
          </cell>
          <cell r="T52">
            <v>65.929999999999978</v>
          </cell>
          <cell r="U52">
            <v>757.3900000000001</v>
          </cell>
          <cell r="V52">
            <v>689.22</v>
          </cell>
          <cell r="W52">
            <v>485.89</v>
          </cell>
          <cell r="X52">
            <v>89.689999999999984</v>
          </cell>
          <cell r="Y52">
            <v>81.784999999999982</v>
          </cell>
          <cell r="Z52">
            <v>65.599999999999994</v>
          </cell>
          <cell r="AA52">
            <v>7.9050000000000002</v>
          </cell>
          <cell r="AB52">
            <v>23.239344759593514</v>
          </cell>
        </row>
        <row r="53">
          <cell r="R53">
            <v>42872</v>
          </cell>
          <cell r="S53">
            <v>1517.1999999999998</v>
          </cell>
          <cell r="T53">
            <v>64.269999999999982</v>
          </cell>
          <cell r="U53">
            <v>708.87</v>
          </cell>
          <cell r="V53">
            <v>727.63</v>
          </cell>
          <cell r="W53">
            <v>471.5</v>
          </cell>
          <cell r="X53">
            <v>87.449999999999974</v>
          </cell>
          <cell r="Y53">
            <v>79.504999999999981</v>
          </cell>
          <cell r="Z53">
            <v>67.62</v>
          </cell>
          <cell r="AA53">
            <v>7.9449999999999994</v>
          </cell>
          <cell r="AB53">
            <v>23.606659405632492</v>
          </cell>
        </row>
        <row r="54">
          <cell r="R54">
            <v>42886</v>
          </cell>
          <cell r="S54">
            <v>1536.5</v>
          </cell>
          <cell r="T54">
            <v>67.469999999999985</v>
          </cell>
          <cell r="U54">
            <v>753.05</v>
          </cell>
          <cell r="V54">
            <v>622.45000000000005</v>
          </cell>
          <cell r="W54">
            <v>536.29</v>
          </cell>
          <cell r="X54">
            <v>90.72</v>
          </cell>
          <cell r="Y54">
            <v>82.694999999999993</v>
          </cell>
          <cell r="Z54">
            <v>67.92</v>
          </cell>
          <cell r="AA54">
            <v>8.0249999999999986</v>
          </cell>
          <cell r="AB54">
            <v>22.77308433377798</v>
          </cell>
        </row>
        <row r="55">
          <cell r="R55">
            <v>42900</v>
          </cell>
          <cell r="S55">
            <v>1542.88</v>
          </cell>
          <cell r="T55">
            <v>68.650000000000006</v>
          </cell>
          <cell r="U55">
            <v>719.62999999999988</v>
          </cell>
          <cell r="V55">
            <v>707.19</v>
          </cell>
          <cell r="W55">
            <v>502.74</v>
          </cell>
          <cell r="X55">
            <v>91.275000000000006</v>
          </cell>
          <cell r="Y55">
            <v>83.26</v>
          </cell>
          <cell r="Z55">
            <v>68.949999999999989</v>
          </cell>
          <cell r="AA55">
            <v>8.0150000000000006</v>
          </cell>
          <cell r="AB55">
            <v>22.474581209031317</v>
          </cell>
        </row>
        <row r="56">
          <cell r="R56">
            <v>42914</v>
          </cell>
          <cell r="S56">
            <v>1769.95</v>
          </cell>
          <cell r="T56">
            <v>67.830000000000013</v>
          </cell>
          <cell r="U56">
            <v>731.61</v>
          </cell>
          <cell r="V56">
            <v>848.57</v>
          </cell>
          <cell r="W56">
            <v>601.20000000000005</v>
          </cell>
          <cell r="X56">
            <v>90.015000000000029</v>
          </cell>
          <cell r="Y56">
            <v>82.520000000000024</v>
          </cell>
          <cell r="Z56">
            <v>67.3</v>
          </cell>
          <cell r="AA56">
            <v>7.4950000000000001</v>
          </cell>
          <cell r="AB56">
            <v>26.093911248710008</v>
          </cell>
        </row>
        <row r="57">
          <cell r="R57">
            <v>42928</v>
          </cell>
          <cell r="S57">
            <v>1775.82</v>
          </cell>
          <cell r="T57">
            <v>68.3</v>
          </cell>
          <cell r="U57">
            <v>757.62</v>
          </cell>
          <cell r="V57">
            <v>831.41000000000008</v>
          </cell>
          <cell r="W57">
            <v>583.85</v>
          </cell>
          <cell r="X57">
            <v>89.894999999999996</v>
          </cell>
          <cell r="Y57">
            <v>82.22</v>
          </cell>
          <cell r="Z57">
            <v>70.699999999999989</v>
          </cell>
          <cell r="AA57">
            <v>7.6749999999999989</v>
          </cell>
          <cell r="AB57">
            <v>26.000292825768668</v>
          </cell>
        </row>
        <row r="58">
          <cell r="R58">
            <v>42942</v>
          </cell>
          <cell r="S58">
            <v>1775.9099999999999</v>
          </cell>
          <cell r="T58">
            <v>68.88</v>
          </cell>
          <cell r="U58">
            <v>796.17000000000007</v>
          </cell>
          <cell r="V58">
            <v>807.58999999999992</v>
          </cell>
          <cell r="W58">
            <v>561</v>
          </cell>
          <cell r="X58">
            <v>89.984999999999985</v>
          </cell>
          <cell r="Y58">
            <v>82.299999999999983</v>
          </cell>
          <cell r="Z58">
            <v>70.849999999999994</v>
          </cell>
          <cell r="AA58">
            <v>7.6849999999999996</v>
          </cell>
          <cell r="AB58">
            <v>25.782665505226479</v>
          </cell>
        </row>
        <row r="59">
          <cell r="R59">
            <v>42956</v>
          </cell>
          <cell r="S59">
            <v>1859.3000000000002</v>
          </cell>
          <cell r="T59">
            <v>68.260000000000005</v>
          </cell>
          <cell r="U59">
            <v>846.49999999999989</v>
          </cell>
          <cell r="V59">
            <v>881.09999999999991</v>
          </cell>
          <cell r="W59">
            <v>505.6</v>
          </cell>
          <cell r="X59">
            <v>88.325000000000003</v>
          </cell>
          <cell r="Y59">
            <v>81.53</v>
          </cell>
          <cell r="Z59">
            <v>69.149999999999991</v>
          </cell>
          <cell r="AA59">
            <v>6.7950000000000008</v>
          </cell>
          <cell r="AB59">
            <v>27.23849985350132</v>
          </cell>
        </row>
        <row r="60">
          <cell r="R60">
            <v>42970</v>
          </cell>
          <cell r="S60">
            <v>1785</v>
          </cell>
          <cell r="T60">
            <v>66.52</v>
          </cell>
          <cell r="U60">
            <v>816.3</v>
          </cell>
          <cell r="V60">
            <v>822.7</v>
          </cell>
          <cell r="W60">
            <v>549.6</v>
          </cell>
          <cell r="X60">
            <v>86.624999999999986</v>
          </cell>
          <cell r="Y60">
            <v>79.559999999999988</v>
          </cell>
          <cell r="Z60">
            <v>72.319999999999979</v>
          </cell>
          <cell r="AA60">
            <v>7.0650000000000004</v>
          </cell>
          <cell r="AB60">
            <v>26.834034876728804</v>
          </cell>
        </row>
        <row r="61">
          <cell r="R61">
            <v>42984</v>
          </cell>
          <cell r="S61">
            <v>1774.25</v>
          </cell>
          <cell r="T61">
            <v>66.430000000000007</v>
          </cell>
          <cell r="U61">
            <v>787.84</v>
          </cell>
          <cell r="V61">
            <v>827.3</v>
          </cell>
          <cell r="W61">
            <v>562.63</v>
          </cell>
          <cell r="X61">
            <v>86.689300000000017</v>
          </cell>
          <cell r="Y61">
            <v>79.669300000000021</v>
          </cell>
          <cell r="Z61">
            <v>70.449999999999989</v>
          </cell>
          <cell r="AA61">
            <v>7.0200000000000005</v>
          </cell>
          <cell r="AB61">
            <v>26.708565407195543</v>
          </cell>
        </row>
        <row r="62">
          <cell r="R62">
            <v>42998</v>
          </cell>
          <cell r="S62">
            <v>1714.0199999999998</v>
          </cell>
          <cell r="T62">
            <v>63.260000000000005</v>
          </cell>
          <cell r="U62">
            <v>798.70999999999992</v>
          </cell>
          <cell r="V62">
            <v>819.5</v>
          </cell>
          <cell r="W62">
            <v>501.78</v>
          </cell>
          <cell r="X62">
            <v>84.564999999999998</v>
          </cell>
          <cell r="Y62">
            <v>78.394999999999996</v>
          </cell>
          <cell r="Z62">
            <v>73.279999999999987</v>
          </cell>
          <cell r="AA62">
            <v>6.169999999999999</v>
          </cell>
          <cell r="AB62">
            <v>27.094846664558958</v>
          </cell>
        </row>
        <row r="63">
          <cell r="R63">
            <v>43019</v>
          </cell>
          <cell r="S63">
            <v>1575.7</v>
          </cell>
          <cell r="T63">
            <v>58.360000000000007</v>
          </cell>
          <cell r="U63">
            <v>749.15</v>
          </cell>
          <cell r="V63">
            <v>674.28</v>
          </cell>
          <cell r="W63">
            <v>537.3900000000001</v>
          </cell>
          <cell r="X63">
            <v>78.98</v>
          </cell>
          <cell r="Y63">
            <v>72.23</v>
          </cell>
          <cell r="Z63">
            <v>61.89</v>
          </cell>
          <cell r="AA63">
            <v>6.75</v>
          </cell>
          <cell r="AB63">
            <v>26.999657299520216</v>
          </cell>
        </row>
        <row r="64">
          <cell r="R64">
            <v>43033</v>
          </cell>
          <cell r="S64">
            <v>1497.66</v>
          </cell>
          <cell r="T64">
            <v>48.110000000000007</v>
          </cell>
          <cell r="U64">
            <v>771.06000000000017</v>
          </cell>
          <cell r="V64">
            <v>646.31000000000006</v>
          </cell>
          <cell r="W64">
            <v>472.99</v>
          </cell>
          <cell r="X64">
            <v>83.2</v>
          </cell>
          <cell r="Y64">
            <v>77.680000000000007</v>
          </cell>
          <cell r="Z64">
            <v>60.67</v>
          </cell>
          <cell r="AA64">
            <v>5.52</v>
          </cell>
          <cell r="AB64">
            <v>31.12991062149241</v>
          </cell>
        </row>
        <row r="65">
          <cell r="R65">
            <v>43047</v>
          </cell>
          <cell r="S65">
            <v>1470.1499999999999</v>
          </cell>
          <cell r="T65">
            <v>55.089999999999996</v>
          </cell>
          <cell r="U65">
            <v>779.44999999999993</v>
          </cell>
          <cell r="V65">
            <v>648.04000000000008</v>
          </cell>
          <cell r="W65">
            <v>463.16</v>
          </cell>
          <cell r="X65">
            <v>74.265000000000001</v>
          </cell>
          <cell r="Y65">
            <v>68.284999999999997</v>
          </cell>
          <cell r="Z65">
            <v>61.38000000000001</v>
          </cell>
          <cell r="AA65">
            <v>5.98</v>
          </cell>
          <cell r="AB65">
            <v>26.686331457614813</v>
          </cell>
        </row>
        <row r="66">
          <cell r="R66">
            <v>43061</v>
          </cell>
          <cell r="S66">
            <v>1480.2077000000002</v>
          </cell>
          <cell r="T66">
            <v>51.898799999999973</v>
          </cell>
          <cell r="U66">
            <v>778.24520000000007</v>
          </cell>
          <cell r="V66">
            <v>546.85599999999999</v>
          </cell>
          <cell r="W66">
            <v>546.07809999999995</v>
          </cell>
          <cell r="X66">
            <v>70.113799999999969</v>
          </cell>
          <cell r="Y66">
            <v>64.333799999999968</v>
          </cell>
          <cell r="Z66">
            <v>60.728399999999986</v>
          </cell>
          <cell r="AA66">
            <v>5.7799999999999985</v>
          </cell>
          <cell r="AB66">
            <v>28.521039022096868</v>
          </cell>
        </row>
        <row r="67">
          <cell r="R67">
            <v>43075</v>
          </cell>
          <cell r="S67">
            <v>1558.99</v>
          </cell>
          <cell r="T67">
            <v>53.059999999999995</v>
          </cell>
          <cell r="U67">
            <v>797.15</v>
          </cell>
          <cell r="V67">
            <v>598.45000000000005</v>
          </cell>
          <cell r="W67">
            <v>558.48</v>
          </cell>
          <cell r="X67">
            <v>70.988</v>
          </cell>
          <cell r="Y67">
            <v>65.108000000000004</v>
          </cell>
          <cell r="Z67">
            <v>61.11999999999999</v>
          </cell>
          <cell r="AA67">
            <v>5.879999999999999</v>
          </cell>
          <cell r="AB67">
            <v>29.381643422540524</v>
          </cell>
        </row>
        <row r="68">
          <cell r="R68">
            <v>43089</v>
          </cell>
          <cell r="S68">
            <v>1634.8799999999999</v>
          </cell>
          <cell r="T68">
            <v>52.719999999999992</v>
          </cell>
          <cell r="U68">
            <v>819.80849999999998</v>
          </cell>
          <cell r="V68">
            <v>630.00190000000009</v>
          </cell>
          <cell r="W68">
            <v>554.50559999999996</v>
          </cell>
          <cell r="X68">
            <v>70.645599999999988</v>
          </cell>
          <cell r="Y68">
            <v>65.041799999999995</v>
          </cell>
          <cell r="Z68">
            <v>62.458999999999989</v>
          </cell>
          <cell r="AA68">
            <v>5.6037999999999988</v>
          </cell>
          <cell r="AB68">
            <v>31.010622154779973</v>
          </cell>
        </row>
        <row r="69">
          <cell r="R69">
            <v>43103</v>
          </cell>
          <cell r="S69">
            <v>1641.6999999999998</v>
          </cell>
          <cell r="T69">
            <v>54.75</v>
          </cell>
          <cell r="U69">
            <v>861.68000000000006</v>
          </cell>
          <cell r="V69">
            <v>657.22</v>
          </cell>
          <cell r="W69">
            <v>499.65000000000003</v>
          </cell>
          <cell r="X69">
            <v>73.09</v>
          </cell>
          <cell r="Y69">
            <v>67.42</v>
          </cell>
          <cell r="Z69">
            <v>60.26</v>
          </cell>
          <cell r="AA69">
            <v>5.6699999999999982</v>
          </cell>
          <cell r="AB69">
            <v>29.985388127853877</v>
          </cell>
        </row>
        <row r="70">
          <cell r="R70">
            <v>43118</v>
          </cell>
          <cell r="S70">
            <v>1826.4900000000002</v>
          </cell>
          <cell r="T70">
            <v>52.930000000000007</v>
          </cell>
          <cell r="U70">
            <v>930.1099999999999</v>
          </cell>
          <cell r="V70">
            <v>686.85</v>
          </cell>
          <cell r="W70">
            <v>606.14</v>
          </cell>
          <cell r="X70">
            <v>71.27</v>
          </cell>
          <cell r="Y70">
            <v>65.61</v>
          </cell>
          <cell r="Z70">
            <v>62.619999999999976</v>
          </cell>
          <cell r="AA70">
            <v>5.6599999999999984</v>
          </cell>
          <cell r="AB70">
            <v>34.507651615341018</v>
          </cell>
        </row>
        <row r="71">
          <cell r="R71">
            <v>43131</v>
          </cell>
          <cell r="S71">
            <v>1924.58</v>
          </cell>
          <cell r="T71">
            <v>55.605000000000018</v>
          </cell>
          <cell r="U71">
            <v>1008.84</v>
          </cell>
          <cell r="V71">
            <v>836.29</v>
          </cell>
          <cell r="W71">
            <v>527.6</v>
          </cell>
          <cell r="X71">
            <v>72.904800000000037</v>
          </cell>
          <cell r="Y71">
            <v>68.141000000000034</v>
          </cell>
          <cell r="Z71">
            <v>68.599999999999994</v>
          </cell>
          <cell r="AA71">
            <v>4.7637999999999989</v>
          </cell>
          <cell r="AB71">
            <v>34.611635644276582</v>
          </cell>
        </row>
        <row r="72">
          <cell r="R72">
            <v>43154</v>
          </cell>
          <cell r="S72">
            <v>1596.12</v>
          </cell>
          <cell r="T72">
            <v>56.370000000000005</v>
          </cell>
          <cell r="U72">
            <v>892.90000000000009</v>
          </cell>
          <cell r="V72">
            <v>758.53</v>
          </cell>
          <cell r="W72">
            <v>331.59000000000003</v>
          </cell>
          <cell r="X72">
            <v>73.75</v>
          </cell>
          <cell r="Y72">
            <v>68.64</v>
          </cell>
          <cell r="Z72">
            <v>56.249999999999986</v>
          </cell>
          <cell r="AA72">
            <v>5.1099999999999985</v>
          </cell>
          <cell r="AB72">
            <v>28.315061202767424</v>
          </cell>
        </row>
        <row r="73">
          <cell r="R73">
            <v>43166</v>
          </cell>
          <cell r="S73">
            <v>1628.35</v>
          </cell>
          <cell r="T73">
            <v>53.510000000000012</v>
          </cell>
          <cell r="U73">
            <v>860.03</v>
          </cell>
          <cell r="V73">
            <v>767.27</v>
          </cell>
          <cell r="W73">
            <v>438.3</v>
          </cell>
          <cell r="X73">
            <v>70.790000000000006</v>
          </cell>
          <cell r="Y73">
            <v>65.680000000000007</v>
          </cell>
          <cell r="Z73">
            <v>60.049999999999983</v>
          </cell>
          <cell r="AA73">
            <v>5.1099999999999985</v>
          </cell>
          <cell r="AB73">
            <v>30.430760605494292</v>
          </cell>
        </row>
        <row r="74">
          <cell r="R74">
            <v>43181</v>
          </cell>
          <cell r="S74">
            <v>1581.3899999999999</v>
          </cell>
          <cell r="T74">
            <v>47.17</v>
          </cell>
          <cell r="U74">
            <v>874.9899999999999</v>
          </cell>
          <cell r="V74">
            <v>693.98</v>
          </cell>
          <cell r="W74">
            <v>403.2</v>
          </cell>
          <cell r="X74">
            <v>63.519999999999996</v>
          </cell>
          <cell r="Y74">
            <v>58.86</v>
          </cell>
          <cell r="Z74">
            <v>56.949999999999996</v>
          </cell>
          <cell r="AA74">
            <v>4.6599999999999993</v>
          </cell>
          <cell r="AB74">
            <v>33.5253338986644</v>
          </cell>
        </row>
        <row r="75">
          <cell r="R75">
            <v>43193</v>
          </cell>
          <cell r="S75">
            <v>1623.3899999999999</v>
          </cell>
          <cell r="T75">
            <v>54.010000000000012</v>
          </cell>
          <cell r="U75">
            <v>847.79</v>
          </cell>
          <cell r="V75">
            <v>814.32999999999993</v>
          </cell>
          <cell r="W75">
            <v>377.3</v>
          </cell>
          <cell r="X75">
            <v>71.638000000000005</v>
          </cell>
          <cell r="Y75">
            <v>66.64800000000001</v>
          </cell>
          <cell r="Z75">
            <v>53.569999999999993</v>
          </cell>
          <cell r="AA75">
            <v>4.9899999999999984</v>
          </cell>
          <cell r="AB75">
            <v>30.057211627476384</v>
          </cell>
        </row>
        <row r="76">
          <cell r="R76">
            <v>43208</v>
          </cell>
          <cell r="S76">
            <v>1734.16</v>
          </cell>
          <cell r="T76">
            <v>54.550000000000011</v>
          </cell>
          <cell r="U76">
            <v>845.08999999999992</v>
          </cell>
          <cell r="V76">
            <v>872.75</v>
          </cell>
          <cell r="W76">
            <v>456.44</v>
          </cell>
          <cell r="X76">
            <v>71.735000000000014</v>
          </cell>
          <cell r="Y76">
            <v>67.180000000000021</v>
          </cell>
          <cell r="Z76">
            <v>53.94</v>
          </cell>
          <cell r="AA76">
            <v>4.5549999999999988</v>
          </cell>
          <cell r="AB76">
            <v>31.790284142988078</v>
          </cell>
        </row>
        <row r="77">
          <cell r="R77">
            <v>43222</v>
          </cell>
          <cell r="S77">
            <v>1679.21</v>
          </cell>
          <cell r="T77">
            <v>58.449999999999996</v>
          </cell>
          <cell r="U77">
            <v>861.39</v>
          </cell>
          <cell r="V77">
            <v>756.57999999999993</v>
          </cell>
          <cell r="W77">
            <v>503.40999999999997</v>
          </cell>
          <cell r="X77">
            <v>76.56</v>
          </cell>
          <cell r="Y77">
            <v>71.894999999999996</v>
          </cell>
          <cell r="Z77">
            <v>54.449999999999989</v>
          </cell>
          <cell r="AA77">
            <v>4.6649999999999991</v>
          </cell>
          <cell r="AB77">
            <v>28.728999144568011</v>
          </cell>
        </row>
        <row r="78">
          <cell r="R78">
            <v>43236</v>
          </cell>
          <cell r="S78">
            <v>1723.7500000000002</v>
          </cell>
          <cell r="T78">
            <v>63.104000000000006</v>
          </cell>
          <cell r="U78">
            <v>927</v>
          </cell>
          <cell r="V78">
            <v>776.42</v>
          </cell>
          <cell r="W78">
            <v>461.01</v>
          </cell>
          <cell r="X78">
            <v>81.48899999999999</v>
          </cell>
          <cell r="Y78">
            <v>76.833999999999989</v>
          </cell>
          <cell r="Z78">
            <v>49.25</v>
          </cell>
          <cell r="AA78">
            <v>4.6549999999999994</v>
          </cell>
          <cell r="AB78">
            <v>27.316018002028397</v>
          </cell>
        </row>
        <row r="79">
          <cell r="R79">
            <v>43250</v>
          </cell>
          <cell r="S79">
            <v>1764.1000000000001</v>
          </cell>
          <cell r="T79">
            <v>55.714999999999996</v>
          </cell>
          <cell r="U79">
            <v>957.5</v>
          </cell>
          <cell r="V79">
            <v>767.04000000000008</v>
          </cell>
          <cell r="W79">
            <v>485.49</v>
          </cell>
          <cell r="X79">
            <v>73.614999999999995</v>
          </cell>
          <cell r="Y79">
            <v>69.289999999999992</v>
          </cell>
          <cell r="Z79">
            <v>50.23</v>
          </cell>
          <cell r="AA79">
            <v>4.3249999999999993</v>
          </cell>
          <cell r="AB79">
            <v>31.662927398366691</v>
          </cell>
        </row>
        <row r="80">
          <cell r="R80">
            <v>43264</v>
          </cell>
          <cell r="S80">
            <v>1763.1699999999998</v>
          </cell>
          <cell r="T80">
            <v>57.610000000000007</v>
          </cell>
          <cell r="U80">
            <v>924</v>
          </cell>
          <cell r="V80">
            <v>800.2</v>
          </cell>
          <cell r="W80">
            <v>497.3</v>
          </cell>
          <cell r="X80">
            <v>76.660000000000011</v>
          </cell>
          <cell r="Y80">
            <v>72.265000000000015</v>
          </cell>
          <cell r="Z80">
            <v>53.620000000000005</v>
          </cell>
          <cell r="AA80">
            <v>4.3949999999999996</v>
          </cell>
          <cell r="AB80">
            <v>30.605276861655955</v>
          </cell>
        </row>
        <row r="81">
          <cell r="R81">
            <v>43278</v>
          </cell>
          <cell r="S81">
            <v>1704.07</v>
          </cell>
          <cell r="T81">
            <v>57.360000000000014</v>
          </cell>
          <cell r="U81">
            <v>878.85</v>
          </cell>
          <cell r="V81">
            <v>762.33</v>
          </cell>
          <cell r="W81">
            <v>502.08000000000004</v>
          </cell>
          <cell r="X81">
            <v>75.950000000000017</v>
          </cell>
          <cell r="Y81">
            <v>71.800000000000011</v>
          </cell>
          <cell r="Z81">
            <v>51.269999999999996</v>
          </cell>
          <cell r="AA81">
            <v>4.1499999999999995</v>
          </cell>
          <cell r="AB81">
            <v>29.708333333333325</v>
          </cell>
        </row>
        <row r="82">
          <cell r="R82">
            <v>43292</v>
          </cell>
          <cell r="S82">
            <v>1630.8999999999999</v>
          </cell>
          <cell r="T82">
            <v>62.970000000000013</v>
          </cell>
          <cell r="U82">
            <v>861.69999999999993</v>
          </cell>
          <cell r="V82">
            <v>752.67</v>
          </cell>
          <cell r="W82">
            <v>426.47999999999996</v>
          </cell>
          <cell r="X82">
            <v>81.695000000000022</v>
          </cell>
          <cell r="Y82">
            <v>77.545000000000016</v>
          </cell>
          <cell r="Z82">
            <v>48.62</v>
          </cell>
          <cell r="AA82">
            <v>4.1499999999999995</v>
          </cell>
          <cell r="AB82">
            <v>25.899634746704773</v>
          </cell>
        </row>
        <row r="83">
          <cell r="R83">
            <v>43306</v>
          </cell>
          <cell r="S83">
            <v>1636.0499999999997</v>
          </cell>
          <cell r="T83">
            <v>51.446000000000019</v>
          </cell>
          <cell r="U83">
            <v>864.7</v>
          </cell>
          <cell r="V83">
            <v>788.25</v>
          </cell>
          <cell r="W83">
            <v>419.8</v>
          </cell>
          <cell r="X83">
            <v>69.061000000000007</v>
          </cell>
          <cell r="Y83">
            <v>64.931000000000012</v>
          </cell>
          <cell r="Z83">
            <v>50.559999999999995</v>
          </cell>
          <cell r="AA83">
            <v>4.13</v>
          </cell>
          <cell r="AB83">
            <v>31.801306224001848</v>
          </cell>
        </row>
        <row r="84">
          <cell r="R84">
            <v>43320</v>
          </cell>
          <cell r="S84">
            <v>1717.8</v>
          </cell>
          <cell r="T84">
            <v>59.70999999999998</v>
          </cell>
          <cell r="U84">
            <v>901.19999999999993</v>
          </cell>
          <cell r="V84">
            <v>852.3</v>
          </cell>
          <cell r="W84">
            <v>385.6</v>
          </cell>
          <cell r="X84">
            <v>76.494999999999976</v>
          </cell>
          <cell r="Y84">
            <v>71.909999999999982</v>
          </cell>
          <cell r="Z84">
            <v>47</v>
          </cell>
          <cell r="AA84">
            <v>4.5849999999999991</v>
          </cell>
          <cell r="AB84">
            <v>28.769050410316538</v>
          </cell>
        </row>
        <row r="85">
          <cell r="R85">
            <v>43334</v>
          </cell>
          <cell r="S85">
            <v>1688</v>
          </cell>
          <cell r="T85">
            <v>57.7</v>
          </cell>
          <cell r="U85">
            <v>899.69999999999993</v>
          </cell>
          <cell r="V85">
            <v>812.3</v>
          </cell>
          <cell r="W85">
            <v>445.5</v>
          </cell>
          <cell r="X85">
            <v>74.16</v>
          </cell>
          <cell r="Y85">
            <v>70.25</v>
          </cell>
          <cell r="Z85">
            <v>48.129999999999988</v>
          </cell>
          <cell r="AA85">
            <v>3.9099999999999993</v>
          </cell>
          <cell r="AB85">
            <v>29.254766031195839</v>
          </cell>
        </row>
        <row r="86">
          <cell r="R86">
            <v>43348</v>
          </cell>
          <cell r="S86">
            <v>1682.1400000000003</v>
          </cell>
          <cell r="T86">
            <v>58.92</v>
          </cell>
          <cell r="U86">
            <v>836.89999999999986</v>
          </cell>
          <cell r="V86">
            <v>901.79</v>
          </cell>
          <cell r="W86">
            <v>386.8</v>
          </cell>
          <cell r="X86">
            <v>75.37</v>
          </cell>
          <cell r="Y86">
            <v>71.990000000000009</v>
          </cell>
          <cell r="Z86">
            <v>45.73</v>
          </cell>
          <cell r="AA86">
            <v>3.38</v>
          </cell>
          <cell r="AB86">
            <v>28.549558723693149</v>
          </cell>
        </row>
        <row r="87">
          <cell r="R87">
            <v>43362</v>
          </cell>
          <cell r="S87">
            <v>1717.2</v>
          </cell>
          <cell r="T87">
            <v>61.599999999999994</v>
          </cell>
          <cell r="U87">
            <v>816.65000000000009</v>
          </cell>
          <cell r="V87">
            <v>864.4</v>
          </cell>
          <cell r="W87">
            <v>456.2</v>
          </cell>
          <cell r="X87">
            <v>78.899999999999977</v>
          </cell>
          <cell r="Y87">
            <v>75.329999999999984</v>
          </cell>
          <cell r="Z87">
            <v>40.65</v>
          </cell>
          <cell r="AA87">
            <v>3.5700000000000003</v>
          </cell>
          <cell r="AB87">
            <v>27.876623376623378</v>
          </cell>
        </row>
        <row r="88">
          <cell r="R88">
            <v>43381</v>
          </cell>
          <cell r="S88">
            <v>1618.6499999999999</v>
          </cell>
          <cell r="T88">
            <v>62.629999999999995</v>
          </cell>
          <cell r="U88">
            <v>804.60000000000014</v>
          </cell>
          <cell r="V88">
            <v>815.69999999999993</v>
          </cell>
          <cell r="W88">
            <v>419</v>
          </cell>
          <cell r="X88">
            <v>81.449999999999974</v>
          </cell>
          <cell r="Y88">
            <v>77.489999999999981</v>
          </cell>
          <cell r="Z88">
            <v>38.61999999999999</v>
          </cell>
          <cell r="AA88">
            <v>3.9599999999999991</v>
          </cell>
          <cell r="AB88">
            <v>25.84464314226409</v>
          </cell>
        </row>
        <row r="89">
          <cell r="R89">
            <v>43390</v>
          </cell>
          <cell r="S89">
            <v>1638.3</v>
          </cell>
          <cell r="T89">
            <v>56.8</v>
          </cell>
          <cell r="U89">
            <v>830.40000000000009</v>
          </cell>
          <cell r="V89">
            <v>858.30000000000007</v>
          </cell>
          <cell r="W89">
            <v>417.2</v>
          </cell>
          <cell r="X89">
            <v>75.839999999999989</v>
          </cell>
          <cell r="Y89">
            <v>72.089999999999989</v>
          </cell>
          <cell r="Z89">
            <v>40.120000000000005</v>
          </cell>
          <cell r="AA89">
            <v>3.7499999999999991</v>
          </cell>
          <cell r="AB89">
            <v>28.843309859154932</v>
          </cell>
        </row>
        <row r="90">
          <cell r="R90">
            <v>43404</v>
          </cell>
          <cell r="S90">
            <v>1626.5300000000002</v>
          </cell>
          <cell r="T90">
            <v>59.4</v>
          </cell>
          <cell r="U90">
            <v>827.19999999999993</v>
          </cell>
          <cell r="V90">
            <v>882.93000000000006</v>
          </cell>
          <cell r="W90">
            <v>378</v>
          </cell>
          <cell r="X90">
            <v>77.69</v>
          </cell>
          <cell r="Y90">
            <v>74.33</v>
          </cell>
          <cell r="Z90">
            <v>40.75</v>
          </cell>
          <cell r="AA90">
            <v>3.3599999999999994</v>
          </cell>
          <cell r="AB90">
            <v>27.382659932659937</v>
          </cell>
        </row>
        <row r="91">
          <cell r="R91">
            <v>43418</v>
          </cell>
          <cell r="S91">
            <v>1573.4999999999998</v>
          </cell>
          <cell r="T91">
            <v>58.290000000000006</v>
          </cell>
          <cell r="U91">
            <v>858.19999999999993</v>
          </cell>
          <cell r="V91">
            <v>832.88000000000011</v>
          </cell>
          <cell r="W91">
            <v>297</v>
          </cell>
          <cell r="X91">
            <v>75.550000000000011</v>
          </cell>
          <cell r="Y91">
            <v>72.610000000000014</v>
          </cell>
          <cell r="Z91">
            <v>41.150000000000006</v>
          </cell>
          <cell r="AA91">
            <v>2.9400000000000004</v>
          </cell>
          <cell r="AB91">
            <v>26.994338651569731</v>
          </cell>
        </row>
        <row r="92">
          <cell r="R92">
            <v>43432</v>
          </cell>
          <cell r="S92">
            <v>1452.06</v>
          </cell>
          <cell r="T92">
            <v>54.95000000000001</v>
          </cell>
          <cell r="U92">
            <v>757.44999999999993</v>
          </cell>
          <cell r="V92">
            <v>726.31000000000006</v>
          </cell>
          <cell r="W92">
            <v>363.5</v>
          </cell>
          <cell r="X92">
            <v>71.390000000000015</v>
          </cell>
          <cell r="Y92">
            <v>68.610000000000014</v>
          </cell>
          <cell r="Z92">
            <v>39.120000000000005</v>
          </cell>
          <cell r="AA92">
            <v>2.78</v>
          </cell>
          <cell r="AB92">
            <v>26.425113739763415</v>
          </cell>
        </row>
        <row r="93">
          <cell r="R93">
            <v>43446</v>
          </cell>
          <cell r="S93">
            <v>1362.45</v>
          </cell>
          <cell r="T93">
            <v>53.279999999999994</v>
          </cell>
          <cell r="U93">
            <v>709.9</v>
          </cell>
          <cell r="V93">
            <v>703.90000000000009</v>
          </cell>
          <cell r="W93">
            <v>325.35000000000002</v>
          </cell>
          <cell r="X93">
            <v>69.97999999999999</v>
          </cell>
          <cell r="Y93">
            <v>66.77</v>
          </cell>
          <cell r="Z93">
            <v>44.5</v>
          </cell>
          <cell r="AA93">
            <v>3.2100000000000004</v>
          </cell>
          <cell r="AB93">
            <v>25.571509009009013</v>
          </cell>
        </row>
        <row r="94">
          <cell r="R94">
            <v>43460</v>
          </cell>
          <cell r="S94">
            <v>1433.8400000000001</v>
          </cell>
          <cell r="T94">
            <v>49.900000000000027</v>
          </cell>
          <cell r="U94">
            <v>735.06999999999994</v>
          </cell>
          <cell r="V94">
            <v>719.64</v>
          </cell>
          <cell r="W94">
            <v>375.4</v>
          </cell>
          <cell r="X94">
            <v>66.680000000000021</v>
          </cell>
          <cell r="Y94">
            <v>62.730000000000025</v>
          </cell>
          <cell r="Z94">
            <v>51.11</v>
          </cell>
          <cell r="AA94">
            <v>3.9499999999999997</v>
          </cell>
          <cell r="AB94">
            <v>28.734268537074136</v>
          </cell>
        </row>
        <row r="95">
          <cell r="R95">
            <v>43474</v>
          </cell>
          <cell r="S95">
            <v>1510.9</v>
          </cell>
          <cell r="T95">
            <v>52.050000000000004</v>
          </cell>
          <cell r="U95">
            <v>787.04</v>
          </cell>
          <cell r="V95">
            <v>738.76</v>
          </cell>
          <cell r="W95">
            <v>373</v>
          </cell>
          <cell r="X95">
            <v>67.78</v>
          </cell>
          <cell r="Y95">
            <v>63.81</v>
          </cell>
          <cell r="Z95">
            <v>49.05</v>
          </cell>
          <cell r="AA95">
            <v>3.9699999999999993</v>
          </cell>
          <cell r="AB95">
            <v>29.027857829010568</v>
          </cell>
        </row>
        <row r="96">
          <cell r="R96">
            <v>43488</v>
          </cell>
          <cell r="S96">
            <v>1696.6</v>
          </cell>
          <cell r="T96">
            <v>54.150000000000013</v>
          </cell>
          <cell r="U96">
            <v>949.8</v>
          </cell>
          <cell r="V96">
            <v>763.60000000000014</v>
          </cell>
          <cell r="W96">
            <v>401.3</v>
          </cell>
          <cell r="X96">
            <v>71.090000000000018</v>
          </cell>
          <cell r="Y96">
            <v>66.210000000000022</v>
          </cell>
          <cell r="Z96">
            <v>56.7</v>
          </cell>
          <cell r="AA96">
            <v>4.879999999999999</v>
          </cell>
          <cell r="AB96">
            <v>31.331486611264996</v>
          </cell>
        </row>
        <row r="97">
          <cell r="R97">
            <v>43509</v>
          </cell>
          <cell r="S97">
            <v>1530.5599999999997</v>
          </cell>
          <cell r="T97">
            <v>55.310000000000024</v>
          </cell>
          <cell r="U97">
            <v>922.93</v>
          </cell>
          <cell r="V97">
            <v>647.71</v>
          </cell>
          <cell r="W97">
            <v>352.16</v>
          </cell>
          <cell r="X97">
            <v>72.727000000000032</v>
          </cell>
          <cell r="Y97">
            <v>67.717000000000027</v>
          </cell>
          <cell r="Z97">
            <v>49.35</v>
          </cell>
          <cell r="AA97">
            <v>5.0099999999999989</v>
          </cell>
          <cell r="AB97">
            <v>27.672391972518515</v>
          </cell>
        </row>
        <row r="98">
          <cell r="R98">
            <v>43523</v>
          </cell>
          <cell r="S98">
            <v>1491.95</v>
          </cell>
          <cell r="T98">
            <v>50.61999999999999</v>
          </cell>
          <cell r="U98">
            <v>831.8</v>
          </cell>
          <cell r="V98">
            <v>676.54</v>
          </cell>
          <cell r="W98">
            <v>332</v>
          </cell>
          <cell r="X98">
            <v>67.821999999999989</v>
          </cell>
          <cell r="Y98">
            <v>62.87299999999999</v>
          </cell>
          <cell r="Z98">
            <v>53.75</v>
          </cell>
          <cell r="AA98">
            <v>4.9489999999999998</v>
          </cell>
          <cell r="AB98">
            <v>29.47352824970368</v>
          </cell>
        </row>
        <row r="99">
          <cell r="R99">
            <v>43537</v>
          </cell>
          <cell r="S99">
            <v>1387.9799999999998</v>
          </cell>
          <cell r="T99">
            <v>47.33</v>
          </cell>
          <cell r="U99">
            <v>768.47</v>
          </cell>
          <cell r="V99">
            <v>701.79999999999984</v>
          </cell>
          <cell r="W99">
            <v>282.10000000000002</v>
          </cell>
          <cell r="X99">
            <v>63.545000000000002</v>
          </cell>
          <cell r="Y99">
            <v>58.966000000000001</v>
          </cell>
          <cell r="Z99">
            <v>59.87</v>
          </cell>
          <cell r="AA99">
            <v>4.5790000000000006</v>
          </cell>
          <cell r="AB99">
            <v>29.325586308894991</v>
          </cell>
        </row>
        <row r="100">
          <cell r="R100">
            <v>43551</v>
          </cell>
          <cell r="S100">
            <v>1432.5</v>
          </cell>
          <cell r="T100">
            <v>48.89</v>
          </cell>
          <cell r="U100">
            <v>765.57999999999993</v>
          </cell>
          <cell r="V100">
            <v>715.5</v>
          </cell>
          <cell r="W100">
            <v>288.5</v>
          </cell>
          <cell r="X100">
            <v>65.216999999999999</v>
          </cell>
          <cell r="Y100">
            <v>60.647999999999996</v>
          </cell>
          <cell r="Z100">
            <v>60.22</v>
          </cell>
          <cell r="AA100">
            <v>4.569</v>
          </cell>
          <cell r="AB100">
            <v>29.300470443853548</v>
          </cell>
        </row>
        <row r="101">
          <cell r="R101">
            <v>43565</v>
          </cell>
          <cell r="S101">
            <v>1454.0500000000002</v>
          </cell>
          <cell r="T101">
            <v>55.857200000000006</v>
          </cell>
          <cell r="U101">
            <v>698.54999999999984</v>
          </cell>
          <cell r="V101">
            <v>752.95000000000016</v>
          </cell>
          <cell r="W101">
            <v>345.3</v>
          </cell>
          <cell r="X101">
            <v>74.010200000000012</v>
          </cell>
          <cell r="Y101">
            <v>68.441200000000009</v>
          </cell>
          <cell r="Z101">
            <v>57.77</v>
          </cell>
          <cell r="AA101">
            <v>5.569</v>
          </cell>
          <cell r="AB101">
            <v>26.031559046998417</v>
          </cell>
        </row>
        <row r="102">
          <cell r="R102">
            <v>43579</v>
          </cell>
          <cell r="S102">
            <v>1520.8500000000001</v>
          </cell>
          <cell r="T102">
            <v>52.149999999999991</v>
          </cell>
          <cell r="U102">
            <v>705.74999999999989</v>
          </cell>
          <cell r="V102">
            <v>773.44999999999993</v>
          </cell>
          <cell r="W102">
            <v>395.5</v>
          </cell>
          <cell r="X102">
            <v>70.822999999999993</v>
          </cell>
          <cell r="Y102">
            <v>64.86399999999999</v>
          </cell>
          <cell r="Z102">
            <v>63.759999999999991</v>
          </cell>
          <cell r="AA102">
            <v>5.9589999999999979</v>
          </cell>
          <cell r="AB102">
            <v>29.16299137104507</v>
          </cell>
        </row>
        <row r="103">
          <cell r="R103">
            <v>43593</v>
          </cell>
          <cell r="S103">
            <v>1498.7000000000003</v>
          </cell>
          <cell r="T103">
            <v>57.106000000000002</v>
          </cell>
          <cell r="U103">
            <v>721.95</v>
          </cell>
          <cell r="V103">
            <v>799.5</v>
          </cell>
          <cell r="W103">
            <v>337</v>
          </cell>
          <cell r="X103">
            <v>75.379000000000005</v>
          </cell>
          <cell r="Y103">
            <v>69.400000000000006</v>
          </cell>
          <cell r="Z103">
            <v>62.969999999999985</v>
          </cell>
          <cell r="AA103">
            <v>5.9789999999999983</v>
          </cell>
          <cell r="AB103">
            <v>26.244177494483946</v>
          </cell>
        </row>
        <row r="104">
          <cell r="R104">
            <v>43607</v>
          </cell>
          <cell r="S104">
            <v>1569.2</v>
          </cell>
          <cell r="T104">
            <v>58.480000000000004</v>
          </cell>
          <cell r="U104">
            <v>761.15999999999985</v>
          </cell>
          <cell r="V104">
            <v>809.49999999999989</v>
          </cell>
          <cell r="W104">
            <v>343</v>
          </cell>
          <cell r="X104">
            <v>76.155000000000001</v>
          </cell>
          <cell r="Y104">
            <v>70.325000000000003</v>
          </cell>
          <cell r="Z104">
            <v>61.219999999999992</v>
          </cell>
          <cell r="AA104">
            <v>5.83</v>
          </cell>
          <cell r="AB104">
            <v>26.833105335157317</v>
          </cell>
        </row>
        <row r="105">
          <cell r="R105">
            <v>43621</v>
          </cell>
          <cell r="S105">
            <v>1533.8</v>
          </cell>
          <cell r="T105">
            <v>58.86</v>
          </cell>
          <cell r="U105">
            <v>768.59999999999991</v>
          </cell>
          <cell r="V105">
            <v>775.6</v>
          </cell>
          <cell r="W105">
            <v>334</v>
          </cell>
          <cell r="X105">
            <v>77.274999999999991</v>
          </cell>
          <cell r="Y105">
            <v>71.114999999999995</v>
          </cell>
          <cell r="Z105">
            <v>61.97</v>
          </cell>
          <cell r="AA105">
            <v>6.1599999999999993</v>
          </cell>
          <cell r="AB105">
            <v>26.058443764865782</v>
          </cell>
        </row>
        <row r="106">
          <cell r="R106">
            <v>43635</v>
          </cell>
          <cell r="S106">
            <v>1423.8000000000002</v>
          </cell>
          <cell r="T106">
            <v>55.680000000000014</v>
          </cell>
          <cell r="U106">
            <v>749.19999999999993</v>
          </cell>
          <cell r="V106">
            <v>791.6</v>
          </cell>
          <cell r="W106">
            <v>219.5</v>
          </cell>
          <cell r="X106">
            <v>72.940000000000012</v>
          </cell>
          <cell r="Y106">
            <v>67.480000000000018</v>
          </cell>
          <cell r="Z106">
            <v>60.05</v>
          </cell>
          <cell r="AA106">
            <v>5.46</v>
          </cell>
          <cell r="AB106">
            <v>25.571120689655171</v>
          </cell>
        </row>
        <row r="107">
          <cell r="R107">
            <v>43649</v>
          </cell>
          <cell r="S107">
            <v>1405.3000000000002</v>
          </cell>
          <cell r="T107">
            <v>51.110000000000014</v>
          </cell>
          <cell r="U107">
            <v>746.5</v>
          </cell>
          <cell r="V107">
            <v>782.18000000000006</v>
          </cell>
          <cell r="W107">
            <v>225</v>
          </cell>
          <cell r="X107">
            <v>68.265000000000001</v>
          </cell>
          <cell r="Y107">
            <v>62.320000000000007</v>
          </cell>
          <cell r="Z107">
            <v>70.81</v>
          </cell>
          <cell r="AA107">
            <v>5.9449999999999994</v>
          </cell>
          <cell r="AB107">
            <v>27.495597730385441</v>
          </cell>
        </row>
        <row r="108">
          <cell r="R108">
            <v>43663</v>
          </cell>
          <cell r="S108">
            <v>1392.7400000000002</v>
          </cell>
          <cell r="T108">
            <v>50.840000000000011</v>
          </cell>
          <cell r="U108">
            <v>701.99</v>
          </cell>
          <cell r="V108">
            <v>734.65000000000009</v>
          </cell>
          <cell r="W108">
            <v>271.8</v>
          </cell>
          <cell r="X108">
            <v>68.240000000000009</v>
          </cell>
          <cell r="Y108">
            <v>62.355000000000004</v>
          </cell>
          <cell r="Z108">
            <v>65.98</v>
          </cell>
          <cell r="AA108">
            <v>5.8850000000000007</v>
          </cell>
          <cell r="AB108">
            <v>27.394571203776554</v>
          </cell>
        </row>
        <row r="109">
          <cell r="R109">
            <v>43677</v>
          </cell>
          <cell r="S109">
            <v>1370.48</v>
          </cell>
          <cell r="T109">
            <v>48.850000000000009</v>
          </cell>
          <cell r="U109">
            <v>700.27</v>
          </cell>
          <cell r="V109">
            <v>705.65000000000009</v>
          </cell>
          <cell r="W109">
            <v>268.89999999999998</v>
          </cell>
          <cell r="X109">
            <v>66.150999999999996</v>
          </cell>
          <cell r="Y109">
            <v>59.88</v>
          </cell>
          <cell r="Z109">
            <v>67.239999999999995</v>
          </cell>
          <cell r="AA109">
            <v>6.2709999999999981</v>
          </cell>
          <cell r="AB109">
            <v>28.054861821903781</v>
          </cell>
        </row>
        <row r="110">
          <cell r="R110">
            <v>43691</v>
          </cell>
          <cell r="S110">
            <v>1442.84</v>
          </cell>
          <cell r="T110">
            <v>53.169999999999995</v>
          </cell>
          <cell r="U110">
            <v>739.49</v>
          </cell>
          <cell r="V110">
            <v>700.56999999999994</v>
          </cell>
          <cell r="W110">
            <v>322.2</v>
          </cell>
          <cell r="X110">
            <v>71.424999999999997</v>
          </cell>
          <cell r="Y110">
            <v>64.429999999999993</v>
          </cell>
          <cell r="Z110">
            <v>66.52000000000001</v>
          </cell>
          <cell r="AA110">
            <v>6.9950000000000001</v>
          </cell>
          <cell r="AB110">
            <v>27.136355087455332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DepartureDate"/>
      <sheetName val="Dashboard"/>
      <sheetName val="screenshot"/>
      <sheetName val="ByArrivalDateAtDestination"/>
    </sheetNames>
    <sheetDataSet>
      <sheetData sheetId="0">
        <row r="7">
          <cell r="J7"/>
        </row>
        <row r="64">
          <cell r="K64">
            <v>0.80222077762355715</v>
          </cell>
        </row>
        <row r="65">
          <cell r="K65">
            <v>0.75903466362442584</v>
          </cell>
        </row>
        <row r="66">
          <cell r="K66">
            <v>0.81300245587463105</v>
          </cell>
        </row>
        <row r="67">
          <cell r="K67">
            <v>0.81404908378359497</v>
          </cell>
        </row>
        <row r="68">
          <cell r="K68">
            <v>0.78300703174155262</v>
          </cell>
        </row>
        <row r="69">
          <cell r="K69">
            <v>0.82384634820083624</v>
          </cell>
        </row>
        <row r="70">
          <cell r="K70">
            <v>0.77743759763749454</v>
          </cell>
        </row>
        <row r="71">
          <cell r="K71">
            <v>0.80793384615678399</v>
          </cell>
        </row>
        <row r="72">
          <cell r="K72">
            <v>0.80702334564429234</v>
          </cell>
        </row>
        <row r="73">
          <cell r="K73">
            <v>0.79445885388375881</v>
          </cell>
        </row>
        <row r="74">
          <cell r="K74">
            <v>0.83137740893302392</v>
          </cell>
        </row>
        <row r="75">
          <cell r="K75">
            <v>0.84875679748000354</v>
          </cell>
        </row>
        <row r="76">
          <cell r="K76">
            <v>0.83780821182119791</v>
          </cell>
        </row>
        <row r="77">
          <cell r="K77">
            <v>0.78139473251588687</v>
          </cell>
        </row>
        <row r="78">
          <cell r="K78">
            <v>0.83714580297571684</v>
          </cell>
        </row>
        <row r="79">
          <cell r="K79">
            <v>0.87403618418867079</v>
          </cell>
        </row>
        <row r="80">
          <cell r="K80">
            <v>0.79362809508833321</v>
          </cell>
        </row>
        <row r="81">
          <cell r="K81">
            <v>0.7390949417030257</v>
          </cell>
        </row>
        <row r="82">
          <cell r="K82">
            <v>0.82447088220882425</v>
          </cell>
        </row>
        <row r="83">
          <cell r="K83">
            <v>0.82830894335402538</v>
          </cell>
        </row>
        <row r="84">
          <cell r="K84">
            <v>0.82623711666816579</v>
          </cell>
        </row>
        <row r="85">
          <cell r="K85">
            <v>0.86190707580165626</v>
          </cell>
        </row>
        <row r="86">
          <cell r="K86">
            <v>0.76689507925687572</v>
          </cell>
        </row>
        <row r="87">
          <cell r="K87">
            <v>0.8297293646042041</v>
          </cell>
        </row>
        <row r="88">
          <cell r="K88">
            <v>0.82389679788688674</v>
          </cell>
        </row>
        <row r="89">
          <cell r="K89">
            <v>0.8119639664646886</v>
          </cell>
        </row>
        <row r="90">
          <cell r="K90">
            <v>0.80249777781466025</v>
          </cell>
        </row>
        <row r="91">
          <cell r="K91">
            <v>0.82317679009712252</v>
          </cell>
        </row>
        <row r="92">
          <cell r="K92">
            <v>0.80666817222611753</v>
          </cell>
        </row>
        <row r="93">
          <cell r="K93">
            <v>0.76021582523514275</v>
          </cell>
        </row>
        <row r="94">
          <cell r="K94">
            <v>0.81013401984125044</v>
          </cell>
        </row>
        <row r="95">
          <cell r="K95">
            <v>0.83337937053366273</v>
          </cell>
        </row>
        <row r="96">
          <cell r="K96">
            <v>0.85816129571897826</v>
          </cell>
        </row>
        <row r="97">
          <cell r="K97">
            <v>0.79652623438034886</v>
          </cell>
        </row>
        <row r="98">
          <cell r="K98">
            <v>0.81821981385522624</v>
          </cell>
        </row>
        <row r="99">
          <cell r="K99">
            <v>0.81776099208536934</v>
          </cell>
        </row>
        <row r="100">
          <cell r="K100">
            <v>0.82010024501799406</v>
          </cell>
        </row>
        <row r="101">
          <cell r="K101">
            <v>0.82200036402717147</v>
          </cell>
        </row>
        <row r="102">
          <cell r="K102">
            <v>0.85731531719197773</v>
          </cell>
        </row>
        <row r="103">
          <cell r="K103">
            <v>0.80597794376618115</v>
          </cell>
        </row>
        <row r="104">
          <cell r="K104">
            <v>0.87899717023211543</v>
          </cell>
        </row>
        <row r="105">
          <cell r="K105">
            <v>0.78108451644198995</v>
          </cell>
        </row>
        <row r="106">
          <cell r="K106">
            <v>0.82857413767467181</v>
          </cell>
        </row>
        <row r="107">
          <cell r="K107">
            <v>0.83653195292078497</v>
          </cell>
        </row>
        <row r="108">
          <cell r="K108">
            <v>0.79840528721753412</v>
          </cell>
        </row>
        <row r="109">
          <cell r="K109">
            <v>0.88040613676341928</v>
          </cell>
        </row>
        <row r="110">
          <cell r="K110">
            <v>0.86578591914549297</v>
          </cell>
        </row>
        <row r="111">
          <cell r="K111">
            <v>0.83471449733657377</v>
          </cell>
        </row>
        <row r="112">
          <cell r="K112">
            <v>0.83666320627603552</v>
          </cell>
        </row>
        <row r="113">
          <cell r="K113">
            <v>0.7936258436332414</v>
          </cell>
        </row>
        <row r="114">
          <cell r="K114">
            <v>0.84460932504835673</v>
          </cell>
        </row>
        <row r="115">
          <cell r="K115">
            <v>0.85190136489669865</v>
          </cell>
        </row>
        <row r="116">
          <cell r="K116">
            <v>0.80450661971521453</v>
          </cell>
        </row>
        <row r="117">
          <cell r="K117">
            <v>0.85877168652552571</v>
          </cell>
        </row>
        <row r="118">
          <cell r="K118">
            <v>0.83333779958686383</v>
          </cell>
        </row>
        <row r="119">
          <cell r="K119">
            <v>0.88984924908754814</v>
          </cell>
        </row>
        <row r="120">
          <cell r="K120">
            <v>0.76902401407282017</v>
          </cell>
        </row>
        <row r="121">
          <cell r="K121">
            <v>0.81832506536226268</v>
          </cell>
        </row>
        <row r="122">
          <cell r="K122">
            <v>0.83561337893890475</v>
          </cell>
        </row>
        <row r="123">
          <cell r="K123">
            <v>0.82367335200785485</v>
          </cell>
        </row>
        <row r="124">
          <cell r="K124">
            <v>0.88060386521142031</v>
          </cell>
        </row>
        <row r="125">
          <cell r="K125">
            <v>0.79927042211235566</v>
          </cell>
        </row>
        <row r="126">
          <cell r="K126">
            <v>0.76241162691584563</v>
          </cell>
        </row>
        <row r="127">
          <cell r="K127">
            <v>0.78616875571910272</v>
          </cell>
        </row>
        <row r="128">
          <cell r="K128">
            <v>0.84689490334958317</v>
          </cell>
        </row>
        <row r="129">
          <cell r="K129">
            <v>0.77291632464957294</v>
          </cell>
        </row>
        <row r="130">
          <cell r="K130">
            <v>0.8516478836801108</v>
          </cell>
        </row>
        <row r="131">
          <cell r="K131">
            <v>0.78790457195426089</v>
          </cell>
        </row>
        <row r="132">
          <cell r="K132">
            <v>0.87316792851882685</v>
          </cell>
        </row>
        <row r="133">
          <cell r="K133">
            <v>0.84475943621798588</v>
          </cell>
        </row>
        <row r="134">
          <cell r="K134">
            <v>0.81590884432332988</v>
          </cell>
        </row>
        <row r="135">
          <cell r="K135">
            <v>0.78818403655496605</v>
          </cell>
        </row>
        <row r="136">
          <cell r="K136">
            <v>0.83643782756169482</v>
          </cell>
        </row>
        <row r="137">
          <cell r="K137">
            <v>0.81982467721561036</v>
          </cell>
        </row>
        <row r="138">
          <cell r="K138">
            <v>0.79455552782730776</v>
          </cell>
        </row>
        <row r="139">
          <cell r="K139">
            <v>0.84180214077492321</v>
          </cell>
        </row>
        <row r="140">
          <cell r="K140">
            <v>0.80057197677716418</v>
          </cell>
        </row>
        <row r="141">
          <cell r="K141">
            <v>0.8179572271322455</v>
          </cell>
        </row>
        <row r="142">
          <cell r="K142">
            <v>0.77866964141586759</v>
          </cell>
        </row>
        <row r="143">
          <cell r="K143">
            <v>0.81474178272643194</v>
          </cell>
        </row>
        <row r="144">
          <cell r="K144">
            <v>0.86528585234918209</v>
          </cell>
        </row>
        <row r="145">
          <cell r="K145">
            <v>0.84308002173160634</v>
          </cell>
        </row>
        <row r="146">
          <cell r="K146">
            <v>0.78830686883792933</v>
          </cell>
        </row>
        <row r="147">
          <cell r="K147">
            <v>0.84595754794725586</v>
          </cell>
        </row>
        <row r="148">
          <cell r="K148">
            <v>0.87398823760096467</v>
          </cell>
        </row>
        <row r="149">
          <cell r="K149">
            <v>0.82528057994265303</v>
          </cell>
        </row>
        <row r="150">
          <cell r="K150">
            <v>0.84996336183724874</v>
          </cell>
        </row>
        <row r="151">
          <cell r="K151">
            <v>0.84700784847962707</v>
          </cell>
        </row>
        <row r="152">
          <cell r="K152">
            <v>0.83279828139452694</v>
          </cell>
        </row>
        <row r="153">
          <cell r="K153">
            <v>0.8842181136411803</v>
          </cell>
        </row>
        <row r="154">
          <cell r="K154">
            <v>0.85689305486735001</v>
          </cell>
        </row>
        <row r="155">
          <cell r="K155">
            <v>0.81907085219296305</v>
          </cell>
        </row>
        <row r="156">
          <cell r="K156">
            <v>0.82004556752305191</v>
          </cell>
        </row>
        <row r="157">
          <cell r="K157">
            <v>0.84048234369021169</v>
          </cell>
        </row>
        <row r="158">
          <cell r="K158">
            <v>0.84876158317596428</v>
          </cell>
        </row>
        <row r="159">
          <cell r="K159">
            <v>0.83357179762449662</v>
          </cell>
        </row>
        <row r="160">
          <cell r="K160">
            <v>0.80788412476637184</v>
          </cell>
        </row>
        <row r="161">
          <cell r="K161">
            <v>0.81903900187029699</v>
          </cell>
        </row>
        <row r="162">
          <cell r="K162">
            <v>0.82372500068257781</v>
          </cell>
        </row>
        <row r="163">
          <cell r="K163">
            <v>0.84850770832667666</v>
          </cell>
        </row>
        <row r="164">
          <cell r="K164">
            <v>0.79710653664846964</v>
          </cell>
        </row>
        <row r="165">
          <cell r="K165">
            <v>0.80114058605036431</v>
          </cell>
        </row>
        <row r="166">
          <cell r="K166">
            <v>0.77466532758252971</v>
          </cell>
        </row>
        <row r="167">
          <cell r="K167">
            <v>0.87085148640854249</v>
          </cell>
        </row>
        <row r="168">
          <cell r="K168">
            <v>0.82784184302319319</v>
          </cell>
        </row>
        <row r="169">
          <cell r="K169">
            <v>0.81710280454940776</v>
          </cell>
        </row>
        <row r="170">
          <cell r="K170">
            <v>0.81054364368228293</v>
          </cell>
        </row>
        <row r="171">
          <cell r="K171">
            <v>0.80726741971945393</v>
          </cell>
        </row>
        <row r="172">
          <cell r="K172">
            <v>0.72854406990335152</v>
          </cell>
        </row>
        <row r="173">
          <cell r="K173">
            <v>0.83191629179159732</v>
          </cell>
        </row>
        <row r="174">
          <cell r="K174">
            <v>0.83971107907730658</v>
          </cell>
        </row>
        <row r="175">
          <cell r="K175">
            <v>0.79765503918491409</v>
          </cell>
        </row>
        <row r="176">
          <cell r="K176">
            <v>0.84430340320020392</v>
          </cell>
        </row>
        <row r="177">
          <cell r="K177">
            <v>0.7581875569991452</v>
          </cell>
        </row>
        <row r="178">
          <cell r="K178">
            <v>0.81128943455693425</v>
          </cell>
        </row>
        <row r="179">
          <cell r="K179">
            <v>0.82764916533842381</v>
          </cell>
        </row>
        <row r="180">
          <cell r="K180">
            <v>0.8405107343745355</v>
          </cell>
        </row>
        <row r="181">
          <cell r="K181">
            <v>0.79614191681368918</v>
          </cell>
        </row>
        <row r="182">
          <cell r="K182">
            <v>0.86114426793877663</v>
          </cell>
        </row>
        <row r="183">
          <cell r="K183">
            <v>0.76572823653071498</v>
          </cell>
        </row>
        <row r="184">
          <cell r="K184">
            <v>0.83287546297236059</v>
          </cell>
        </row>
        <row r="185">
          <cell r="K185">
            <v>0.86104783170508437</v>
          </cell>
        </row>
        <row r="186">
          <cell r="K186">
            <v>0.808172712575571</v>
          </cell>
        </row>
        <row r="187">
          <cell r="K187">
            <v>0.83100121635904933</v>
          </cell>
        </row>
        <row r="188">
          <cell r="K188">
            <v>0.81625083115327124</v>
          </cell>
        </row>
        <row r="189">
          <cell r="K189">
            <v>0.85643564517114967</v>
          </cell>
        </row>
        <row r="190">
          <cell r="K190">
            <v>0.7808944249687213</v>
          </cell>
        </row>
        <row r="191">
          <cell r="K191">
            <v>0.81070737019597272</v>
          </cell>
        </row>
        <row r="192">
          <cell r="K192">
            <v>0.78635179890164097</v>
          </cell>
        </row>
        <row r="193">
          <cell r="K193">
            <v>0.80872208539486723</v>
          </cell>
        </row>
        <row r="194">
          <cell r="K194">
            <v>0.83955240999351788</v>
          </cell>
        </row>
        <row r="195">
          <cell r="K195">
            <v>0.78004756194034808</v>
          </cell>
        </row>
        <row r="196">
          <cell r="K196">
            <v>0.77127598658820273</v>
          </cell>
        </row>
        <row r="197">
          <cell r="K197">
            <v>0.86557826581104746</v>
          </cell>
        </row>
        <row r="198">
          <cell r="K198">
            <v>0.83881738184704902</v>
          </cell>
        </row>
        <row r="199">
          <cell r="K199">
            <v>0.85402424860020576</v>
          </cell>
        </row>
        <row r="200">
          <cell r="K200">
            <v>0.74118931270252819</v>
          </cell>
        </row>
        <row r="201">
          <cell r="K201">
            <v>0.83476574901492273</v>
          </cell>
        </row>
        <row r="202">
          <cell r="K202">
            <v>0.82620055941682313</v>
          </cell>
        </row>
        <row r="203">
          <cell r="K203">
            <v>0.89165730781572106</v>
          </cell>
        </row>
        <row r="204">
          <cell r="K204">
            <v>0.78604595144474543</v>
          </cell>
        </row>
        <row r="205">
          <cell r="K205">
            <v>0.78821223127258011</v>
          </cell>
        </row>
        <row r="206">
          <cell r="K206">
            <v>0.85744089171894056</v>
          </cell>
        </row>
        <row r="207">
          <cell r="K207">
            <v>0.80853124656383002</v>
          </cell>
        </row>
        <row r="208">
          <cell r="K208">
            <v>0.78587130740539957</v>
          </cell>
        </row>
        <row r="209">
          <cell r="K209">
            <v>0.76472231964882453</v>
          </cell>
        </row>
        <row r="210">
          <cell r="K210">
            <v>0.83692702655114559</v>
          </cell>
        </row>
        <row r="211">
          <cell r="K211">
            <v>0.83939275653646284</v>
          </cell>
        </row>
        <row r="212">
          <cell r="K212">
            <v>0.8688223627520808</v>
          </cell>
        </row>
        <row r="213">
          <cell r="K213">
            <v>0.74616745517768368</v>
          </cell>
        </row>
        <row r="214">
          <cell r="K214">
            <v>0.8460080334393496</v>
          </cell>
        </row>
        <row r="215">
          <cell r="K215">
            <v>0.82504367784848109</v>
          </cell>
        </row>
        <row r="216">
          <cell r="K216">
            <v>0.78754629824312405</v>
          </cell>
        </row>
        <row r="217">
          <cell r="K217">
            <v>0.81739867535677091</v>
          </cell>
        </row>
        <row r="218">
          <cell r="K218">
            <v>0.81354116036863866</v>
          </cell>
        </row>
        <row r="219">
          <cell r="K219">
            <v>0.86073792578805541</v>
          </cell>
        </row>
        <row r="220">
          <cell r="K220">
            <v>0.84396859418557224</v>
          </cell>
        </row>
        <row r="221">
          <cell r="K221">
            <v>0.74177960548424615</v>
          </cell>
        </row>
        <row r="222">
          <cell r="K222">
            <v>0.82314730460844321</v>
          </cell>
        </row>
        <row r="223">
          <cell r="K223">
            <v>0.84593808741237098</v>
          </cell>
        </row>
        <row r="224">
          <cell r="K224">
            <v>0.77868822210335298</v>
          </cell>
        </row>
        <row r="225">
          <cell r="K225">
            <v>0.85194811548097071</v>
          </cell>
        </row>
        <row r="226">
          <cell r="K226">
            <v>0.82549426886589439</v>
          </cell>
        </row>
        <row r="227">
          <cell r="K227">
            <v>0.79901406090472138</v>
          </cell>
        </row>
        <row r="228">
          <cell r="K228">
            <v>0.82683476583652715</v>
          </cell>
        </row>
        <row r="229">
          <cell r="K229">
            <v>0.86011422197378673</v>
          </cell>
        </row>
        <row r="230">
          <cell r="K230">
            <v>0.76802286140191411</v>
          </cell>
        </row>
        <row r="231">
          <cell r="K231">
            <v>0.80849696928863668</v>
          </cell>
        </row>
        <row r="232">
          <cell r="K232">
            <v>0.82669930909350642</v>
          </cell>
        </row>
        <row r="233">
          <cell r="K233">
            <v>0.80587076837414084</v>
          </cell>
        </row>
        <row r="234">
          <cell r="K234">
            <v>0.80790378124752393</v>
          </cell>
        </row>
        <row r="235">
          <cell r="K235">
            <v>0.77930460423890269</v>
          </cell>
        </row>
        <row r="236">
          <cell r="K236">
            <v>0.84022838778548914</v>
          </cell>
        </row>
        <row r="237">
          <cell r="K237">
            <v>0.82214720274841957</v>
          </cell>
        </row>
        <row r="238">
          <cell r="K238">
            <v>0.80838008630964564</v>
          </cell>
        </row>
        <row r="239">
          <cell r="K239">
            <v>0.77077848133247984</v>
          </cell>
        </row>
        <row r="240">
          <cell r="K240">
            <v>0.84277545104920282</v>
          </cell>
        </row>
        <row r="241">
          <cell r="K241">
            <v>0.81612488823236351</v>
          </cell>
        </row>
        <row r="242">
          <cell r="K242">
            <v>0.82228750934957895</v>
          </cell>
        </row>
        <row r="243">
          <cell r="K243">
            <v>0.82070389191827231</v>
          </cell>
        </row>
        <row r="244">
          <cell r="K244">
            <v>0.79866192524594037</v>
          </cell>
        </row>
        <row r="245">
          <cell r="K245">
            <v>0.87435057148770234</v>
          </cell>
        </row>
        <row r="246">
          <cell r="K246">
            <v>0.8163527934008703</v>
          </cell>
        </row>
        <row r="247">
          <cell r="K247">
            <v>0.77747746578440013</v>
          </cell>
        </row>
        <row r="248">
          <cell r="K248">
            <v>0.86036699331606425</v>
          </cell>
        </row>
        <row r="249">
          <cell r="K249">
            <v>0.87637419083336432</v>
          </cell>
        </row>
        <row r="250">
          <cell r="K250">
            <v>0.80369962643098047</v>
          </cell>
        </row>
        <row r="251">
          <cell r="K251">
            <v>0.83414188731096839</v>
          </cell>
        </row>
        <row r="252">
          <cell r="K252">
            <v>0.82426198182570187</v>
          </cell>
        </row>
        <row r="253">
          <cell r="K253">
            <v>0.84020140077373329</v>
          </cell>
        </row>
        <row r="254">
          <cell r="K254">
            <v>0.82639954261682558</v>
          </cell>
        </row>
        <row r="255">
          <cell r="K255">
            <v>0.80878688574743107</v>
          </cell>
        </row>
        <row r="256">
          <cell r="K256">
            <v>0.87260477684114146</v>
          </cell>
        </row>
        <row r="257">
          <cell r="K257">
            <v>0.77419217160218157</v>
          </cell>
        </row>
        <row r="258">
          <cell r="K258">
            <v>0.84194832034366418</v>
          </cell>
        </row>
        <row r="259">
          <cell r="K259">
            <v>0.79623438515632672</v>
          </cell>
        </row>
        <row r="260">
          <cell r="K260">
            <v>0.85206234852948126</v>
          </cell>
        </row>
        <row r="261">
          <cell r="K261">
            <v>0.85777068902904896</v>
          </cell>
        </row>
        <row r="262">
          <cell r="K262">
            <v>0.8500092559521476</v>
          </cell>
        </row>
        <row r="263">
          <cell r="K263">
            <v>0.80155434480758692</v>
          </cell>
        </row>
        <row r="264">
          <cell r="K264">
            <v>0.82790514462755138</v>
          </cell>
        </row>
        <row r="265">
          <cell r="K265">
            <v>0.84384533972634779</v>
          </cell>
        </row>
        <row r="266">
          <cell r="K266">
            <v>0.80007649032898265</v>
          </cell>
        </row>
        <row r="267">
          <cell r="K267">
            <v>0.821285712484078</v>
          </cell>
        </row>
        <row r="268">
          <cell r="K268">
            <v>0.88115855578761582</v>
          </cell>
        </row>
        <row r="269">
          <cell r="K269">
            <v>0.80586791081198772</v>
          </cell>
        </row>
        <row r="270">
          <cell r="K270">
            <v>0.85001013275205373</v>
          </cell>
        </row>
        <row r="271">
          <cell r="K271">
            <v>0.83026053704054359</v>
          </cell>
        </row>
        <row r="272">
          <cell r="K272">
            <v>0.85078165677135043</v>
          </cell>
        </row>
        <row r="273">
          <cell r="K273">
            <v>0.77753728899111763</v>
          </cell>
        </row>
        <row r="274">
          <cell r="K274">
            <v>0.84088690628682905</v>
          </cell>
        </row>
        <row r="275">
          <cell r="K275">
            <v>0.77997243607899303</v>
          </cell>
        </row>
        <row r="276">
          <cell r="K276">
            <v>0.82060299597217512</v>
          </cell>
        </row>
        <row r="277">
          <cell r="K277">
            <v>0.83317446834347952</v>
          </cell>
        </row>
        <row r="278">
          <cell r="K278">
            <v>0.83441485449558372</v>
          </cell>
        </row>
        <row r="279">
          <cell r="K279">
            <v>0.79360464772614425</v>
          </cell>
        </row>
        <row r="280">
          <cell r="K280">
            <v>0.84558573580943008</v>
          </cell>
        </row>
        <row r="281">
          <cell r="K281">
            <v>0.81728849123297842</v>
          </cell>
        </row>
        <row r="282">
          <cell r="K282">
            <v>0.84476225087095502</v>
          </cell>
        </row>
        <row r="283">
          <cell r="K283">
            <v>0.8031221903446133</v>
          </cell>
        </row>
        <row r="284">
          <cell r="K284">
            <v>0.85282851154146166</v>
          </cell>
        </row>
        <row r="285">
          <cell r="K285">
            <v>0.85958664606315682</v>
          </cell>
        </row>
        <row r="286">
          <cell r="K286">
            <v>0.85565978546959265</v>
          </cell>
        </row>
        <row r="287">
          <cell r="K287">
            <v>0.84816630234895163</v>
          </cell>
        </row>
        <row r="288">
          <cell r="K288">
            <v>0.8697339068052945</v>
          </cell>
        </row>
        <row r="289">
          <cell r="K289">
            <v>0.90233668295185532</v>
          </cell>
        </row>
        <row r="290">
          <cell r="K290">
            <v>0.81409962196283425</v>
          </cell>
        </row>
        <row r="291">
          <cell r="K291">
            <v>0.87107374893045975</v>
          </cell>
        </row>
        <row r="292">
          <cell r="K292">
            <v>0.88265470177530425</v>
          </cell>
        </row>
        <row r="293">
          <cell r="K293">
            <v>0.92372825351309196</v>
          </cell>
        </row>
        <row r="294">
          <cell r="K294">
            <v>0.86849067972475424</v>
          </cell>
        </row>
        <row r="295">
          <cell r="K295">
            <v>0.83306546113737778</v>
          </cell>
        </row>
        <row r="296">
          <cell r="K296">
            <v>0.87155243718091324</v>
          </cell>
        </row>
        <row r="297">
          <cell r="K297">
            <v>0.86357032845924353</v>
          </cell>
        </row>
        <row r="298">
          <cell r="K298">
            <v>0.85553964578130115</v>
          </cell>
        </row>
        <row r="299">
          <cell r="K299">
            <v>0.84376927033278126</v>
          </cell>
        </row>
        <row r="300">
          <cell r="K300">
            <v>0.81222181837331753</v>
          </cell>
        </row>
        <row r="301">
          <cell r="K301">
            <v>0.87783328979688602</v>
          </cell>
        </row>
        <row r="302">
          <cell r="K302">
            <v>0.84583332124215738</v>
          </cell>
        </row>
        <row r="303">
          <cell r="K303">
            <v>0.81493547811586786</v>
          </cell>
        </row>
        <row r="304">
          <cell r="K304">
            <v>0.83640847054432388</v>
          </cell>
        </row>
        <row r="305">
          <cell r="K305">
            <v>0.85596897175328779</v>
          </cell>
        </row>
        <row r="306">
          <cell r="K306">
            <v>0.84894508653588452</v>
          </cell>
        </row>
        <row r="307">
          <cell r="K307">
            <v>0.79053909454384663</v>
          </cell>
        </row>
        <row r="308">
          <cell r="K308">
            <v>0.85729081633048587</v>
          </cell>
        </row>
        <row r="309">
          <cell r="K309">
            <v>0.77980707817514572</v>
          </cell>
        </row>
        <row r="310">
          <cell r="K310">
            <v>0.85912035332859238</v>
          </cell>
        </row>
        <row r="311">
          <cell r="K311">
            <v>0.81043286655013469</v>
          </cell>
        </row>
        <row r="312">
          <cell r="K312">
            <v>0.83241325418065681</v>
          </cell>
        </row>
        <row r="313">
          <cell r="K313">
            <v>0.82272007901806221</v>
          </cell>
        </row>
        <row r="314">
          <cell r="K314">
            <v>0.81080200627643917</v>
          </cell>
        </row>
        <row r="315">
          <cell r="K315">
            <v>0.81336711933308192</v>
          </cell>
        </row>
        <row r="316">
          <cell r="K316">
            <v>0.8131949583164968</v>
          </cell>
        </row>
        <row r="317">
          <cell r="K317">
            <v>0.76687217617837056</v>
          </cell>
        </row>
        <row r="318">
          <cell r="K318">
            <v>0.85377271151248657</v>
          </cell>
        </row>
        <row r="319">
          <cell r="K319">
            <v>0.82421263048937032</v>
          </cell>
        </row>
        <row r="320">
          <cell r="K320">
            <v>0.77947214441212909</v>
          </cell>
        </row>
        <row r="321">
          <cell r="K321">
            <v>0.79953306473740671</v>
          </cell>
        </row>
        <row r="322">
          <cell r="K322">
            <v>0.89635533262559408</v>
          </cell>
        </row>
        <row r="323">
          <cell r="K323">
            <v>0.79206370884072597</v>
          </cell>
        </row>
        <row r="324">
          <cell r="K324">
            <v>0.81629637627543128</v>
          </cell>
        </row>
        <row r="325">
          <cell r="K325">
            <v>0.85626264272630181</v>
          </cell>
        </row>
        <row r="326">
          <cell r="K326">
            <v>0.79072528738505654</v>
          </cell>
        </row>
        <row r="327">
          <cell r="K327">
            <v>0.86147649334822951</v>
          </cell>
        </row>
        <row r="328">
          <cell r="K328">
            <v>0.76008624322195795</v>
          </cell>
        </row>
        <row r="329">
          <cell r="K329">
            <v>0.87139751117077002</v>
          </cell>
        </row>
        <row r="330">
          <cell r="K330">
            <v>0.77716249720630992</v>
          </cell>
        </row>
        <row r="331">
          <cell r="K331">
            <v>0.79923373266864328</v>
          </cell>
        </row>
        <row r="332">
          <cell r="K332">
            <v>0.76575418451001509</v>
          </cell>
        </row>
        <row r="333">
          <cell r="K333">
            <v>0.83679204584977818</v>
          </cell>
        </row>
        <row r="334">
          <cell r="K334">
            <v>0.78634091212987767</v>
          </cell>
        </row>
        <row r="335">
          <cell r="K335">
            <v>0.83962905627186446</v>
          </cell>
        </row>
        <row r="336">
          <cell r="K336">
            <v>0.80795036686758392</v>
          </cell>
        </row>
        <row r="337">
          <cell r="K337">
            <v>0.80624516716576011</v>
          </cell>
        </row>
      </sheetData>
      <sheetData sheetId="1">
        <row r="3">
          <cell r="D3" t="str">
            <v>Date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1DCE0-BA57-4206-9EA3-C189BC3F5842}">
  <sheetPr codeName="Sheet7"/>
  <dimension ref="A1:L25"/>
  <sheetViews>
    <sheetView topLeftCell="A13" workbookViewId="0">
      <selection activeCell="H11" sqref="H11:J11"/>
    </sheetView>
  </sheetViews>
  <sheetFormatPr defaultRowHeight="15"/>
  <cols>
    <col min="1" max="1" width="9.42578125" bestFit="1" customWidth="1"/>
    <col min="2" max="2" width="30" customWidth="1"/>
    <col min="3" max="3" width="13.140625" bestFit="1" customWidth="1"/>
    <col min="4" max="4" width="14" customWidth="1"/>
    <col min="5" max="6" width="8.7109375" style="163"/>
    <col min="8" max="8" width="11.140625" bestFit="1" customWidth="1"/>
    <col min="9" max="9" width="10.5703125" bestFit="1" customWidth="1"/>
    <col min="10" max="10" width="6.42578125" bestFit="1" customWidth="1"/>
    <col min="11" max="11" width="19.140625" bestFit="1" customWidth="1"/>
    <col min="12" max="12" width="12.85546875" customWidth="1"/>
  </cols>
  <sheetData>
    <row r="1" spans="1:12" ht="15.75" thickBot="1">
      <c r="G1" s="209"/>
      <c r="H1" s="210" t="s">
        <v>204</v>
      </c>
      <c r="I1" s="210" t="s">
        <v>205</v>
      </c>
      <c r="J1" s="210" t="s">
        <v>206</v>
      </c>
      <c r="K1" s="210" t="s">
        <v>207</v>
      </c>
      <c r="L1" s="211" t="s">
        <v>14</v>
      </c>
    </row>
    <row r="2" spans="1:12" ht="15.75" thickBot="1">
      <c r="A2" s="168">
        <v>44055</v>
      </c>
      <c r="B2" s="169" t="s">
        <v>153</v>
      </c>
      <c r="C2" s="169" t="s">
        <v>166</v>
      </c>
      <c r="D2" s="170" t="s">
        <v>162</v>
      </c>
      <c r="G2" s="147" t="s">
        <v>163</v>
      </c>
      <c r="H2" s="212">
        <f>'weekly model'!J325</f>
        <v>340.11217985444841</v>
      </c>
      <c r="I2" s="212">
        <f>'weekly model'!K325</f>
        <v>97.076541194299324</v>
      </c>
      <c r="J2" s="212">
        <f>'weekly model'!I325</f>
        <v>44.424843676429518</v>
      </c>
      <c r="K2" s="212">
        <f>'weekly model'!L325</f>
        <v>481.6135647251773</v>
      </c>
      <c r="L2" s="213">
        <f>'weekly model'!O325</f>
        <v>521.13810000000012</v>
      </c>
    </row>
    <row r="3" spans="1:12">
      <c r="A3" s="77" t="s">
        <v>159</v>
      </c>
      <c r="B3" s="162">
        <v>10</v>
      </c>
      <c r="C3" s="162">
        <f>SUM('weekly model'!AC238:AC263)</f>
        <v>571.80952791993525</v>
      </c>
      <c r="D3" s="165">
        <v>299</v>
      </c>
      <c r="G3" s="147" t="s">
        <v>164</v>
      </c>
      <c r="H3" s="212">
        <f>'weekly model'!J326</f>
        <v>363.40767405730395</v>
      </c>
      <c r="I3" s="212">
        <f>'weekly model'!K326</f>
        <v>118.19844089199843</v>
      </c>
      <c r="J3" s="212">
        <f>'weekly model'!I326</f>
        <v>47.151674742034565</v>
      </c>
      <c r="K3" s="212">
        <f>'weekly model'!L326</f>
        <v>528.75778969133694</v>
      </c>
      <c r="L3" s="213">
        <f>'weekly model'!O326</f>
        <v>540.73530000000005</v>
      </c>
    </row>
    <row r="4" spans="1:12">
      <c r="A4" s="77" t="s">
        <v>160</v>
      </c>
      <c r="B4" s="162">
        <v>15</v>
      </c>
      <c r="C4" s="162">
        <f>SUM('weekly model'!AD238:AD263)</f>
        <v>580.30952791993525</v>
      </c>
      <c r="D4" s="165">
        <v>290</v>
      </c>
      <c r="G4" s="147" t="s">
        <v>135</v>
      </c>
      <c r="H4" s="212">
        <f>'weekly model'!J327</f>
        <v>371.71375687887075</v>
      </c>
      <c r="I4" s="212">
        <f>'weekly model'!K327</f>
        <v>87.167390910637849</v>
      </c>
      <c r="J4" s="212">
        <f>'weekly model'!I327</f>
        <v>51.914659237968728</v>
      </c>
      <c r="K4" s="212">
        <f>'weekly model'!L327</f>
        <v>509.40226372380772</v>
      </c>
      <c r="L4" s="213">
        <f>'weekly model'!O327</f>
        <v>549.48453000000006</v>
      </c>
    </row>
    <row r="5" spans="1:12" ht="15.75" thickBot="1">
      <c r="A5" s="110" t="s">
        <v>161</v>
      </c>
      <c r="B5" s="166">
        <v>6.6</v>
      </c>
      <c r="C5" s="166">
        <f>SUM('weekly model'!AE238:AE263)</f>
        <v>552.05952791993525</v>
      </c>
      <c r="D5" s="167">
        <v>306</v>
      </c>
      <c r="G5" s="245" t="s">
        <v>136</v>
      </c>
      <c r="H5" s="246">
        <f>'weekly model'!J328</f>
        <v>380.65117550451737</v>
      </c>
      <c r="I5" s="246">
        <f>'weekly model'!K328</f>
        <v>139.64057534375604</v>
      </c>
      <c r="J5" s="246">
        <f>'weekly model'!I328</f>
        <v>68.884295512639085</v>
      </c>
      <c r="K5" s="246">
        <f>'weekly model'!L328</f>
        <v>566.91318750505138</v>
      </c>
      <c r="L5" s="247">
        <f>'weekly model'!O328</f>
        <v>571.80952791993525</v>
      </c>
    </row>
    <row r="6" spans="1:12">
      <c r="G6" s="147" t="s">
        <v>202</v>
      </c>
      <c r="H6" s="212">
        <f>'weekly model'!J329</f>
        <v>369.78318990382002</v>
      </c>
      <c r="I6" s="212">
        <f>'weekly model'!K329</f>
        <v>130.69490959950943</v>
      </c>
      <c r="J6" s="212">
        <f>'weekly model'!I329</f>
        <v>72.531609088401822</v>
      </c>
      <c r="K6" s="212">
        <f>'weekly model'!L329</f>
        <v>553.95196238043991</v>
      </c>
      <c r="L6" s="213">
        <f>'weekly model'!O329</f>
        <v>547.69059050508326</v>
      </c>
    </row>
    <row r="7" spans="1:12" ht="15.75" thickBot="1">
      <c r="G7" s="150" t="s">
        <v>203</v>
      </c>
      <c r="H7" s="214">
        <f>'weekly model'!J330</f>
        <v>386.82466421386619</v>
      </c>
      <c r="I7" s="214">
        <f>'weekly model'!K330</f>
        <v>147.42748938658247</v>
      </c>
      <c r="J7" s="214">
        <f>'weekly model'!I330</f>
        <v>69.583408030004662</v>
      </c>
      <c r="K7" s="214">
        <f>'weekly model'!L330</f>
        <v>588.93977636182046</v>
      </c>
      <c r="L7" s="215">
        <f>'weekly model'!O330</f>
        <v>559.41385897577436</v>
      </c>
    </row>
    <row r="8" spans="1:12">
      <c r="G8" s="163"/>
      <c r="H8" s="163"/>
      <c r="I8" s="163"/>
      <c r="J8" s="163"/>
      <c r="K8" s="163"/>
      <c r="L8" s="163"/>
    </row>
    <row r="9" spans="1:12">
      <c r="A9" s="163"/>
      <c r="B9" s="163" t="s">
        <v>157</v>
      </c>
      <c r="C9" s="163" t="s">
        <v>158</v>
      </c>
      <c r="G9" s="163"/>
      <c r="H9" s="163"/>
      <c r="I9" s="163"/>
      <c r="J9" s="163"/>
      <c r="K9" s="163"/>
      <c r="L9" s="163"/>
    </row>
    <row r="10" spans="1:12">
      <c r="A10" s="163" t="s">
        <v>159</v>
      </c>
      <c r="B10" s="162">
        <f>C3/26</f>
        <v>21.992674150766739</v>
      </c>
      <c r="C10" s="162">
        <f>C3</f>
        <v>571.80952791993525</v>
      </c>
      <c r="G10" s="163"/>
      <c r="H10" s="163"/>
      <c r="I10" s="163"/>
      <c r="J10" s="163"/>
      <c r="K10" s="163"/>
      <c r="L10" s="163"/>
    </row>
    <row r="11" spans="1:12">
      <c r="A11" s="163" t="s">
        <v>160</v>
      </c>
      <c r="B11" s="162">
        <f>C4/26</f>
        <v>22.319597227689819</v>
      </c>
      <c r="C11" s="162">
        <f>C4</f>
        <v>580.30952791993525</v>
      </c>
      <c r="G11" s="163"/>
      <c r="H11" s="309">
        <f t="shared" ref="H11:K11" si="0">SUM(H6:H7)-SUM(H4:H5)</f>
        <v>4.2429217342980792</v>
      </c>
      <c r="I11" s="309">
        <f t="shared" si="0"/>
        <v>51.314432731697991</v>
      </c>
      <c r="J11" s="309">
        <f>SUM(J6:J7)-SUM(J4:J5)</f>
        <v>21.316062367798679</v>
      </c>
      <c r="K11" s="309">
        <f t="shared" si="0"/>
        <v>66.576287513401212</v>
      </c>
      <c r="L11" s="163"/>
    </row>
    <row r="12" spans="1:12">
      <c r="A12" s="163" t="s">
        <v>161</v>
      </c>
      <c r="B12" s="162">
        <f>C5/26</f>
        <v>21.233058766151355</v>
      </c>
      <c r="C12" s="162">
        <f>C5</f>
        <v>552.05952791993525</v>
      </c>
      <c r="G12" s="163"/>
      <c r="H12" s="163"/>
      <c r="I12" s="163"/>
      <c r="J12" s="163"/>
      <c r="K12" s="163"/>
      <c r="L12" s="163"/>
    </row>
    <row r="14" spans="1:12">
      <c r="K14" s="250"/>
      <c r="L14" s="250"/>
    </row>
    <row r="15" spans="1:12" ht="15.75" thickBot="1">
      <c r="K15" s="250"/>
      <c r="L15" s="250"/>
    </row>
    <row r="16" spans="1:12" ht="15.75" thickBot="1">
      <c r="A16" s="168">
        <v>44077</v>
      </c>
      <c r="B16" s="169" t="s">
        <v>171</v>
      </c>
      <c r="C16" s="169" t="s">
        <v>166</v>
      </c>
      <c r="D16" s="170" t="s">
        <v>162</v>
      </c>
    </row>
    <row r="17" spans="1:4">
      <c r="A17" s="77" t="s">
        <v>159</v>
      </c>
      <c r="B17" s="162">
        <v>8.5</v>
      </c>
      <c r="C17" s="162">
        <f>SUM('weekly model'!AC238:AC263)</f>
        <v>571.80952791993525</v>
      </c>
      <c r="D17" s="165">
        <v>301</v>
      </c>
    </row>
    <row r="18" spans="1:4">
      <c r="A18" s="77" t="s">
        <v>160</v>
      </c>
      <c r="B18" s="162">
        <v>12.9</v>
      </c>
      <c r="C18" s="162">
        <f>SUM('weekly model'!AD238:AD263)</f>
        <v>580.30952791993525</v>
      </c>
      <c r="D18" s="165">
        <v>290</v>
      </c>
    </row>
    <row r="19" spans="1:4" ht="15.75" thickBot="1">
      <c r="A19" s="110" t="s">
        <v>161</v>
      </c>
      <c r="B19" s="166">
        <v>3.4</v>
      </c>
      <c r="C19" s="166">
        <f>SUM('weekly model'!AE238:AE263)</f>
        <v>552.05952791993525</v>
      </c>
      <c r="D19" s="167">
        <v>309</v>
      </c>
    </row>
    <row r="21" spans="1:4" ht="15.75" thickBot="1"/>
    <row r="22" spans="1:4" ht="34.5" customHeight="1" thickBot="1">
      <c r="A22" s="174"/>
      <c r="B22" s="173" t="s">
        <v>174</v>
      </c>
      <c r="C22" s="172" t="s">
        <v>166</v>
      </c>
      <c r="D22" s="175" t="s">
        <v>162</v>
      </c>
    </row>
    <row r="23" spans="1:4">
      <c r="A23" s="77" t="s">
        <v>159</v>
      </c>
      <c r="B23" s="162">
        <f>AVERAGE('[1]display data'!$BZ$166:$BZ$169)</f>
        <v>-512.94164462083336</v>
      </c>
      <c r="C23" s="162">
        <f>C17</f>
        <v>571.80952791993525</v>
      </c>
      <c r="D23" s="165">
        <f>'[2]VALE COM'!$B$3/1000</f>
        <v>287.70879919137462</v>
      </c>
    </row>
    <row r="24" spans="1:4">
      <c r="A24" s="77" t="s">
        <v>160</v>
      </c>
      <c r="B24" s="176">
        <f>AVERAGE('[1]display data'!$CA$166:$CA$169)</f>
        <v>-118.18938797768703</v>
      </c>
      <c r="C24" s="162">
        <f>C18</f>
        <v>580.30952791993525</v>
      </c>
      <c r="D24" s="165">
        <v>290</v>
      </c>
    </row>
    <row r="25" spans="1:4" ht="15.75" thickBot="1">
      <c r="A25" s="110" t="s">
        <v>161</v>
      </c>
      <c r="B25" s="166">
        <f>AVERAGE('[1]display data'!$BY$166:$BY$169)</f>
        <v>-965.78894520551171</v>
      </c>
      <c r="C25" s="166">
        <f>C19</f>
        <v>552.05952791993525</v>
      </c>
      <c r="D25" s="167">
        <f>'[2]VALE COM'!$B$7/1000</f>
        <v>288.95650889487871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2:BL56"/>
  <sheetViews>
    <sheetView zoomScaleNormal="100" workbookViewId="0">
      <selection activeCell="K9" sqref="K9"/>
    </sheetView>
  </sheetViews>
  <sheetFormatPr defaultRowHeight="15"/>
  <cols>
    <col min="1" max="1" width="11.42578125" bestFit="1" customWidth="1"/>
    <col min="2" max="2" width="19.42578125" bestFit="1" customWidth="1"/>
    <col min="10" max="10" width="28.42578125" bestFit="1" customWidth="1"/>
    <col min="18" max="18" width="28.42578125" bestFit="1" customWidth="1"/>
    <col min="26" max="26" width="28.42578125" bestFit="1" customWidth="1"/>
    <col min="35" max="35" width="10.42578125" bestFit="1" customWidth="1"/>
    <col min="36" max="36" width="8.85546875" bestFit="1" customWidth="1"/>
    <col min="43" max="43" width="13.42578125" bestFit="1" customWidth="1"/>
    <col min="49" max="49" width="28.42578125" bestFit="1" customWidth="1"/>
    <col min="59" max="59" width="28.42578125" bestFit="1" customWidth="1"/>
  </cols>
  <sheetData>
    <row r="2" spans="1:64">
      <c r="B2" t="s">
        <v>13</v>
      </c>
      <c r="C2" s="4">
        <v>12</v>
      </c>
      <c r="J2" t="s">
        <v>11</v>
      </c>
      <c r="K2" s="4">
        <v>10</v>
      </c>
      <c r="R2" t="s">
        <v>12</v>
      </c>
      <c r="S2" s="4">
        <v>11</v>
      </c>
      <c r="Z2" t="s">
        <v>7</v>
      </c>
      <c r="AA2" s="4">
        <v>14</v>
      </c>
      <c r="AJ2" t="s">
        <v>14</v>
      </c>
      <c r="AK2" s="4">
        <v>15</v>
      </c>
      <c r="AW2" t="s">
        <v>21</v>
      </c>
      <c r="AX2" s="4">
        <v>16</v>
      </c>
      <c r="BG2" t="s">
        <v>46</v>
      </c>
      <c r="BH2" s="4">
        <v>6</v>
      </c>
    </row>
    <row r="3" spans="1:64">
      <c r="C3">
        <v>2016</v>
      </c>
      <c r="D3">
        <v>2017</v>
      </c>
      <c r="E3">
        <v>2018</v>
      </c>
      <c r="F3">
        <v>2019</v>
      </c>
      <c r="G3">
        <v>2020</v>
      </c>
      <c r="K3">
        <v>2016</v>
      </c>
      <c r="L3">
        <v>2017</v>
      </c>
      <c r="M3">
        <v>2018</v>
      </c>
      <c r="N3">
        <v>2019</v>
      </c>
      <c r="O3">
        <v>2020</v>
      </c>
      <c r="S3">
        <v>2016</v>
      </c>
      <c r="T3">
        <v>2017</v>
      </c>
      <c r="U3">
        <v>2018</v>
      </c>
      <c r="V3">
        <v>2019</v>
      </c>
      <c r="W3">
        <v>2020</v>
      </c>
      <c r="AA3">
        <v>2016</v>
      </c>
      <c r="AB3">
        <v>2017</v>
      </c>
      <c r="AC3">
        <v>2018</v>
      </c>
      <c r="AD3">
        <v>2019</v>
      </c>
      <c r="AE3">
        <v>2020</v>
      </c>
      <c r="AF3">
        <v>2021</v>
      </c>
      <c r="AG3" t="s">
        <v>20</v>
      </c>
      <c r="AH3" t="s">
        <v>106</v>
      </c>
      <c r="AK3">
        <v>2016</v>
      </c>
      <c r="AL3">
        <v>2017</v>
      </c>
      <c r="AM3">
        <v>2018</v>
      </c>
      <c r="AN3">
        <v>2019</v>
      </c>
      <c r="AO3">
        <v>2020</v>
      </c>
      <c r="AP3">
        <v>2021</v>
      </c>
      <c r="AQ3" t="s">
        <v>236</v>
      </c>
      <c r="AR3" t="s">
        <v>15</v>
      </c>
      <c r="AX3">
        <v>2016</v>
      </c>
      <c r="AY3">
        <v>2017</v>
      </c>
      <c r="AZ3">
        <v>2018</v>
      </c>
      <c r="BA3">
        <v>2019</v>
      </c>
      <c r="BB3">
        <v>2020</v>
      </c>
      <c r="BC3" t="s">
        <v>15</v>
      </c>
      <c r="BH3">
        <v>2016</v>
      </c>
      <c r="BI3">
        <v>2017</v>
      </c>
      <c r="BJ3">
        <v>2018</v>
      </c>
      <c r="BK3">
        <v>2019</v>
      </c>
      <c r="BL3">
        <v>2020</v>
      </c>
    </row>
    <row r="4" spans="1:64">
      <c r="B4">
        <v>52</v>
      </c>
      <c r="D4" s="5">
        <f>C56</f>
        <v>20.437211646313013</v>
      </c>
      <c r="E4" s="5">
        <f>D56</f>
        <v>21.778737516182336</v>
      </c>
      <c r="F4" s="5">
        <f>E56</f>
        <v>21.307768838098813</v>
      </c>
      <c r="G4" s="5">
        <f>F56</f>
        <v>20.439213120684549</v>
      </c>
      <c r="J4">
        <v>52</v>
      </c>
      <c r="L4" s="5">
        <f>K56</f>
        <v>14.030786085879381</v>
      </c>
      <c r="M4" s="5">
        <f>L56</f>
        <v>15.367266436563693</v>
      </c>
      <c r="N4" s="5">
        <f>M56</f>
        <v>13.935734038437833</v>
      </c>
      <c r="O4" s="5">
        <f>N56</f>
        <v>14.301539224354675</v>
      </c>
      <c r="R4">
        <v>52</v>
      </c>
      <c r="T4" s="5">
        <f>S56</f>
        <v>3.8796323991433077</v>
      </c>
      <c r="U4" s="5">
        <f>T56</f>
        <v>4.5008206280057408</v>
      </c>
      <c r="V4" s="5">
        <f>U56</f>
        <v>5.4871585738545283</v>
      </c>
      <c r="W4" s="5">
        <f>V56</f>
        <v>4.6666661940634908</v>
      </c>
      <c r="Z4">
        <v>52</v>
      </c>
      <c r="AB4" s="5">
        <f>AA56</f>
        <v>24.14</v>
      </c>
      <c r="AC4" s="5">
        <f>AB56</f>
        <v>15.47</v>
      </c>
      <c r="AD4" s="5">
        <f>AC56</f>
        <v>16.150000000000002</v>
      </c>
      <c r="AE4" s="5">
        <f>AD56</f>
        <v>23.12</v>
      </c>
      <c r="AF4" s="5">
        <f>AE56</f>
        <v>19</v>
      </c>
      <c r="AG4" s="5">
        <f>AVERAGE(AA4:AC4)</f>
        <v>19.805</v>
      </c>
      <c r="AJ4">
        <v>52</v>
      </c>
      <c r="AL4" s="5">
        <f>AK56</f>
        <v>16.233000000000001</v>
      </c>
      <c r="AM4" s="5">
        <f>AL56</f>
        <v>18.655000000000005</v>
      </c>
      <c r="AN4" s="5">
        <f>AM56</f>
        <v>18.566100000000006</v>
      </c>
      <c r="AO4" s="5">
        <f>AN56</f>
        <v>21.407400000000006</v>
      </c>
      <c r="AP4" s="5">
        <f>AO56</f>
        <v>21.277200000000008</v>
      </c>
      <c r="AQ4" s="5"/>
      <c r="AR4" s="5">
        <f t="shared" ref="AR4:AR35" si="0">MAX(AK4:AM4)</f>
        <v>18.655000000000005</v>
      </c>
      <c r="AW4">
        <v>52</v>
      </c>
      <c r="AY4" s="5" t="e">
        <f>AX56</f>
        <v>#N/A</v>
      </c>
      <c r="AZ4" s="5">
        <f>AY56</f>
        <v>146.55100000000002</v>
      </c>
      <c r="BA4" s="5">
        <f>AZ56</f>
        <v>141.5643</v>
      </c>
      <c r="BB4" s="5">
        <f>BA56</f>
        <v>126.95</v>
      </c>
      <c r="BC4" s="5" t="e">
        <f>MAX(AX4:AZ4)</f>
        <v>#N/A</v>
      </c>
      <c r="BG4">
        <v>52</v>
      </c>
      <c r="BI4" s="5">
        <f>BH56</f>
        <v>0.70176023990783376</v>
      </c>
      <c r="BJ4" s="5">
        <f>BI56</f>
        <v>0.66600963717173789</v>
      </c>
      <c r="BK4" s="5">
        <f>BJ56</f>
        <v>0.66700965253507949</v>
      </c>
      <c r="BL4" s="5">
        <f>MAX(BH4:BJ4)</f>
        <v>0.70176023990783376</v>
      </c>
    </row>
    <row r="5" spans="1:64">
      <c r="A5" s="1">
        <f>'weekly model'!B160</f>
        <v>43470</v>
      </c>
      <c r="B5">
        <v>1</v>
      </c>
      <c r="C5" s="5" t="e">
        <f>IF(VLOOKUP(C$3&amp;$B5,'weekly model'!$A:$Q,'weekly data seasonality'!$C$2,FALSE)=0,#N/A,VLOOKUP(C$3&amp;$B5,'weekly model'!$A:$Q,'weekly data seasonality'!$C$2,FALSE))</f>
        <v>#N/A</v>
      </c>
      <c r="D5" s="5">
        <f>IF(VLOOKUP(D$3&amp;$B5,'weekly model'!$A:$Q,'weekly data seasonality'!$C$2,FALSE)=0,#N/A,VLOOKUP(D$3&amp;$B5,'weekly model'!$A:$Q,'weekly data seasonality'!$C$2,FALSE))</f>
        <v>20.636256581842904</v>
      </c>
      <c r="E5" s="5">
        <f>IF(VLOOKUP(E$3&amp;$B5,'weekly model'!$A:$Q,'weekly data seasonality'!$C$2,FALSE)=0,#N/A,VLOOKUP(E$3&amp;$B5,'weekly model'!$A:$Q,'weekly data seasonality'!$C$2,FALSE))</f>
        <v>21.973180624175171</v>
      </c>
      <c r="F5" s="5">
        <f>IF(VLOOKUP(F$3&amp;$B5,'weekly model'!$A:$Q,'weekly data seasonality'!$C$2,FALSE)=0,#N/A,VLOOKUP(F$3&amp;$B5,'weekly model'!$A:$Q,'weekly data seasonality'!$C$2,FALSE))</f>
        <v>21.357891875867828</v>
      </c>
      <c r="G5" s="5">
        <f>IF(VLOOKUP(G$3&amp;$B5,'weekly model'!$A:$Q,'weekly data seasonality'!$C$2,FALSE)=0,#N/A,VLOOKUP(G$3&amp;$B5,'weekly model'!$A:$Q,'weekly data seasonality'!$C$2,FALSE))</f>
        <v>21.416132498709164</v>
      </c>
      <c r="J5">
        <v>1</v>
      </c>
      <c r="K5" s="5" t="e">
        <f>IF(VLOOKUP(K$3&amp;$B5,'weekly model'!$A:$Q,'weekly data seasonality'!$K$2,FALSE)=0,#N/A,VLOOKUP(K$3&amp;$B5,'weekly model'!$A:$Q,'weekly data seasonality'!$K$2,FALSE))</f>
        <v>#N/A</v>
      </c>
      <c r="L5" s="5">
        <f>IF(VLOOKUP(L$3&amp;$B5,'weekly model'!$A:$Q,'weekly data seasonality'!$K$2,FALSE)=0,#N/A,VLOOKUP(L$3&amp;$B5,'weekly model'!$A:$Q,'weekly data seasonality'!$K$2,FALSE))</f>
        <v>13.858078208726281</v>
      </c>
      <c r="M5" s="5">
        <f>IF(VLOOKUP(M$3&amp;$B5,'weekly model'!$A:$Q,'weekly data seasonality'!$K$2,FALSE)=0,#N/A,VLOOKUP(M$3&amp;$B5,'weekly model'!$A:$Q,'weekly data seasonality'!$K$2,FALSE))</f>
        <v>14.81153130038804</v>
      </c>
      <c r="N5" s="5">
        <f>IF(VLOOKUP(N$3&amp;$B5,'weekly model'!$A:$Q,'weekly data seasonality'!$K$2,FALSE)=0,#N/A,VLOOKUP(N$3&amp;$B5,'weekly model'!$A:$Q,'weekly data seasonality'!$K$2,FALSE))</f>
        <v>13.989435215703862</v>
      </c>
      <c r="O5" s="5">
        <f>IF(VLOOKUP(O$3&amp;$B5,'weekly model'!$A:$Q,'weekly data seasonality'!$K$2,FALSE)=0,#N/A,VLOOKUP(O$3&amp;$B5,'weekly model'!$A:$Q,'weekly data seasonality'!$K$2,FALSE))</f>
        <v>15.503879438443184</v>
      </c>
      <c r="R5">
        <v>1</v>
      </c>
      <c r="S5" s="5" t="e">
        <f>IF(VLOOKUP(S$3&amp;$B5,'weekly model'!$A:$Q,'weekly data seasonality'!$S$2,FALSE)=0,#N/A,VLOOKUP(S$3&amp;$B5,'weekly model'!$A:$Q,'weekly data seasonality'!$S$2,FALSE))</f>
        <v>#N/A</v>
      </c>
      <c r="T5" s="5">
        <f>IF(VLOOKUP(T$3&amp;$B5,'weekly model'!$A:$Q,'weekly data seasonality'!$S$2,FALSE)=0,#N/A,VLOOKUP(T$3&amp;$B5,'weekly model'!$A:$Q,'weekly data seasonality'!$S$2,FALSE))</f>
        <v>3.9873851795682351</v>
      </c>
      <c r="U5" s="5">
        <f>IF(VLOOKUP(U$3&amp;$B5,'weekly model'!$A:$Q,'weekly data seasonality'!$S$2,FALSE)=0,#N/A,VLOOKUP(U$3&amp;$B5,'weekly model'!$A:$Q,'weekly data seasonality'!$S$2,FALSE))</f>
        <v>4.5461363560451948</v>
      </c>
      <c r="V5" s="5">
        <f>IF(VLOOKUP(V$3&amp;$B5,'weekly model'!$A:$Q,'weekly data seasonality'!$S$2,FALSE)=0,#N/A,VLOOKUP(V$3&amp;$B5,'weekly model'!$A:$Q,'weekly data seasonality'!$S$2,FALSE))</f>
        <v>5.1897290150026771</v>
      </c>
      <c r="W5" s="5">
        <f>IF(VLOOKUP(W$3&amp;$B5,'weekly model'!$A:$Q,'weekly data seasonality'!$S$2,FALSE)=0,#N/A,VLOOKUP(W$3&amp;$B5,'weekly model'!$A:$Q,'weekly data seasonality'!$S$2,FALSE))</f>
        <v>4.1689306559084658</v>
      </c>
      <c r="Z5">
        <v>1</v>
      </c>
      <c r="AA5" s="5">
        <f>IF(VLOOKUP(AA$3&amp;$B5,'weekly model'!$A:$Q,'weekly data seasonality'!$AA$2,FALSE)=0,#N/A,VLOOKUP(AA$3&amp;$B5,'weekly model'!$A:$Q,'weekly data seasonality'!$AA$2,FALSE))</f>
        <v>18.02</v>
      </c>
      <c r="AB5" s="5">
        <f>IF(VLOOKUP(AB$3&amp;$B5,'weekly model'!$A:$Q,'weekly data seasonality'!$AA$2,FALSE)=0,#N/A,VLOOKUP(AB$3&amp;$B5,'weekly model'!$A:$Q,'weekly data seasonality'!$AA$2,FALSE))</f>
        <v>19.89</v>
      </c>
      <c r="AC5" s="5">
        <f>IF(VLOOKUP(AC$3&amp;$B5,'weekly model'!$A:$Q,'weekly data seasonality'!$AA$2,FALSE)=0,#N/A,VLOOKUP(AC$3&amp;$B5,'weekly model'!$A:$Q,'weekly data seasonality'!$AA$2,FALSE))</f>
        <v>15.98</v>
      </c>
      <c r="AD5" s="5">
        <f>IF(VLOOKUP(AD$3&amp;$B5,'weekly model'!$A:$Q,'weekly data seasonality'!$AA$2,FALSE)=0,#N/A,VLOOKUP(AD$3&amp;$B5,'weekly model'!$A:$Q,'weekly data seasonality'!$AA$2,FALSE))</f>
        <v>13.770000000000001</v>
      </c>
      <c r="AE5" s="5">
        <f>IF(VLOOKUP(AE$3&amp;$B5,'weekly model'!$A:$Q,'weekly data seasonality'!$AA$2,FALSE)=0,#N/A,VLOOKUP(AE$3&amp;$B5,'weekly model'!$A:$Q,'weekly data seasonality'!$AA$2,FALSE))</f>
        <v>21.080000000000002</v>
      </c>
      <c r="AF5" s="5">
        <f>IF(VLOOKUP(AF$3&amp;$B5,'weekly model'!$A:$Q,'weekly data seasonality'!$AA$2,FALSE)=0,#N/A,VLOOKUP(AF$3&amp;$B5,'weekly model'!$A:$Q,'weekly data seasonality'!$AA$2,FALSE))</f>
        <v>19</v>
      </c>
      <c r="AG5" s="5">
        <f t="shared" ref="AG5:AG56" si="1">AVERAGE(AA5:AC5)</f>
        <v>17.963333333333335</v>
      </c>
      <c r="AI5" s="1">
        <f>'weekly model'!B263</f>
        <v>44191</v>
      </c>
      <c r="AJ5">
        <v>1</v>
      </c>
      <c r="AK5" s="5">
        <f>IF(VLOOKUP(AK$3&amp;$B5,'weekly model'!$A:$Q,'weekly data seasonality'!$AK$2,FALSE)=0,#N/A,VLOOKUP(AK$3&amp;$B5,'weekly model'!$A:$Q,'weekly data seasonality'!$AK$2,FALSE))</f>
        <v>18.459000000000003</v>
      </c>
      <c r="AL5" s="5">
        <f>IF(VLOOKUP(AL$3&amp;$B5,'weekly model'!$A:$Q,'weekly data seasonality'!$AK$2,FALSE)=0,#N/A,VLOOKUP(AL$3&amp;$B5,'weekly model'!$A:$Q,'weekly data seasonality'!$AK$2,FALSE))</f>
        <v>17.493000000000002</v>
      </c>
      <c r="AM5" s="5">
        <f>IF(VLOOKUP(AM$3&amp;$B5,'weekly model'!$A:$Q,'weekly data seasonality'!$AK$2,FALSE)=0,#N/A,VLOOKUP(AM$3&amp;$B5,'weekly model'!$A:$Q,'weekly data seasonality'!$AK$2,FALSE))</f>
        <v>18.113900000000001</v>
      </c>
      <c r="AN5" s="5">
        <f>IF(VLOOKUP(AN$3&amp;$B5,'weekly model'!$A:$Q,'weekly data seasonality'!$AK$2,FALSE)=0,#N/A,VLOOKUP(AN$3&amp;$B5,'weekly model'!$A:$Q,'weekly data seasonality'!$AK$2,FALSE))</f>
        <v>18.482100000000003</v>
      </c>
      <c r="AO5" s="5">
        <f>IF(VLOOKUP(AO$3&amp;$B5,'weekly model'!$A:$Q,'weekly data seasonality'!$AK$2,FALSE)=0,#N/A,VLOOKUP(AO$3&amp;$B5,'weekly model'!$A:$Q,'weekly data seasonality'!$AK$2,FALSE))</f>
        <v>21.569800000000001</v>
      </c>
      <c r="AP5" s="5">
        <f>IF(VLOOKUP(AP$3&amp;$B5,'weekly model'!$A:$Q,'weekly data seasonality'!$AK$2,FALSE)=0,#N/A,VLOOKUP(AP$3&amp;$B5,'weekly model'!$A:$Q,'weekly data seasonality'!$AK$2,FALSE))</f>
        <v>19.606999999999999</v>
      </c>
      <c r="AQ5" s="5">
        <f>AO5*1.01</f>
        <v>21.785498</v>
      </c>
      <c r="AR5" s="5">
        <f t="shared" si="0"/>
        <v>18.459000000000003</v>
      </c>
      <c r="AS5" s="250">
        <f>AQ5/AO5-1</f>
        <v>1.0000000000000009E-2</v>
      </c>
      <c r="AT5" s="250">
        <f>AO5/AN5-1</f>
        <v>0.16706434874824816</v>
      </c>
      <c r="AW5">
        <v>1</v>
      </c>
      <c r="AX5" s="5" t="e">
        <f>IF(VLOOKUP(AX$3&amp;$B5,'weekly model'!$A:$Q,'weekly data seasonality'!$AX$2,FALSE)=0,#N/A,VLOOKUP(AX$3&amp;$B5,'weekly model'!$A:$Q,'weekly data seasonality'!$AX$2,FALSE))</f>
        <v>#N/A</v>
      </c>
      <c r="AY5" s="5" t="e">
        <f>IF(VLOOKUP(AY$3&amp;$B5,'weekly model'!$A:$Q,'weekly data seasonality'!$AX$2,FALSE)=0,#N/A,VLOOKUP(AY$3&amp;$B5,'weekly model'!$A:$Q,'weekly data seasonality'!$AX$2,FALSE))</f>
        <v>#N/A</v>
      </c>
      <c r="AZ5" s="5">
        <f>IF(VLOOKUP(AZ$3&amp;$B5,'weekly model'!$A:$Q,'weekly data seasonality'!$AX$2,FALSE)=0,#N/A,VLOOKUP(AZ$3&amp;$B5,'weekly model'!$A:$Q,'weekly data seasonality'!$AX$2,FALSE))</f>
        <v>149.232</v>
      </c>
      <c r="BA5" s="5">
        <f>IF(VLOOKUP(BA$3&amp;$B5,'weekly model'!$A:$Q,'weekly data seasonality'!$AX$2,FALSE)=0,#N/A,VLOOKUP(BA$3&amp;$B5,'weekly model'!$A:$Q,'weekly data seasonality'!$AX$2,FALSE))</f>
        <v>142.88159999999999</v>
      </c>
      <c r="BB5" s="5">
        <f>IF(VLOOKUP(BB$3&amp;$B5,'weekly model'!$A:$Q,'weekly data seasonality'!$AX$2,FALSE)=0,#N/A,VLOOKUP(BB$3&amp;$B5,'weekly model'!$A:$Q,'weekly data seasonality'!$AX$2,FALSE))</f>
        <v>125.134</v>
      </c>
      <c r="BC5" s="5" t="e">
        <f t="shared" ref="BC5:BC56" si="2">MAX(AX5:AZ5)</f>
        <v>#N/A</v>
      </c>
      <c r="BG5">
        <v>1</v>
      </c>
      <c r="BH5" s="31">
        <f>IF(VLOOKUP(BH$3&amp;$B5,'weekly model'!$A:$Q,'weekly data seasonality'!$BH$2,FALSE)=0,#N/A,VLOOKUP(BH$3&amp;$B5,'weekly model'!$A:$Q,'weekly data seasonality'!$BH$2,FALSE))</f>
        <v>0.5814401564669156</v>
      </c>
      <c r="BI5" s="31">
        <f>IF(VLOOKUP(BI$3&amp;$B5,'weekly model'!$A:$Q,'weekly data seasonality'!$BH$2,FALSE)=0,#N/A,VLOOKUP(BI$3&amp;$B5,'weekly model'!$A:$Q,'weekly data seasonality'!$BH$2,FALSE))</f>
        <v>0.56074925764741157</v>
      </c>
      <c r="BJ5" s="31">
        <f>IF(VLOOKUP(BJ$3&amp;$B5,'weekly model'!$A:$Q,'weekly data seasonality'!$BH$2,FALSE)=0,#N/A,VLOOKUP(BJ$3&amp;$B5,'weekly model'!$A:$Q,'weekly data seasonality'!$BH$2,FALSE))</f>
        <v>0.62532996318030876</v>
      </c>
      <c r="BK5" s="31">
        <f>IF(VLOOKUP(BK$3&amp;$B5,'weekly model'!$A:$Q,'weekly data seasonality'!$BH$2,FALSE)=0,#N/A,VLOOKUP(BK$3&amp;$B5,'weekly model'!$A:$Q,'weekly data seasonality'!$BH$2,FALSE))</f>
        <v>0.59153850493937221</v>
      </c>
      <c r="BL5" s="31">
        <f>IF(VLOOKUP(BL$3&amp;$B5,'weekly model'!$A:$Q,'weekly data seasonality'!$BH$2,FALSE)=0,#N/A,VLOOKUP(BL$3&amp;$B5,'weekly model'!$A:$Q,'weekly data seasonality'!$BH$2,FALSE))</f>
        <v>0.55076035122888756</v>
      </c>
    </row>
    <row r="6" spans="1:64">
      <c r="A6" s="1">
        <f>A5+7</f>
        <v>43477</v>
      </c>
      <c r="B6">
        <v>2</v>
      </c>
      <c r="C6" s="5" t="e">
        <f>IF(VLOOKUP(C$3&amp;$B6,'weekly model'!$A:$Q,'weekly data seasonality'!$C$2,FALSE)=0,#N/A,VLOOKUP(C$3&amp;$B6,'weekly model'!$A:$Q,'weekly data seasonality'!$C$2,FALSE))</f>
        <v>#N/A</v>
      </c>
      <c r="D6" s="5">
        <f>IF(VLOOKUP(D$3&amp;$B6,'weekly model'!$A:$Q,'weekly data seasonality'!$C$2,FALSE)=0,#N/A,VLOOKUP(D$3&amp;$B6,'weekly model'!$A:$Q,'weekly data seasonality'!$C$2,FALSE))</f>
        <v>21.307012779032927</v>
      </c>
      <c r="E6" s="5">
        <f>IF(VLOOKUP(E$3&amp;$B6,'weekly model'!$A:$Q,'weekly data seasonality'!$C$2,FALSE)=0,#N/A,VLOOKUP(E$3&amp;$B6,'weekly model'!$A:$Q,'weekly data seasonality'!$C$2,FALSE))</f>
        <v>20.84492095383106</v>
      </c>
      <c r="F6" s="5">
        <f>IF(VLOOKUP(F$3&amp;$B6,'weekly model'!$A:$Q,'weekly data seasonality'!$C$2,FALSE)=0,#N/A,VLOOKUP(F$3&amp;$B6,'weekly model'!$A:$Q,'weekly data seasonality'!$C$2,FALSE))</f>
        <v>21.590004880199281</v>
      </c>
      <c r="G6" s="5">
        <f>IF(VLOOKUP(G$3&amp;$B6,'weekly model'!$A:$Q,'weekly data seasonality'!$C$2,FALSE)=0,#N/A,VLOOKUP(G$3&amp;$B6,'weekly model'!$A:$Q,'weekly data seasonality'!$C$2,FALSE))</f>
        <v>21.299906845336526</v>
      </c>
      <c r="J6">
        <v>2</v>
      </c>
      <c r="K6" s="5" t="e">
        <f>IF(VLOOKUP(K$3&amp;$B6,'weekly model'!$A:$Q,'weekly data seasonality'!$K$2,FALSE)=0,#N/A,VLOOKUP(K$3&amp;$B6,'weekly model'!$A:$Q,'weekly data seasonality'!$K$2,FALSE))</f>
        <v>#N/A</v>
      </c>
      <c r="L6" s="5">
        <f>IF(VLOOKUP(L$3&amp;$B6,'weekly model'!$A:$Q,'weekly data seasonality'!$K$2,FALSE)=0,#N/A,VLOOKUP(L$3&amp;$B6,'weekly model'!$A:$Q,'weekly data seasonality'!$K$2,FALSE))</f>
        <v>14.435349976876505</v>
      </c>
      <c r="M6" s="5">
        <f>IF(VLOOKUP(M$3&amp;$B6,'weekly model'!$A:$Q,'weekly data seasonality'!$K$2,FALSE)=0,#N/A,VLOOKUP(M$3&amp;$B6,'weekly model'!$A:$Q,'weekly data seasonality'!$K$2,FALSE))</f>
        <v>14.274515211002322</v>
      </c>
      <c r="N6" s="5">
        <f>IF(VLOOKUP(N$3&amp;$B6,'weekly model'!$A:$Q,'weekly data seasonality'!$K$2,FALSE)=0,#N/A,VLOOKUP(N$3&amp;$B6,'weekly model'!$A:$Q,'weekly data seasonality'!$K$2,FALSE))</f>
        <v>14.67665936138285</v>
      </c>
      <c r="O6" s="5">
        <f>IF(VLOOKUP(O$3&amp;$B6,'weekly model'!$A:$Q,'weekly data seasonality'!$K$2,FALSE)=0,#N/A,VLOOKUP(O$3&amp;$B6,'weekly model'!$A:$Q,'weekly data seasonality'!$K$2,FALSE))</f>
        <v>15.602638381679386</v>
      </c>
      <c r="R6">
        <v>2</v>
      </c>
      <c r="S6" s="5" t="e">
        <f>IF(VLOOKUP(S$3&amp;$B6,'weekly model'!$A:$Q,'weekly data seasonality'!$S$2,FALSE)=0,#N/A,VLOOKUP(S$3&amp;$B6,'weekly model'!$A:$Q,'weekly data seasonality'!$S$2,FALSE))</f>
        <v>#N/A</v>
      </c>
      <c r="T6" s="5">
        <f>IF(VLOOKUP(T$3&amp;$B6,'weekly model'!$A:$Q,'weekly data seasonality'!$S$2,FALSE)=0,#N/A,VLOOKUP(T$3&amp;$B6,'weekly model'!$A:$Q,'weekly data seasonality'!$S$2,FALSE))</f>
        <v>4.0808696086080358</v>
      </c>
      <c r="U6" s="5">
        <f>IF(VLOOKUP(U$3&amp;$B6,'weekly model'!$A:$Q,'weekly data seasonality'!$S$2,FALSE)=0,#N/A,VLOOKUP(U$3&amp;$B6,'weekly model'!$A:$Q,'weekly data seasonality'!$S$2,FALSE))</f>
        <v>3.9548927750868015</v>
      </c>
      <c r="V6" s="5">
        <f>IF(VLOOKUP(V$3&amp;$B6,'weekly model'!$A:$Q,'weekly data seasonality'!$S$2,FALSE)=0,#N/A,VLOOKUP(V$3&amp;$B6,'weekly model'!$A:$Q,'weekly data seasonality'!$S$2,FALSE))</f>
        <v>4.7346178736551412</v>
      </c>
      <c r="W6" s="5">
        <f>IF(VLOOKUP(W$3&amp;$B6,'weekly model'!$A:$Q,'weekly data seasonality'!$S$2,FALSE)=0,#N/A,VLOOKUP(W$3&amp;$B6,'weekly model'!$A:$Q,'weekly data seasonality'!$S$2,FALSE))</f>
        <v>3.6164888088425626</v>
      </c>
      <c r="Z6">
        <v>2</v>
      </c>
      <c r="AA6" s="5">
        <f>IF(VLOOKUP(AA$3&amp;$B6,'weekly model'!$A:$Q,'weekly data seasonality'!$AA$2,FALSE)=0,#N/A,VLOOKUP(AA$3&amp;$B6,'weekly model'!$A:$Q,'weekly data seasonality'!$AA$2,FALSE))</f>
        <v>18.360000000000003</v>
      </c>
      <c r="AB6" s="5">
        <f>IF(VLOOKUP(AB$3&amp;$B6,'weekly model'!$A:$Q,'weekly data seasonality'!$AA$2,FALSE)=0,#N/A,VLOOKUP(AB$3&amp;$B6,'weekly model'!$A:$Q,'weekly data seasonality'!$AA$2,FALSE))</f>
        <v>23.8</v>
      </c>
      <c r="AC6" s="5">
        <f>IF(VLOOKUP(AC$3&amp;$B6,'weekly model'!$A:$Q,'weekly data seasonality'!$AA$2,FALSE)=0,#N/A,VLOOKUP(AC$3&amp;$B6,'weekly model'!$A:$Q,'weekly data seasonality'!$AA$2,FALSE))</f>
        <v>21.42</v>
      </c>
      <c r="AD6" s="5">
        <f>IF(VLOOKUP(AD$3&amp;$B6,'weekly model'!$A:$Q,'weekly data seasonality'!$AA$2,FALSE)=0,#N/A,VLOOKUP(AD$3&amp;$B6,'weekly model'!$A:$Q,'weekly data seasonality'!$AA$2,FALSE))</f>
        <v>18.53</v>
      </c>
      <c r="AE6" s="5">
        <f>IF(VLOOKUP(AE$3&amp;$B6,'weekly model'!$A:$Q,'weekly data seasonality'!$AA$2,FALSE)=0,#N/A,VLOOKUP(AE$3&amp;$B6,'weekly model'!$A:$Q,'weekly data seasonality'!$AA$2,FALSE))</f>
        <v>21.59</v>
      </c>
      <c r="AF6" s="5">
        <f>IF(VLOOKUP(AF$3&amp;$B6,'weekly model'!$A:$Q,'weekly data seasonality'!$AA$2,FALSE)=0,#N/A,VLOOKUP(AF$3&amp;$B6,'weekly model'!$A:$Q,'weekly data seasonality'!$AA$2,FALSE))</f>
        <v>20</v>
      </c>
      <c r="AG6" s="5">
        <f t="shared" si="1"/>
        <v>21.193333333333335</v>
      </c>
      <c r="AI6" s="1">
        <f>'weekly model'!B264</f>
        <v>44198</v>
      </c>
      <c r="AJ6">
        <v>2</v>
      </c>
      <c r="AK6" s="5">
        <f>IF(VLOOKUP(AK$3&amp;$B6,'weekly model'!$A:$Q,'weekly data seasonality'!$AK$2,FALSE)=0,#N/A,VLOOKUP(AK$3&amp;$B6,'weekly model'!$A:$Q,'weekly data seasonality'!$AK$2,FALSE))</f>
        <v>17.793999999999997</v>
      </c>
      <c r="AL6" s="5">
        <f>IF(VLOOKUP(AL$3&amp;$B6,'weekly model'!$A:$Q,'weekly data seasonality'!$AK$2,FALSE)=0,#N/A,VLOOKUP(AL$3&amp;$B6,'weekly model'!$A:$Q,'weekly data seasonality'!$AK$2,FALSE))</f>
        <v>18.843999999999998</v>
      </c>
      <c r="AM6" s="5">
        <f>IF(VLOOKUP(AM$3&amp;$B6,'weekly model'!$A:$Q,'weekly data seasonality'!$AK$2,FALSE)=0,#N/A,VLOOKUP(AM$3&amp;$B6,'weekly model'!$A:$Q,'weekly data seasonality'!$AK$2,FALSE))</f>
        <v>18.778900000000004</v>
      </c>
      <c r="AN6" s="5">
        <f>IF(VLOOKUP(AN$3&amp;$B6,'weekly model'!$A:$Q,'weekly data seasonality'!$AK$2,FALSE)=0,#N/A,VLOOKUP(AN$3&amp;$B6,'weekly model'!$A:$Q,'weekly data seasonality'!$AK$2,FALSE))</f>
        <v>19.562900000000003</v>
      </c>
      <c r="AO6" s="5">
        <f>IF(VLOOKUP(AO$3&amp;$B6,'weekly model'!$A:$Q,'weekly data seasonality'!$AK$2,FALSE)=0,#N/A,VLOOKUP(AO$3&amp;$B6,'weekly model'!$A:$Q,'weekly data seasonality'!$AK$2,FALSE))</f>
        <v>21.309400000000007</v>
      </c>
      <c r="AP6" s="5">
        <f>IF(VLOOKUP(AP$3&amp;$B6,'weekly model'!$A:$Q,'weekly data seasonality'!$AK$2,FALSE)=0,#N/A,VLOOKUP(AP$3&amp;$B6,'weekly model'!$A:$Q,'weekly data seasonality'!$AK$2,FALSE))</f>
        <v>21.158199999999994</v>
      </c>
      <c r="AQ6" s="5">
        <f t="shared" ref="AQ6:AQ7" si="3">AO6*1.01</f>
        <v>21.522494000000009</v>
      </c>
      <c r="AR6" s="5">
        <f t="shared" si="0"/>
        <v>18.843999999999998</v>
      </c>
      <c r="AS6" s="250">
        <f t="shared" ref="AS6:AS52" si="4">AQ6/AO6-1</f>
        <v>1.0000000000000009E-2</v>
      </c>
      <c r="AT6" s="250">
        <f t="shared" ref="AT6:AT52" si="5">AO6/AN6-1</f>
        <v>8.9276129817154048E-2</v>
      </c>
      <c r="AW6">
        <v>2</v>
      </c>
      <c r="AX6" s="5" t="e">
        <f>IF(VLOOKUP(AX$3&amp;$B6,'weekly model'!$A:$Q,'weekly data seasonality'!$AX$2,FALSE)=0,#N/A,VLOOKUP(AX$3&amp;$B6,'weekly model'!$A:$Q,'weekly data seasonality'!$AX$2,FALSE))</f>
        <v>#N/A</v>
      </c>
      <c r="AY6" s="5" t="e">
        <f>IF(VLOOKUP(AY$3&amp;$B6,'weekly model'!$A:$Q,'weekly data seasonality'!$AX$2,FALSE)=0,#N/A,VLOOKUP(AY$3&amp;$B6,'weekly model'!$A:$Q,'weekly data seasonality'!$AX$2,FALSE))</f>
        <v>#N/A</v>
      </c>
      <c r="AZ6" s="5">
        <f>IF(VLOOKUP(AZ$3&amp;$B6,'weekly model'!$A:$Q,'weekly data seasonality'!$AX$2,FALSE)=0,#N/A,VLOOKUP(AZ$3&amp;$B6,'weekly model'!$A:$Q,'weekly data seasonality'!$AX$2,FALSE))</f>
        <v>151.97</v>
      </c>
      <c r="BA6" s="5">
        <f>IF(VLOOKUP(BA$3&amp;$B6,'weekly model'!$A:$Q,'weekly data seasonality'!$AX$2,FALSE)=0,#N/A,VLOOKUP(BA$3&amp;$B6,'weekly model'!$A:$Q,'weekly data seasonality'!$AX$2,FALSE))</f>
        <v>141.822</v>
      </c>
      <c r="BB6" s="5">
        <f>IF(VLOOKUP(BB$3&amp;$B6,'weekly model'!$A:$Q,'weekly data seasonality'!$AX$2,FALSE)=0,#N/A,VLOOKUP(BB$3&amp;$B6,'weekly model'!$A:$Q,'weekly data seasonality'!$AX$2,FALSE))</f>
        <v>123.37860000000001</v>
      </c>
      <c r="BC6" s="5" t="e">
        <f t="shared" si="2"/>
        <v>#N/A</v>
      </c>
      <c r="BG6">
        <v>2</v>
      </c>
      <c r="BH6" s="31">
        <f>IF(VLOOKUP(BH$3&amp;$B6,'weekly model'!$A:$Q,'weekly data seasonality'!$BH$2,FALSE)=0,#N/A,VLOOKUP(BH$3&amp;$B6,'weekly model'!$A:$Q,'weekly data seasonality'!$BH$2,FALSE))</f>
        <v>0.48716193342178415</v>
      </c>
      <c r="BI6" s="31">
        <f>IF(VLOOKUP(BI$3&amp;$B6,'weekly model'!$A:$Q,'weekly data seasonality'!$BH$2,FALSE)=0,#N/A,VLOOKUP(BI$3&amp;$B6,'weekly model'!$A:$Q,'weekly data seasonality'!$BH$2,FALSE))</f>
        <v>0.53513337309893017</v>
      </c>
      <c r="BJ6" s="31">
        <f>IF(VLOOKUP(BJ$3&amp;$B6,'weekly model'!$A:$Q,'weekly data seasonality'!$BH$2,FALSE)=0,#N/A,VLOOKUP(BJ$3&amp;$B6,'weekly model'!$A:$Q,'weekly data seasonality'!$BH$2,FALSE))</f>
        <v>0.57028319558091267</v>
      </c>
      <c r="BK6" s="31">
        <f>IF(VLOOKUP(BK$3&amp;$B6,'weekly model'!$A:$Q,'weekly data seasonality'!$BH$2,FALSE)=0,#N/A,VLOOKUP(BK$3&amp;$B6,'weekly model'!$A:$Q,'weekly data seasonality'!$BH$2,FALSE))</f>
        <v>0.65909234847022058</v>
      </c>
      <c r="BL6" s="31">
        <f>IF(VLOOKUP(BL$3&amp;$B6,'weekly model'!$A:$Q,'weekly data seasonality'!$BH$2,FALSE)=0,#N/A,VLOOKUP(BL$3&amp;$B6,'weekly model'!$A:$Q,'weekly data seasonality'!$BH$2,FALSE))</f>
        <v>0.62204400324309073</v>
      </c>
    </row>
    <row r="7" spans="1:64">
      <c r="A7" s="1">
        <f t="shared" ref="A7:A56" si="6">A6+7</f>
        <v>43484</v>
      </c>
      <c r="B7">
        <v>3</v>
      </c>
      <c r="C7" s="5" t="e">
        <f>IF(VLOOKUP(C$3&amp;$B7,'weekly model'!$A:$Q,'weekly data seasonality'!$C$2,FALSE)=0,#N/A,VLOOKUP(C$3&amp;$B7,'weekly model'!$A:$Q,'weekly data seasonality'!$C$2,FALSE))</f>
        <v>#N/A</v>
      </c>
      <c r="D7" s="5">
        <f>IF(VLOOKUP(D$3&amp;$B7,'weekly model'!$A:$Q,'weekly data seasonality'!$C$2,FALSE)=0,#N/A,VLOOKUP(D$3&amp;$B7,'weekly model'!$A:$Q,'weekly data seasonality'!$C$2,FALSE))</f>
        <v>20.219769417283072</v>
      </c>
      <c r="E7" s="5">
        <f>IF(VLOOKUP(E$3&amp;$B7,'weekly model'!$A:$Q,'weekly data seasonality'!$C$2,FALSE)=0,#N/A,VLOOKUP(E$3&amp;$B7,'weekly model'!$A:$Q,'weekly data seasonality'!$C$2,FALSE))</f>
        <v>20.767128284663215</v>
      </c>
      <c r="F7" s="5">
        <f>IF(VLOOKUP(F$3&amp;$B7,'weekly model'!$A:$Q,'weekly data seasonality'!$C$2,FALSE)=0,#N/A,VLOOKUP(F$3&amp;$B7,'weekly model'!$A:$Q,'weekly data seasonality'!$C$2,FALSE))</f>
        <v>21.14547733589724</v>
      </c>
      <c r="G7" s="5">
        <f>IF(VLOOKUP(G$3&amp;$B7,'weekly model'!$A:$Q,'weekly data seasonality'!$C$2,FALSE)=0,#N/A,VLOOKUP(G$3&amp;$B7,'weekly model'!$A:$Q,'weekly data seasonality'!$C$2,FALSE))</f>
        <v>20.840465549386117</v>
      </c>
      <c r="J7">
        <v>3</v>
      </c>
      <c r="K7" s="5" t="e">
        <f>IF(VLOOKUP(K$3&amp;$B7,'weekly model'!$A:$Q,'weekly data seasonality'!$K$2,FALSE)=0,#N/A,VLOOKUP(K$3&amp;$B7,'weekly model'!$A:$Q,'weekly data seasonality'!$K$2,FALSE))</f>
        <v>#N/A</v>
      </c>
      <c r="L7" s="5">
        <f>IF(VLOOKUP(L$3&amp;$B7,'weekly model'!$A:$Q,'weekly data seasonality'!$K$2,FALSE)=0,#N/A,VLOOKUP(L$3&amp;$B7,'weekly model'!$A:$Q,'weekly data seasonality'!$K$2,FALSE))</f>
        <v>13.590904732388895</v>
      </c>
      <c r="M7" s="5">
        <f>IF(VLOOKUP(M$3&amp;$B7,'weekly model'!$A:$Q,'weekly data seasonality'!$K$2,FALSE)=0,#N/A,VLOOKUP(M$3&amp;$B7,'weekly model'!$A:$Q,'weekly data seasonality'!$K$2,FALSE))</f>
        <v>14.194659894470899</v>
      </c>
      <c r="N7" s="5">
        <f>IF(VLOOKUP(N$3&amp;$B7,'weekly model'!$A:$Q,'weekly data seasonality'!$K$2,FALSE)=0,#N/A,VLOOKUP(N$3&amp;$B7,'weekly model'!$A:$Q,'weekly data seasonality'!$K$2,FALSE))</f>
        <v>14.498851212152001</v>
      </c>
      <c r="O7" s="5">
        <f>IF(VLOOKUP(O$3&amp;$B7,'weekly model'!$A:$Q,'weekly data seasonality'!$K$2,FALSE)=0,#N/A,VLOOKUP(O$3&amp;$B7,'weekly model'!$A:$Q,'weekly data seasonality'!$K$2,FALSE))</f>
        <v>14.818879819014716</v>
      </c>
      <c r="R7">
        <v>3</v>
      </c>
      <c r="S7" s="5" t="e">
        <f>IF(VLOOKUP(S$3&amp;$B7,'weekly model'!$A:$Q,'weekly data seasonality'!$S$2,FALSE)=0,#N/A,VLOOKUP(S$3&amp;$B7,'weekly model'!$A:$Q,'weekly data seasonality'!$S$2,FALSE))</f>
        <v>#N/A</v>
      </c>
      <c r="T7" s="5">
        <f>IF(VLOOKUP(T$3&amp;$B7,'weekly model'!$A:$Q,'weekly data seasonality'!$S$2,FALSE)=0,#N/A,VLOOKUP(T$3&amp;$B7,'weekly model'!$A:$Q,'weekly data seasonality'!$S$2,FALSE))</f>
        <v>3.838071491345791</v>
      </c>
      <c r="U7" s="5">
        <f>IF(VLOOKUP(U$3&amp;$B7,'weekly model'!$A:$Q,'weekly data seasonality'!$S$2,FALSE)=0,#N/A,VLOOKUP(U$3&amp;$B7,'weekly model'!$A:$Q,'weekly data seasonality'!$S$2,FALSE))</f>
        <v>3.9569554224503793</v>
      </c>
      <c r="V7" s="5">
        <f>IF(VLOOKUP(V$3&amp;$B7,'weekly model'!$A:$Q,'weekly data seasonality'!$S$2,FALSE)=0,#N/A,VLOOKUP(V$3&amp;$B7,'weekly model'!$A:$Q,'weekly data seasonality'!$S$2,FALSE))</f>
        <v>4.4678984785839484</v>
      </c>
      <c r="W7" s="5">
        <f>IF(VLOOKUP(W$3&amp;$B7,'weekly model'!$A:$Q,'weekly data seasonality'!$S$2,FALSE)=0,#N/A,VLOOKUP(W$3&amp;$B7,'weekly model'!$A:$Q,'weekly data seasonality'!$S$2,FALSE))</f>
        <v>3.8802168760089577</v>
      </c>
      <c r="Z7">
        <v>3</v>
      </c>
      <c r="AA7" s="5">
        <f>IF(VLOOKUP(AA$3&amp;$B7,'weekly model'!$A:$Q,'weekly data seasonality'!$AA$2,FALSE)=0,#N/A,VLOOKUP(AA$3&amp;$B7,'weekly model'!$A:$Q,'weekly data seasonality'!$AA$2,FALSE))</f>
        <v>14.96</v>
      </c>
      <c r="AB7" s="5">
        <f>IF(VLOOKUP(AB$3&amp;$B7,'weekly model'!$A:$Q,'weekly data seasonality'!$AA$2,FALSE)=0,#N/A,VLOOKUP(AB$3&amp;$B7,'weekly model'!$A:$Q,'weekly data seasonality'!$AA$2,FALSE))</f>
        <v>16.150000000000002</v>
      </c>
      <c r="AC7" s="5">
        <f>IF(VLOOKUP(AC$3&amp;$B7,'weekly model'!$A:$Q,'weekly data seasonality'!$AA$2,FALSE)=0,#N/A,VLOOKUP(AC$3&amp;$B7,'weekly model'!$A:$Q,'weekly data seasonality'!$AA$2,FALSE))</f>
        <v>21.25</v>
      </c>
      <c r="AD7" s="5">
        <f>IF(VLOOKUP(AD$3&amp;$B7,'weekly model'!$A:$Q,'weekly data seasonality'!$AA$2,FALSE)=0,#N/A,VLOOKUP(AD$3&amp;$B7,'weekly model'!$A:$Q,'weekly data seasonality'!$AA$2,FALSE))</f>
        <v>16.150000000000002</v>
      </c>
      <c r="AE7" s="5">
        <f>IF(VLOOKUP(AE$3&amp;$B7,'weekly model'!$A:$Q,'weekly data seasonality'!$AA$2,FALSE)=0,#N/A,VLOOKUP(AE$3&amp;$B7,'weekly model'!$A:$Q,'weekly data seasonality'!$AA$2,FALSE))</f>
        <v>18.02</v>
      </c>
      <c r="AF7" s="5">
        <f>IF(VLOOKUP(AF$3&amp;$B7,'weekly model'!$A:$Q,'weekly data seasonality'!$AA$2,FALSE)=0,#N/A,VLOOKUP(AF$3&amp;$B7,'weekly model'!$A:$Q,'weekly data seasonality'!$AA$2,FALSE))</f>
        <v>19</v>
      </c>
      <c r="AG7" s="5">
        <f t="shared" si="1"/>
        <v>17.453333333333333</v>
      </c>
      <c r="AI7" s="1">
        <f>'weekly model'!B265</f>
        <v>44205</v>
      </c>
      <c r="AJ7">
        <v>3</v>
      </c>
      <c r="AK7" s="5">
        <f>IF(VLOOKUP(AK$3&amp;$B7,'weekly model'!$A:$Q,'weekly data seasonality'!$AK$2,FALSE)=0,#N/A,VLOOKUP(AK$3&amp;$B7,'weekly model'!$A:$Q,'weekly data seasonality'!$AK$2,FALSE))</f>
        <v>18.059999999999999</v>
      </c>
      <c r="AL7" s="5">
        <f>IF(VLOOKUP(AL$3&amp;$B7,'weekly model'!$A:$Q,'weekly data seasonality'!$AK$2,FALSE)=0,#N/A,VLOOKUP(AL$3&amp;$B7,'weekly model'!$A:$Q,'weekly data seasonality'!$AK$2,FALSE))</f>
        <v>20.453999999999994</v>
      </c>
      <c r="AM7" s="5">
        <f>IF(VLOOKUP(AM$3&amp;$B7,'weekly model'!$A:$Q,'weekly data seasonality'!$AK$2,FALSE)=0,#N/A,VLOOKUP(AM$3&amp;$B7,'weekly model'!$A:$Q,'weekly data seasonality'!$AK$2,FALSE))</f>
        <v>17.629499999999997</v>
      </c>
      <c r="AN7" s="5">
        <f>IF(VLOOKUP(AN$3&amp;$B7,'weekly model'!$A:$Q,'weekly data seasonality'!$AK$2,FALSE)=0,#N/A,VLOOKUP(AN$3&amp;$B7,'weekly model'!$A:$Q,'weekly data seasonality'!$AK$2,FALSE))</f>
        <v>20.144599999999997</v>
      </c>
      <c r="AO7" s="5">
        <f>IF(VLOOKUP(AO$3&amp;$B7,'weekly model'!$A:$Q,'weekly data seasonality'!$AK$2,FALSE)=0,#N/A,VLOOKUP(AO$3&amp;$B7,'weekly model'!$A:$Q,'weekly data seasonality'!$AK$2,FALSE))</f>
        <v>22.206100000000003</v>
      </c>
      <c r="AP7" s="5">
        <f>IF(VLOOKUP(AP$3&amp;$B7,'weekly model'!$A:$Q,'weekly data seasonality'!$AK$2,FALSE)=0,#N/A,VLOOKUP(AP$3&amp;$B7,'weekly model'!$A:$Q,'weekly data seasonality'!$AK$2,FALSE))</f>
        <v>20.755000000000006</v>
      </c>
      <c r="AQ7" s="5">
        <f t="shared" si="3"/>
        <v>22.428161000000003</v>
      </c>
      <c r="AR7" s="5">
        <f t="shared" si="0"/>
        <v>20.453999999999994</v>
      </c>
      <c r="AS7" s="250">
        <f t="shared" si="4"/>
        <v>1.0000000000000009E-2</v>
      </c>
      <c r="AT7" s="250">
        <f t="shared" si="5"/>
        <v>0.10233511710334309</v>
      </c>
      <c r="AW7">
        <v>3</v>
      </c>
      <c r="AX7" s="5" t="e">
        <f>IF(VLOOKUP(AX$3&amp;$B7,'weekly model'!$A:$Q,'weekly data seasonality'!$AX$2,FALSE)=0,#N/A,VLOOKUP(AX$3&amp;$B7,'weekly model'!$A:$Q,'weekly data seasonality'!$AX$2,FALSE))</f>
        <v>#N/A</v>
      </c>
      <c r="AY7" s="5" t="e">
        <f>IF(VLOOKUP(AY$3&amp;$B7,'weekly model'!$A:$Q,'weekly data seasonality'!$AX$2,FALSE)=0,#N/A,VLOOKUP(AY$3&amp;$B7,'weekly model'!$A:$Q,'weekly data seasonality'!$AX$2,FALSE))</f>
        <v>#N/A</v>
      </c>
      <c r="AZ7" s="5">
        <f>IF(VLOOKUP(AZ$3&amp;$B7,'weekly model'!$A:$Q,'weekly data seasonality'!$AX$2,FALSE)=0,#N/A,VLOOKUP(AZ$3&amp;$B7,'weekly model'!$A:$Q,'weekly data seasonality'!$AX$2,FALSE))</f>
        <v>153.6086</v>
      </c>
      <c r="BA7" s="5">
        <f>IF(VLOOKUP(BA$3&amp;$B7,'weekly model'!$A:$Q,'weekly data seasonality'!$AX$2,FALSE)=0,#N/A,VLOOKUP(BA$3&amp;$B7,'weekly model'!$A:$Q,'weekly data seasonality'!$AX$2,FALSE))</f>
        <v>143.73500000000001</v>
      </c>
      <c r="BB7" s="5">
        <f>IF(VLOOKUP(BB$3&amp;$B7,'weekly model'!$A:$Q,'weekly data seasonality'!$AX$2,FALSE)=0,#N/A,VLOOKUP(BB$3&amp;$B7,'weekly model'!$A:$Q,'weekly data seasonality'!$AX$2,FALSE))</f>
        <v>123.7393</v>
      </c>
      <c r="BC7" s="5" t="e">
        <f t="shared" si="2"/>
        <v>#N/A</v>
      </c>
      <c r="BG7">
        <v>3</v>
      </c>
      <c r="BH7" s="31">
        <f>IF(VLOOKUP(BH$3&amp;$B7,'weekly model'!$A:$Q,'weekly data seasonality'!$BH$2,FALSE)=0,#N/A,VLOOKUP(BH$3&amp;$B7,'weekly model'!$A:$Q,'weekly data seasonality'!$BH$2,FALSE))</f>
        <v>0.50909030988956949</v>
      </c>
      <c r="BI7" s="31">
        <f>IF(VLOOKUP(BI$3&amp;$B7,'weekly model'!$A:$Q,'weekly data seasonality'!$BH$2,FALSE)=0,#N/A,VLOOKUP(BI$3&amp;$B7,'weekly model'!$A:$Q,'weekly data seasonality'!$BH$2,FALSE))</f>
        <v>0.67281986105664482</v>
      </c>
      <c r="BJ7" s="31">
        <f>IF(VLOOKUP(BJ$3&amp;$B7,'weekly model'!$A:$Q,'weekly data seasonality'!$BH$2,FALSE)=0,#N/A,VLOOKUP(BJ$3&amp;$B7,'weekly model'!$A:$Q,'weekly data seasonality'!$BH$2,FALSE))</f>
        <v>0.69298767559255803</v>
      </c>
      <c r="BK7" s="31">
        <f>IF(VLOOKUP(BK$3&amp;$B7,'weekly model'!$A:$Q,'weekly data seasonality'!$BH$2,FALSE)=0,#N/A,VLOOKUP(BK$3&amp;$B7,'weekly model'!$A:$Q,'weekly data seasonality'!$BH$2,FALSE))</f>
        <v>0.64880529551526567</v>
      </c>
      <c r="BL7" s="31">
        <f>IF(VLOOKUP(BL$3&amp;$B7,'weekly model'!$A:$Q,'weekly data seasonality'!$BH$2,FALSE)=0,#N/A,VLOOKUP(BL$3&amp;$B7,'weekly model'!$A:$Q,'weekly data seasonality'!$BH$2,FALSE))</f>
        <v>0.68654757600014948</v>
      </c>
    </row>
    <row r="8" spans="1:64">
      <c r="A8" s="1">
        <f t="shared" si="6"/>
        <v>43491</v>
      </c>
      <c r="B8">
        <v>4</v>
      </c>
      <c r="C8" s="5" t="e">
        <f>IF(VLOOKUP(C$3&amp;$B8,'weekly model'!$A:$Q,'weekly data seasonality'!$C$2,FALSE)=0,#N/A,VLOOKUP(C$3&amp;$B8,'weekly model'!$A:$Q,'weekly data seasonality'!$C$2,FALSE))</f>
        <v>#N/A</v>
      </c>
      <c r="D8" s="5">
        <f>IF(VLOOKUP(D$3&amp;$B8,'weekly model'!$A:$Q,'weekly data seasonality'!$C$2,FALSE)=0,#N/A,VLOOKUP(D$3&amp;$B8,'weekly model'!$A:$Q,'weekly data seasonality'!$C$2,FALSE))</f>
        <v>19.598258149347032</v>
      </c>
      <c r="E8" s="5">
        <f>IF(VLOOKUP(E$3&amp;$B8,'weekly model'!$A:$Q,'weekly data seasonality'!$C$2,FALSE)=0,#N/A,VLOOKUP(E$3&amp;$B8,'weekly model'!$A:$Q,'weekly data seasonality'!$C$2,FALSE))</f>
        <v>19.443935680950723</v>
      </c>
      <c r="F8" s="5">
        <f>IF(VLOOKUP(F$3&amp;$B8,'weekly model'!$A:$Q,'weekly data seasonality'!$C$2,FALSE)=0,#N/A,VLOOKUP(F$3&amp;$B8,'weekly model'!$A:$Q,'weekly data seasonality'!$C$2,FALSE))</f>
        <v>20.449374086986609</v>
      </c>
      <c r="G8" s="5">
        <f>IF(VLOOKUP(G$3&amp;$B8,'weekly model'!$A:$Q,'weekly data seasonality'!$C$2,FALSE)=0,#N/A,VLOOKUP(G$3&amp;$B8,'weekly model'!$A:$Q,'weekly data seasonality'!$C$2,FALSE))</f>
        <v>19.788878184182373</v>
      </c>
      <c r="J8">
        <v>4</v>
      </c>
      <c r="K8" s="5">
        <f>IF(VLOOKUP(K$3&amp;$B8,'weekly model'!$A:$Q,'weekly data seasonality'!$K$2,FALSE)=0,#N/A,VLOOKUP(K$3&amp;$B8,'weekly model'!$A:$Q,'weekly data seasonality'!$K$2,FALSE))</f>
        <v>12.001933949868404</v>
      </c>
      <c r="L8" s="5">
        <f>IF(VLOOKUP(L$3&amp;$B8,'weekly model'!$A:$Q,'weekly data seasonality'!$K$2,FALSE)=0,#N/A,VLOOKUP(L$3&amp;$B8,'weekly model'!$A:$Q,'weekly data seasonality'!$K$2,FALSE))</f>
        <v>12.644636340689296</v>
      </c>
      <c r="M8" s="5">
        <f>IF(VLOOKUP(M$3&amp;$B8,'weekly model'!$A:$Q,'weekly data seasonality'!$K$2,FALSE)=0,#N/A,VLOOKUP(M$3&amp;$B8,'weekly model'!$A:$Q,'weekly data seasonality'!$K$2,FALSE))</f>
        <v>12.199375656804625</v>
      </c>
      <c r="N8" s="5">
        <f>IF(VLOOKUP(N$3&amp;$B8,'weekly model'!$A:$Q,'weekly data seasonality'!$K$2,FALSE)=0,#N/A,VLOOKUP(N$3&amp;$B8,'weekly model'!$A:$Q,'weekly data seasonality'!$K$2,FALSE))</f>
        <v>13.154375937931684</v>
      </c>
      <c r="O8" s="5">
        <f>IF(VLOOKUP(O$3&amp;$B8,'weekly model'!$A:$Q,'weekly data seasonality'!$K$2,FALSE)=0,#N/A,VLOOKUP(O$3&amp;$B8,'weekly model'!$A:$Q,'weekly data seasonality'!$K$2,FALSE))</f>
        <v>13.194617344028519</v>
      </c>
      <c r="R8">
        <v>4</v>
      </c>
      <c r="S8" s="5" t="e">
        <f>IF(VLOOKUP(S$3&amp;$B8,'weekly model'!$A:$Q,'weekly data seasonality'!$S$2,FALSE)=0,#N/A,VLOOKUP(S$3&amp;$B8,'weekly model'!$A:$Q,'weekly data seasonality'!$S$2,FALSE))</f>
        <v>#N/A</v>
      </c>
      <c r="T8" s="5">
        <f>IF(VLOOKUP(T$3&amp;$B8,'weekly model'!$A:$Q,'weekly data seasonality'!$S$2,FALSE)=0,#N/A,VLOOKUP(T$3&amp;$B8,'weekly model'!$A:$Q,'weekly data seasonality'!$S$2,FALSE))</f>
        <v>4.1628286151093503</v>
      </c>
      <c r="U8" s="5">
        <f>IF(VLOOKUP(U$3&amp;$B8,'weekly model'!$A:$Q,'weekly data seasonality'!$S$2,FALSE)=0,#N/A,VLOOKUP(U$3&amp;$B8,'weekly model'!$A:$Q,'weekly data seasonality'!$S$2,FALSE))</f>
        <v>4.6290470564041648</v>
      </c>
      <c r="V8" s="5">
        <f>IF(VLOOKUP(V$3&amp;$B8,'weekly model'!$A:$Q,'weekly data seasonality'!$S$2,FALSE)=0,#N/A,VLOOKUP(V$3&amp;$B8,'weekly model'!$A:$Q,'weekly data seasonality'!$S$2,FALSE))</f>
        <v>5.1162705038936327</v>
      </c>
      <c r="W8" s="5">
        <f>IF(VLOOKUP(W$3&amp;$B8,'weekly model'!$A:$Q,'weekly data seasonality'!$S$2,FALSE)=0,#N/A,VLOOKUP(W$3&amp;$B8,'weekly model'!$A:$Q,'weekly data seasonality'!$S$2,FALSE))</f>
        <v>4.4388363728060005</v>
      </c>
      <c r="Z8">
        <v>4</v>
      </c>
      <c r="AA8" s="5">
        <f>IF(VLOOKUP(AA$3&amp;$B8,'weekly model'!$A:$Q,'weekly data seasonality'!$AA$2,FALSE)=0,#N/A,VLOOKUP(AA$3&amp;$B8,'weekly model'!$A:$Q,'weekly data seasonality'!$AA$2,FALSE))</f>
        <v>18.53</v>
      </c>
      <c r="AB8" s="5">
        <f>IF(VLOOKUP(AB$3&amp;$B8,'weekly model'!$A:$Q,'weekly data seasonality'!$AA$2,FALSE)=0,#N/A,VLOOKUP(AB$3&amp;$B8,'weekly model'!$A:$Q,'weekly data seasonality'!$AA$2,FALSE))</f>
        <v>12.920000000000002</v>
      </c>
      <c r="AC8" s="5">
        <f>IF(VLOOKUP(AC$3&amp;$B8,'weekly model'!$A:$Q,'weekly data seasonality'!$AA$2,FALSE)=0,#N/A,VLOOKUP(AC$3&amp;$B8,'weekly model'!$A:$Q,'weekly data seasonality'!$AA$2,FALSE))</f>
        <v>22.610000000000003</v>
      </c>
      <c r="AD8" s="5">
        <f>IF(VLOOKUP(AD$3&amp;$B8,'weekly model'!$A:$Q,'weekly data seasonality'!$AA$2,FALSE)=0,#N/A,VLOOKUP(AD$3&amp;$B8,'weekly model'!$A:$Q,'weekly data seasonality'!$AA$2,FALSE))</f>
        <v>15.98</v>
      </c>
      <c r="AE8" s="5">
        <f>IF(VLOOKUP(AE$3&amp;$B8,'weekly model'!$A:$Q,'weekly data seasonality'!$AA$2,FALSE)=0,#N/A,VLOOKUP(AE$3&amp;$B8,'weekly model'!$A:$Q,'weekly data seasonality'!$AA$2,FALSE))</f>
        <v>19.720000000000002</v>
      </c>
      <c r="AF8" s="5">
        <f>IF(VLOOKUP(AF$3&amp;$B8,'weekly model'!$A:$Q,'weekly data seasonality'!$AA$2,FALSE)=0,#N/A,VLOOKUP(AF$3&amp;$B8,'weekly model'!$A:$Q,'weekly data seasonality'!$AA$2,FALSE))</f>
        <v>19.5</v>
      </c>
      <c r="AG8" s="5">
        <f t="shared" si="1"/>
        <v>18.02</v>
      </c>
      <c r="AI8" s="1">
        <f>'weekly model'!B266</f>
        <v>44212</v>
      </c>
      <c r="AJ8">
        <v>4</v>
      </c>
      <c r="AK8" s="5">
        <f>IF(VLOOKUP(AK$3&amp;$B8,'weekly model'!$A:$Q,'weekly data seasonality'!$AK$2,FALSE)=0,#N/A,VLOOKUP(AK$3&amp;$B8,'weekly model'!$A:$Q,'weekly data seasonality'!$AK$2,FALSE))</f>
        <v>17.947999999999997</v>
      </c>
      <c r="AL8" s="5">
        <f>IF(VLOOKUP(AL$3&amp;$B8,'weekly model'!$A:$Q,'weekly data seasonality'!$AK$2,FALSE)=0,#N/A,VLOOKUP(AL$3&amp;$B8,'weekly model'!$A:$Q,'weekly data seasonality'!$AK$2,FALSE))</f>
        <v>20.453999999999994</v>
      </c>
      <c r="AM8" s="5">
        <f>IF(VLOOKUP(AM$3&amp;$B8,'weekly model'!$A:$Q,'weekly data seasonality'!$AK$2,FALSE)=0,#N/A,VLOOKUP(AM$3&amp;$B8,'weekly model'!$A:$Q,'weekly data seasonality'!$AK$2,FALSE))</f>
        <v>19.217100000000002</v>
      </c>
      <c r="AN8" s="5">
        <f>IF(VLOOKUP(AN$3&amp;$B8,'weekly model'!$A:$Q,'weekly data seasonality'!$AK$2,FALSE)=0,#N/A,VLOOKUP(AN$3&amp;$B8,'weekly model'!$A:$Q,'weekly data seasonality'!$AK$2,FALSE))</f>
        <v>21.095899999999997</v>
      </c>
      <c r="AO8" s="5">
        <f>IF(VLOOKUP(AO$3&amp;$B8,'weekly model'!$A:$Q,'weekly data seasonality'!$AK$2,FALSE)=0,#N/A,VLOOKUP(AO$3&amp;$B8,'weekly model'!$A:$Q,'weekly data seasonality'!$AK$2,FALSE))</f>
        <v>21.010499999999997</v>
      </c>
      <c r="AP8" s="5">
        <f>IF(VLOOKUP(AP$3&amp;$B8,'weekly model'!$A:$Q,'weekly data seasonality'!$AK$2,FALSE)=0,#N/A,VLOOKUP(AP$3&amp;$B8,'weekly model'!$A:$Q,'weekly data seasonality'!$AK$2,FALSE))</f>
        <v>22.313199999999998</v>
      </c>
      <c r="AQ8" s="5">
        <f>'[6]removals&amp;BFF'!$F161/100</f>
        <v>22.313199999999998</v>
      </c>
      <c r="AR8" s="5">
        <f t="shared" si="0"/>
        <v>20.453999999999994</v>
      </c>
      <c r="AS8" s="250">
        <f t="shared" si="4"/>
        <v>6.2002332167249818E-2</v>
      </c>
      <c r="AT8" s="250">
        <f t="shared" si="5"/>
        <v>-4.0481799781000305E-3</v>
      </c>
      <c r="AW8">
        <v>4</v>
      </c>
      <c r="AX8" s="5" t="e">
        <f>IF(VLOOKUP(AX$3&amp;$B8,'weekly model'!$A:$Q,'weekly data seasonality'!$AX$2,FALSE)=0,#N/A,VLOOKUP(AX$3&amp;$B8,'weekly model'!$A:$Q,'weekly data seasonality'!$AX$2,FALSE))</f>
        <v>#N/A</v>
      </c>
      <c r="AY8" s="5" t="e">
        <f>IF(VLOOKUP(AY$3&amp;$B8,'weekly model'!$A:$Q,'weekly data seasonality'!$AX$2,FALSE)=0,#N/A,VLOOKUP(AY$3&amp;$B8,'weekly model'!$A:$Q,'weekly data seasonality'!$AX$2,FALSE))</f>
        <v>#N/A</v>
      </c>
      <c r="AZ8" s="5">
        <f>IF(VLOOKUP(AZ$3&amp;$B8,'weekly model'!$A:$Q,'weekly data seasonality'!$AX$2,FALSE)=0,#N/A,VLOOKUP(AZ$3&amp;$B8,'weekly model'!$A:$Q,'weekly data seasonality'!$AX$2,FALSE))</f>
        <v>151.822</v>
      </c>
      <c r="BA8" s="5">
        <f>IF(VLOOKUP(BA$3&amp;$B8,'weekly model'!$A:$Q,'weekly data seasonality'!$AX$2,FALSE)=0,#N/A,VLOOKUP(BA$3&amp;$B8,'weekly model'!$A:$Q,'weekly data seasonality'!$AX$2,FALSE))</f>
        <v>142.0575</v>
      </c>
      <c r="BB8" s="5">
        <f>IF(VLOOKUP(BB$3&amp;$B8,'weekly model'!$A:$Q,'weekly data seasonality'!$AX$2,FALSE)=0,#N/A,VLOOKUP(BB$3&amp;$B8,'weekly model'!$A:$Q,'weekly data seasonality'!$AX$2,FALSE))</f>
        <v>123.52590000000001</v>
      </c>
      <c r="BC8" s="5" t="e">
        <f t="shared" si="2"/>
        <v>#N/A</v>
      </c>
      <c r="BG8">
        <v>4</v>
      </c>
      <c r="BH8" s="31">
        <f>IF(VLOOKUP(BH$3&amp;$B8,'weekly model'!$A:$Q,'weekly data seasonality'!$BH$2,FALSE)=0,#N/A,VLOOKUP(BH$3&amp;$B8,'weekly model'!$A:$Q,'weekly data seasonality'!$BH$2,FALSE))</f>
        <v>0.581869240545279</v>
      </c>
      <c r="BI8" s="31">
        <f>IF(VLOOKUP(BI$3&amp;$B8,'weekly model'!$A:$Q,'weekly data seasonality'!$BH$2,FALSE)=0,#N/A,VLOOKUP(BI$3&amp;$B8,'weekly model'!$A:$Q,'weekly data seasonality'!$BH$2,FALSE))</f>
        <v>0.5053164306980481</v>
      </c>
      <c r="BJ8" s="31">
        <f>IF(VLOOKUP(BJ$3&amp;$B8,'weekly model'!$A:$Q,'weekly data seasonality'!$BH$2,FALSE)=0,#N/A,VLOOKUP(BJ$3&amp;$B8,'weekly model'!$A:$Q,'weekly data seasonality'!$BH$2,FALSE))</f>
        <v>0.55595107559401358</v>
      </c>
      <c r="BK8" s="31">
        <f>IF(VLOOKUP(BK$3&amp;$B8,'weekly model'!$A:$Q,'weekly data seasonality'!$BH$2,FALSE)=0,#N/A,VLOOKUP(BK$3&amp;$B8,'weekly model'!$A:$Q,'weekly data seasonality'!$BH$2,FALSE))</f>
        <v>0.63831239395219286</v>
      </c>
      <c r="BL8" s="31">
        <f>IF(VLOOKUP(BL$3&amp;$B8,'weekly model'!$A:$Q,'weekly data seasonality'!$BH$2,FALSE)=0,#N/A,VLOOKUP(BL$3&amp;$B8,'weekly model'!$A:$Q,'weekly data seasonality'!$BH$2,FALSE))</f>
        <v>0.65243406305381357</v>
      </c>
    </row>
    <row r="9" spans="1:64">
      <c r="A9" s="1">
        <f t="shared" si="6"/>
        <v>43498</v>
      </c>
      <c r="B9">
        <v>5</v>
      </c>
      <c r="C9" s="5" t="e">
        <f>IF(VLOOKUP(C$3&amp;$B9,'weekly model'!$A:$Q,'weekly data seasonality'!$C$2,FALSE)=0,#N/A,VLOOKUP(C$3&amp;$B9,'weekly model'!$A:$Q,'weekly data seasonality'!$C$2,FALSE))</f>
        <v>#N/A</v>
      </c>
      <c r="D9" s="5">
        <f>IF(VLOOKUP(D$3&amp;$B9,'weekly model'!$A:$Q,'weekly data seasonality'!$C$2,FALSE)=0,#N/A,VLOOKUP(D$3&amp;$B9,'weekly model'!$A:$Q,'weekly data seasonality'!$C$2,FALSE))</f>
        <v>20.619187756892558</v>
      </c>
      <c r="E9" s="5">
        <f>IF(VLOOKUP(E$3&amp;$B9,'weekly model'!$A:$Q,'weekly data seasonality'!$C$2,FALSE)=0,#N/A,VLOOKUP(E$3&amp;$B9,'weekly model'!$A:$Q,'weekly data seasonality'!$C$2,FALSE))</f>
        <v>19.867168650559154</v>
      </c>
      <c r="F9" s="5">
        <f>IF(VLOOKUP(F$3&amp;$B9,'weekly model'!$A:$Q,'weekly data seasonality'!$C$2,FALSE)=0,#N/A,VLOOKUP(F$3&amp;$B9,'weekly model'!$A:$Q,'weekly data seasonality'!$C$2,FALSE))</f>
        <v>20.308025429136162</v>
      </c>
      <c r="G9" s="5">
        <f>IF(VLOOKUP(G$3&amp;$B9,'weekly model'!$A:$Q,'weekly data seasonality'!$C$2,FALSE)=0,#N/A,VLOOKUP(G$3&amp;$B9,'weekly model'!$A:$Q,'weekly data seasonality'!$C$2,FALSE))</f>
        <v>18.660466422442092</v>
      </c>
      <c r="J9">
        <v>5</v>
      </c>
      <c r="K9" s="5">
        <f>IF(VLOOKUP(K$3&amp;$B9,'weekly model'!$A:$Q,'weekly data seasonality'!$K$2,FALSE)=0,#N/A,VLOOKUP(K$3&amp;$B9,'weekly model'!$A:$Q,'weekly data seasonality'!$K$2,FALSE))</f>
        <v>11.64561440937592</v>
      </c>
      <c r="L9" s="5">
        <f>IF(VLOOKUP(L$3&amp;$B9,'weekly model'!$A:$Q,'weekly data seasonality'!$K$2,FALSE)=0,#N/A,VLOOKUP(L$3&amp;$B9,'weekly model'!$A:$Q,'weekly data seasonality'!$K$2,FALSE))</f>
        <v>12.950775295216358</v>
      </c>
      <c r="M9" s="5">
        <f>IF(VLOOKUP(M$3&amp;$B9,'weekly model'!$A:$Q,'weekly data seasonality'!$K$2,FALSE)=0,#N/A,VLOOKUP(M$3&amp;$B9,'weekly model'!$A:$Q,'weekly data seasonality'!$K$2,FALSE))</f>
        <v>12.055555373612115</v>
      </c>
      <c r="N9" s="5">
        <f>IF(VLOOKUP(N$3&amp;$B9,'weekly model'!$A:$Q,'weekly data seasonality'!$K$2,FALSE)=0,#N/A,VLOOKUP(N$3&amp;$B9,'weekly model'!$A:$Q,'weekly data seasonality'!$K$2,FALSE))</f>
        <v>12.445054037034559</v>
      </c>
      <c r="O9" s="5">
        <f>IF(VLOOKUP(O$3&amp;$B9,'weekly model'!$A:$Q,'weekly data seasonality'!$K$2,FALSE)=0,#N/A,VLOOKUP(O$3&amp;$B9,'weekly model'!$A:$Q,'weekly data seasonality'!$K$2,FALSE))</f>
        <v>12.040696959221009</v>
      </c>
      <c r="R9">
        <v>5</v>
      </c>
      <c r="S9" s="5" t="e">
        <f>IF(VLOOKUP(S$3&amp;$B9,'weekly model'!$A:$Q,'weekly data seasonality'!$S$2,FALSE)=0,#N/A,VLOOKUP(S$3&amp;$B9,'weekly model'!$A:$Q,'weekly data seasonality'!$S$2,FALSE))</f>
        <v>#N/A</v>
      </c>
      <c r="T9" s="5">
        <f>IF(VLOOKUP(T$3&amp;$B9,'weekly model'!$A:$Q,'weekly data seasonality'!$S$2,FALSE)=0,#N/A,VLOOKUP(T$3&amp;$B9,'weekly model'!$A:$Q,'weekly data seasonality'!$S$2,FALSE))</f>
        <v>4.7196989616761975</v>
      </c>
      <c r="U9" s="5">
        <f>IF(VLOOKUP(U$3&amp;$B9,'weekly model'!$A:$Q,'weekly data seasonality'!$S$2,FALSE)=0,#N/A,VLOOKUP(U$3&amp;$B9,'weekly model'!$A:$Q,'weekly data seasonality'!$S$2,FALSE))</f>
        <v>5.3086500269470385</v>
      </c>
      <c r="V9" s="5">
        <f>IF(VLOOKUP(V$3&amp;$B9,'weekly model'!$A:$Q,'weekly data seasonality'!$S$2,FALSE)=0,#N/A,VLOOKUP(V$3&amp;$B9,'weekly model'!$A:$Q,'weekly data seasonality'!$S$2,FALSE))</f>
        <v>5.5804123921016044</v>
      </c>
      <c r="W9" s="5">
        <f>IF(VLOOKUP(W$3&amp;$B9,'weekly model'!$A:$Q,'weekly data seasonality'!$S$2,FALSE)=0,#N/A,VLOOKUP(W$3&amp;$B9,'weekly model'!$A:$Q,'weekly data seasonality'!$S$2,FALSE))</f>
        <v>4.3803651724110662</v>
      </c>
      <c r="Z9">
        <v>5</v>
      </c>
      <c r="AA9" s="5">
        <f>IF(VLOOKUP(AA$3&amp;$B9,'weekly model'!$A:$Q,'weekly data seasonality'!$AA$2,FALSE)=0,#N/A,VLOOKUP(AA$3&amp;$B9,'weekly model'!$A:$Q,'weekly data seasonality'!$AA$2,FALSE))</f>
        <v>18.02</v>
      </c>
      <c r="AB9" s="5">
        <f>IF(VLOOKUP(AB$3&amp;$B9,'weekly model'!$A:$Q,'weekly data seasonality'!$AA$2,FALSE)=0,#N/A,VLOOKUP(AB$3&amp;$B9,'weekly model'!$A:$Q,'weekly data seasonality'!$AA$2,FALSE))</f>
        <v>15.13</v>
      </c>
      <c r="AC9" s="5">
        <f>IF(VLOOKUP(AC$3&amp;$B9,'weekly model'!$A:$Q,'weekly data seasonality'!$AA$2,FALSE)=0,#N/A,VLOOKUP(AC$3&amp;$B9,'weekly model'!$A:$Q,'weekly data seasonality'!$AA$2,FALSE))</f>
        <v>17.510000000000002</v>
      </c>
      <c r="AD9" s="5">
        <f>IF(VLOOKUP(AD$3&amp;$B9,'weekly model'!$A:$Q,'weekly data seasonality'!$AA$2,FALSE)=0,#N/A,VLOOKUP(AD$3&amp;$B9,'weekly model'!$A:$Q,'weekly data seasonality'!$AA$2,FALSE))</f>
        <v>14.96</v>
      </c>
      <c r="AE9" s="5">
        <f>IF(VLOOKUP(AE$3&amp;$B9,'weekly model'!$A:$Q,'weekly data seasonality'!$AA$2,FALSE)=0,#N/A,VLOOKUP(AE$3&amp;$B9,'weekly model'!$A:$Q,'weekly data seasonality'!$AA$2,FALSE))</f>
        <v>21.25</v>
      </c>
      <c r="AF9" s="5">
        <f>IF(VLOOKUP(AF$3&amp;$B9,'weekly model'!$A:$Q,'weekly data seasonality'!$AA$2,FALSE)=0,#N/A,VLOOKUP(AF$3&amp;$B9,'weekly model'!$A:$Q,'weekly data seasonality'!$AA$2,FALSE))</f>
        <v>20</v>
      </c>
      <c r="AG9" s="5">
        <f t="shared" si="1"/>
        <v>16.886666666666667</v>
      </c>
      <c r="AI9" s="1">
        <f>'weekly model'!B267</f>
        <v>44219</v>
      </c>
      <c r="AJ9">
        <v>5</v>
      </c>
      <c r="AK9" s="5">
        <f>IF(VLOOKUP(AK$3&amp;$B9,'weekly model'!$A:$Q,'weekly data seasonality'!$AK$2,FALSE)=0,#N/A,VLOOKUP(AK$3&amp;$B9,'weekly model'!$A:$Q,'weekly data seasonality'!$AK$2,FALSE))</f>
        <v>17.150000000000002</v>
      </c>
      <c r="AL9" s="5">
        <f>IF(VLOOKUP(AL$3&amp;$B9,'weekly model'!$A:$Q,'weekly data seasonality'!$AK$2,FALSE)=0,#N/A,VLOOKUP(AL$3&amp;$B9,'weekly model'!$A:$Q,'weekly data seasonality'!$AK$2,FALSE))</f>
        <v>20.453999999999994</v>
      </c>
      <c r="AM9" s="5">
        <f>IF(VLOOKUP(AM$3&amp;$B9,'weekly model'!$A:$Q,'weekly data seasonality'!$AK$2,FALSE)=0,#N/A,VLOOKUP(AM$3&amp;$B9,'weekly model'!$A:$Q,'weekly data seasonality'!$AK$2,FALSE))</f>
        <v>19.224099999999996</v>
      </c>
      <c r="AN9" s="5">
        <f>IF(VLOOKUP(AN$3&amp;$B9,'weekly model'!$A:$Q,'weekly data seasonality'!$AK$2,FALSE)=0,#N/A,VLOOKUP(AN$3&amp;$B9,'weekly model'!$A:$Q,'weekly data seasonality'!$AK$2,FALSE))</f>
        <v>21.947800000000001</v>
      </c>
      <c r="AO9" s="5">
        <f>IF(VLOOKUP(AO$3&amp;$B9,'weekly model'!$A:$Q,'weekly data seasonality'!$AK$2,FALSE)=0,#N/A,VLOOKUP(AO$3&amp;$B9,'weekly model'!$A:$Q,'weekly data seasonality'!$AK$2,FALSE))</f>
        <v>21.010499999999997</v>
      </c>
      <c r="AP9" s="5">
        <f>IF(VLOOKUP(AP$3&amp;$B9,'weekly model'!$A:$Q,'weekly data seasonality'!$AK$2,FALSE)=0,#N/A,VLOOKUP(AP$3&amp;$B9,'weekly model'!$A:$Q,'weekly data seasonality'!$AK$2,FALSE))</f>
        <v>21.284900000000004</v>
      </c>
      <c r="AQ9" s="5">
        <f>'[6]removals&amp;BFF'!$F162/100</f>
        <v>21.284900000000004</v>
      </c>
      <c r="AR9" s="5">
        <f t="shared" si="0"/>
        <v>20.453999999999994</v>
      </c>
      <c r="AS9" s="250">
        <f t="shared" si="4"/>
        <v>1.30601365983678E-2</v>
      </c>
      <c r="AT9" s="250">
        <f t="shared" si="5"/>
        <v>-4.270587484850441E-2</v>
      </c>
      <c r="AW9">
        <v>5</v>
      </c>
      <c r="AX9" s="5" t="e">
        <f>IF(VLOOKUP(AX$3&amp;$B9,'weekly model'!$A:$Q,'weekly data seasonality'!$AX$2,FALSE)=0,#N/A,VLOOKUP(AX$3&amp;$B9,'weekly model'!$A:$Q,'weekly data seasonality'!$AX$2,FALSE))</f>
        <v>#N/A</v>
      </c>
      <c r="AY9" s="5" t="e">
        <f>IF(VLOOKUP(AY$3&amp;$B9,'weekly model'!$A:$Q,'weekly data seasonality'!$AX$2,FALSE)=0,#N/A,VLOOKUP(AY$3&amp;$B9,'weekly model'!$A:$Q,'weekly data seasonality'!$AX$2,FALSE))</f>
        <v>#N/A</v>
      </c>
      <c r="AZ9" s="5">
        <f>IF(VLOOKUP(AZ$3&amp;$B9,'weekly model'!$A:$Q,'weekly data seasonality'!$AX$2,FALSE)=0,#N/A,VLOOKUP(AZ$3&amp;$B9,'weekly model'!$A:$Q,'weekly data seasonality'!$AX$2,FALSE))</f>
        <v>151.428</v>
      </c>
      <c r="BA9" s="5">
        <f>IF(VLOOKUP(BA$3&amp;$B9,'weekly model'!$A:$Q,'weekly data seasonality'!$AX$2,FALSE)=0,#N/A,VLOOKUP(BA$3&amp;$B9,'weekly model'!$A:$Q,'weekly data seasonality'!$AX$2,FALSE))</f>
        <v>139.72999999999999</v>
      </c>
      <c r="BB9" s="5">
        <f>IF(VLOOKUP(BB$3&amp;$B9,'weekly model'!$A:$Q,'weekly data seasonality'!$AX$2,FALSE)=0,#N/A,VLOOKUP(BB$3&amp;$B9,'weekly model'!$A:$Q,'weekly data seasonality'!$AX$2,FALSE))</f>
        <v>124.54795</v>
      </c>
      <c r="BC9" s="5" t="e">
        <f t="shared" si="2"/>
        <v>#N/A</v>
      </c>
      <c r="BG9">
        <v>5</v>
      </c>
      <c r="BH9" s="31">
        <f>IF(VLOOKUP(BH$3&amp;$B9,'weekly model'!$A:$Q,'weekly data seasonality'!$BH$2,FALSE)=0,#N/A,VLOOKUP(BH$3&amp;$B9,'weekly model'!$A:$Q,'weekly data seasonality'!$BH$2,FALSE))</f>
        <v>0.55559499889953068</v>
      </c>
      <c r="BI9" s="31">
        <f>IF(VLOOKUP(BI$3&amp;$B9,'weekly model'!$A:$Q,'weekly data seasonality'!$BH$2,FALSE)=0,#N/A,VLOOKUP(BI$3&amp;$B9,'weekly model'!$A:$Q,'weekly data seasonality'!$BH$2,FALSE))</f>
        <v>0.63290773239250986</v>
      </c>
      <c r="BJ9" s="31">
        <f>IF(VLOOKUP(BJ$3&amp;$B9,'weekly model'!$A:$Q,'weekly data seasonality'!$BH$2,FALSE)=0,#N/A,VLOOKUP(BJ$3&amp;$B9,'weekly model'!$A:$Q,'weekly data seasonality'!$BH$2,FALSE))</f>
        <v>0.56984013976546866</v>
      </c>
      <c r="BK9" s="31">
        <f>IF(VLOOKUP(BK$3&amp;$B9,'weekly model'!$A:$Q,'weekly data seasonality'!$BH$2,FALSE)=0,#N/A,VLOOKUP(BK$3&amp;$B9,'weekly model'!$A:$Q,'weekly data seasonality'!$BH$2,FALSE))</f>
        <v>0.51702759454948122</v>
      </c>
      <c r="BL9" s="31">
        <f>IF(VLOOKUP(BL$3&amp;$B9,'weekly model'!$A:$Q,'weekly data seasonality'!$BH$2,FALSE)=0,#N/A,VLOOKUP(BL$3&amp;$B9,'weekly model'!$A:$Q,'weekly data seasonality'!$BH$2,FALSE))</f>
        <v>0.75774802851572576</v>
      </c>
    </row>
    <row r="10" spans="1:64">
      <c r="A10" s="1">
        <f t="shared" si="6"/>
        <v>43505</v>
      </c>
      <c r="B10">
        <v>6</v>
      </c>
      <c r="C10" s="5" t="e">
        <f>IF(VLOOKUP(C$3&amp;$B10,'weekly model'!$A:$Q,'weekly data seasonality'!$C$2,FALSE)=0,#N/A,VLOOKUP(C$3&amp;$B10,'weekly model'!$A:$Q,'weekly data seasonality'!$C$2,FALSE))</f>
        <v>#N/A</v>
      </c>
      <c r="D10" s="5">
        <f>IF(VLOOKUP(D$3&amp;$B10,'weekly model'!$A:$Q,'weekly data seasonality'!$C$2,FALSE)=0,#N/A,VLOOKUP(D$3&amp;$B10,'weekly model'!$A:$Q,'weekly data seasonality'!$C$2,FALSE))</f>
        <v>18.485346066243419</v>
      </c>
      <c r="E10" s="5">
        <f>IF(VLOOKUP(E$3&amp;$B10,'weekly model'!$A:$Q,'weekly data seasonality'!$C$2,FALSE)=0,#N/A,VLOOKUP(E$3&amp;$B10,'weekly model'!$A:$Q,'weekly data seasonality'!$C$2,FALSE))</f>
        <v>20.174231574523056</v>
      </c>
      <c r="F10" s="5">
        <f>IF(VLOOKUP(F$3&amp;$B10,'weekly model'!$A:$Q,'weekly data seasonality'!$C$2,FALSE)=0,#N/A,VLOOKUP(F$3&amp;$B10,'weekly model'!$A:$Q,'weekly data seasonality'!$C$2,FALSE))</f>
        <v>18.362480771855026</v>
      </c>
      <c r="G10" s="5">
        <f>IF(VLOOKUP(G$3&amp;$B10,'weekly model'!$A:$Q,'weekly data seasonality'!$C$2,FALSE)=0,#N/A,VLOOKUP(G$3&amp;$B10,'weekly model'!$A:$Q,'weekly data seasonality'!$C$2,FALSE))</f>
        <v>18.507648376154027</v>
      </c>
      <c r="J10">
        <v>6</v>
      </c>
      <c r="K10" s="5">
        <f>IF(VLOOKUP(K$3&amp;$B10,'weekly model'!$A:$Q,'weekly data seasonality'!$K$2,FALSE)=0,#N/A,VLOOKUP(K$3&amp;$B10,'weekly model'!$A:$Q,'weekly data seasonality'!$K$2,FALSE))</f>
        <v>11.068506873862313</v>
      </c>
      <c r="L10" s="5">
        <f>IF(VLOOKUP(L$3&amp;$B10,'weekly model'!$A:$Q,'weekly data seasonality'!$K$2,FALSE)=0,#N/A,VLOOKUP(L$3&amp;$B10,'weekly model'!$A:$Q,'weekly data seasonality'!$K$2,FALSE))</f>
        <v>11.640183625084441</v>
      </c>
      <c r="M10" s="5">
        <f>IF(VLOOKUP(M$3&amp;$B10,'weekly model'!$A:$Q,'weekly data seasonality'!$K$2,FALSE)=0,#N/A,VLOOKUP(M$3&amp;$B10,'weekly model'!$A:$Q,'weekly data seasonality'!$K$2,FALSE))</f>
        <v>13.174561048488558</v>
      </c>
      <c r="N10" s="5">
        <f>IF(VLOOKUP(N$3&amp;$B10,'weekly model'!$A:$Q,'weekly data seasonality'!$K$2,FALSE)=0,#N/A,VLOOKUP(N$3&amp;$B10,'weekly model'!$A:$Q,'weekly data seasonality'!$K$2,FALSE))</f>
        <v>11.040127344108299</v>
      </c>
      <c r="O10" s="5">
        <f>IF(VLOOKUP(O$3&amp;$B10,'weekly model'!$A:$Q,'weekly data seasonality'!$K$2,FALSE)=0,#N/A,VLOOKUP(O$3&amp;$B10,'weekly model'!$A:$Q,'weekly data seasonality'!$K$2,FALSE))</f>
        <v>12.358879508273064</v>
      </c>
      <c r="R10">
        <v>6</v>
      </c>
      <c r="S10" s="5" t="e">
        <f>IF(VLOOKUP(S$3&amp;$B10,'weekly model'!$A:$Q,'weekly data seasonality'!$S$2,FALSE)=0,#N/A,VLOOKUP(S$3&amp;$B10,'weekly model'!$A:$Q,'weekly data seasonality'!$S$2,FALSE))</f>
        <v>#N/A</v>
      </c>
      <c r="T10" s="5">
        <f>IF(VLOOKUP(T$3&amp;$B10,'weekly model'!$A:$Q,'weekly data seasonality'!$S$2,FALSE)=0,#N/A,VLOOKUP(T$3&amp;$B10,'weekly model'!$A:$Q,'weekly data seasonality'!$S$2,FALSE))</f>
        <v>3.8964489411589787</v>
      </c>
      <c r="U10" s="5">
        <f>IF(VLOOKUP(U$3&amp;$B10,'weekly model'!$A:$Q,'weekly data seasonality'!$S$2,FALSE)=0,#N/A,VLOOKUP(U$3&amp;$B10,'weekly model'!$A:$Q,'weekly data seasonality'!$S$2,FALSE))</f>
        <v>4.4967072760344973</v>
      </c>
      <c r="V10" s="5">
        <f>IF(VLOOKUP(V$3&amp;$B10,'weekly model'!$A:$Q,'weekly data seasonality'!$S$2,FALSE)=0,#N/A,VLOOKUP(V$3&amp;$B10,'weekly model'!$A:$Q,'weekly data seasonality'!$S$2,FALSE))</f>
        <v>5.0397944277467266</v>
      </c>
      <c r="W10" s="5">
        <f>IF(VLOOKUP(W$3&amp;$B10,'weekly model'!$A:$Q,'weekly data seasonality'!$S$2,FALSE)=0,#N/A,VLOOKUP(W$3&amp;$B10,'weekly model'!$A:$Q,'weekly data seasonality'!$S$2,FALSE))</f>
        <v>3.7762231021851091</v>
      </c>
      <c r="Z10">
        <v>6</v>
      </c>
      <c r="AA10" s="5">
        <f>IF(VLOOKUP(AA$3&amp;$B10,'weekly model'!$A:$Q,'weekly data seasonality'!$AA$2,FALSE)=0,#N/A,VLOOKUP(AA$3&amp;$B10,'weekly model'!$A:$Q,'weekly data seasonality'!$AA$2,FALSE))</f>
        <v>16.32</v>
      </c>
      <c r="AB10" s="5">
        <f>IF(VLOOKUP(AB$3&amp;$B10,'weekly model'!$A:$Q,'weekly data seasonality'!$AA$2,FALSE)=0,#N/A,VLOOKUP(AB$3&amp;$B10,'weekly model'!$A:$Q,'weekly data seasonality'!$AA$2,FALSE))</f>
        <v>15.13</v>
      </c>
      <c r="AC10" s="5">
        <f>IF(VLOOKUP(AC$3&amp;$B10,'weekly model'!$A:$Q,'weekly data seasonality'!$AA$2,FALSE)=0,#N/A,VLOOKUP(AC$3&amp;$B10,'weekly model'!$A:$Q,'weekly data seasonality'!$AA$2,FALSE))</f>
        <v>19.21</v>
      </c>
      <c r="AD10" s="5">
        <f>IF(VLOOKUP(AD$3&amp;$B10,'weekly model'!$A:$Q,'weekly data seasonality'!$AA$2,FALSE)=0,#N/A,VLOOKUP(AD$3&amp;$B10,'weekly model'!$A:$Q,'weekly data seasonality'!$AA$2,FALSE))</f>
        <v>13.940000000000001</v>
      </c>
      <c r="AE10" s="5">
        <f>IF(VLOOKUP(AE$3&amp;$B10,'weekly model'!$A:$Q,'weekly data seasonality'!$AA$2,FALSE)=0,#N/A,VLOOKUP(AE$3&amp;$B10,'weekly model'!$A:$Q,'weekly data seasonality'!$AA$2,FALSE))</f>
        <v>19.380000000000003</v>
      </c>
      <c r="AF10" s="5">
        <f>IF(VLOOKUP(AF$3&amp;$B10,'weekly model'!$A:$Q,'weekly data seasonality'!$AA$2,FALSE)=0,#N/A,VLOOKUP(AF$3&amp;$B10,'weekly model'!$A:$Q,'weekly data seasonality'!$AA$2,FALSE))</f>
        <v>20.5</v>
      </c>
      <c r="AG10" s="5">
        <f t="shared" si="1"/>
        <v>16.886666666666667</v>
      </c>
      <c r="AI10" s="1">
        <f>'weekly model'!B268</f>
        <v>44226</v>
      </c>
      <c r="AJ10">
        <v>6</v>
      </c>
      <c r="AK10" s="5">
        <f>IF(VLOOKUP(AK$3&amp;$B10,'weekly model'!$A:$Q,'weekly data seasonality'!$AK$2,FALSE)=0,#N/A,VLOOKUP(AK$3&amp;$B10,'weekly model'!$A:$Q,'weekly data seasonality'!$AK$2,FALSE))</f>
        <v>19.474</v>
      </c>
      <c r="AL10" s="5">
        <f>IF(VLOOKUP(AL$3&amp;$B10,'weekly model'!$A:$Q,'weekly data seasonality'!$AK$2,FALSE)=0,#N/A,VLOOKUP(AL$3&amp;$B10,'weekly model'!$A:$Q,'weekly data seasonality'!$AK$2,FALSE))</f>
        <v>19.467000000000002</v>
      </c>
      <c r="AM10" s="5">
        <f>IF(VLOOKUP(AM$3&amp;$B10,'weekly model'!$A:$Q,'weekly data seasonality'!$AK$2,FALSE)=0,#N/A,VLOOKUP(AM$3&amp;$B10,'weekly model'!$A:$Q,'weekly data seasonality'!$AK$2,FALSE))</f>
        <v>21.636300000000002</v>
      </c>
      <c r="AN10" s="5">
        <f>IF(VLOOKUP(AN$3&amp;$B10,'weekly model'!$A:$Q,'weekly data seasonality'!$AK$2,FALSE)=0,#N/A,VLOOKUP(AN$3&amp;$B10,'weekly model'!$A:$Q,'weekly data seasonality'!$AK$2,FALSE))</f>
        <v>21.947800000000001</v>
      </c>
      <c r="AO10" s="5">
        <f>IF(VLOOKUP(AO$3&amp;$B10,'weekly model'!$A:$Q,'weekly data seasonality'!$AK$2,FALSE)=0,#N/A,VLOOKUP(AO$3&amp;$B10,'weekly model'!$A:$Q,'weekly data seasonality'!$AK$2,FALSE))</f>
        <v>18.494700000000009</v>
      </c>
      <c r="AP10" s="5">
        <f>IF(VLOOKUP(AP$3&amp;$B10,'weekly model'!$A:$Q,'weekly data seasonality'!$AK$2,FALSE)=0,#N/A,VLOOKUP(AP$3&amp;$B10,'weekly model'!$A:$Q,'weekly data seasonality'!$AK$2,FALSE))</f>
        <v>22.960699999999996</v>
      </c>
      <c r="AQ10" s="5">
        <f>'[6]removals&amp;BFF'!$F163/100</f>
        <v>22.960699999999996</v>
      </c>
      <c r="AR10" s="5">
        <f t="shared" si="0"/>
        <v>21.636300000000002</v>
      </c>
      <c r="AS10" s="250">
        <f t="shared" si="4"/>
        <v>0.24147458461072557</v>
      </c>
      <c r="AT10" s="250">
        <f t="shared" si="5"/>
        <v>-0.15733239778018715</v>
      </c>
      <c r="AW10">
        <v>6</v>
      </c>
      <c r="AX10" s="5" t="e">
        <f>IF(VLOOKUP(AX$3&amp;$B10,'weekly model'!$A:$Q,'weekly data seasonality'!$AX$2,FALSE)=0,#N/A,VLOOKUP(AX$3&amp;$B10,'weekly model'!$A:$Q,'weekly data seasonality'!$AX$2,FALSE))</f>
        <v>#N/A</v>
      </c>
      <c r="AY10" s="5" t="e">
        <f>IF(VLOOKUP(AY$3&amp;$B10,'weekly model'!$A:$Q,'weekly data seasonality'!$AX$2,FALSE)=0,#N/A,VLOOKUP(AY$3&amp;$B10,'weekly model'!$A:$Q,'weekly data seasonality'!$AX$2,FALSE))</f>
        <v>#N/A</v>
      </c>
      <c r="AZ10" s="5">
        <f>IF(VLOOKUP(AZ$3&amp;$B10,'weekly model'!$A:$Q,'weekly data seasonality'!$AX$2,FALSE)=0,#N/A,VLOOKUP(AZ$3&amp;$B10,'weekly model'!$A:$Q,'weekly data seasonality'!$AX$2,FALSE))</f>
        <v>152.381</v>
      </c>
      <c r="BA10" s="5" t="e">
        <f>IF(VLOOKUP(BA$3&amp;$B10,'weekly model'!$A:$Q,'weekly data seasonality'!$AX$2,FALSE)=0,#N/A,VLOOKUP(BA$3&amp;$B10,'weekly model'!$A:$Q,'weekly data seasonality'!$AX$2,FALSE))</f>
        <v>#N/A</v>
      </c>
      <c r="BB10" s="5">
        <f>IF(VLOOKUP(BB$3&amp;$B10,'weekly model'!$A:$Q,'weekly data seasonality'!$AX$2,FALSE)=0,#N/A,VLOOKUP(BB$3&amp;$B10,'weekly model'!$A:$Q,'weekly data seasonality'!$AX$2,FALSE))</f>
        <v>125.57</v>
      </c>
      <c r="BC10" s="5" t="e">
        <f t="shared" si="2"/>
        <v>#N/A</v>
      </c>
      <c r="BG10">
        <v>6</v>
      </c>
      <c r="BH10" s="31">
        <f>IF(VLOOKUP(BH$3&amp;$B10,'weekly model'!$A:$Q,'weekly data seasonality'!$BH$2,FALSE)=0,#N/A,VLOOKUP(BH$3&amp;$B10,'weekly model'!$A:$Q,'weekly data seasonality'!$BH$2,FALSE))</f>
        <v>0.56676341000753805</v>
      </c>
      <c r="BI10" s="31">
        <f>IF(VLOOKUP(BI$3&amp;$B10,'weekly model'!$A:$Q,'weekly data seasonality'!$BH$2,FALSE)=0,#N/A,VLOOKUP(BI$3&amp;$B10,'weekly model'!$A:$Q,'weekly data seasonality'!$BH$2,FALSE))</f>
        <v>0.68324402493582626</v>
      </c>
      <c r="BJ10" s="31">
        <f>IF(VLOOKUP(BJ$3&amp;$B10,'weekly model'!$A:$Q,'weekly data seasonality'!$BH$2,FALSE)=0,#N/A,VLOOKUP(BJ$3&amp;$B10,'weekly model'!$A:$Q,'weekly data seasonality'!$BH$2,FALSE))</f>
        <v>0.61214568985360829</v>
      </c>
      <c r="BK10" s="31">
        <f>IF(VLOOKUP(BK$3&amp;$B10,'weekly model'!$A:$Q,'weekly data seasonality'!$BH$2,FALSE)=0,#N/A,VLOOKUP(BK$3&amp;$B10,'weekly model'!$A:$Q,'weekly data seasonality'!$BH$2,FALSE))</f>
        <v>0.73471707056873292</v>
      </c>
      <c r="BL10" s="31">
        <f>IF(VLOOKUP(BL$3&amp;$B10,'weekly model'!$A:$Q,'weekly data seasonality'!$BH$2,FALSE)=0,#N/A,VLOOKUP(BL$3&amp;$B10,'weekly model'!$A:$Q,'weekly data seasonality'!$BH$2,FALSE))</f>
        <v>0.77511494915887691</v>
      </c>
    </row>
    <row r="11" spans="1:64">
      <c r="A11" s="1">
        <f t="shared" si="6"/>
        <v>43512</v>
      </c>
      <c r="B11">
        <v>7</v>
      </c>
      <c r="C11" s="5">
        <f>IF(VLOOKUP(C$3&amp;$B11,'weekly model'!$A:$Q,'weekly data seasonality'!$C$2,FALSE)=0,#N/A,VLOOKUP(C$3&amp;$B11,'weekly model'!$A:$Q,'weekly data seasonality'!$C$2,FALSE))</f>
        <v>14.426898586690641</v>
      </c>
      <c r="D11" s="5">
        <f>IF(VLOOKUP(D$3&amp;$B11,'weekly model'!$A:$Q,'weekly data seasonality'!$C$2,FALSE)=0,#N/A,VLOOKUP(D$3&amp;$B11,'weekly model'!$A:$Q,'weekly data seasonality'!$C$2,FALSE))</f>
        <v>17.898366947836692</v>
      </c>
      <c r="E11" s="5">
        <f>IF(VLOOKUP(E$3&amp;$B11,'weekly model'!$A:$Q,'weekly data seasonality'!$C$2,FALSE)=0,#N/A,VLOOKUP(E$3&amp;$B11,'weekly model'!$A:$Q,'weekly data seasonality'!$C$2,FALSE))</f>
        <v>19.165431705276042</v>
      </c>
      <c r="F11" s="5">
        <f>IF(VLOOKUP(F$3&amp;$B11,'weekly model'!$A:$Q,'weekly data seasonality'!$C$2,FALSE)=0,#N/A,VLOOKUP(F$3&amp;$B11,'weekly model'!$A:$Q,'weekly data seasonality'!$C$2,FALSE))</f>
        <v>17.876434357369703</v>
      </c>
      <c r="G11" s="5">
        <f>IF(VLOOKUP(G$3&amp;$B11,'weekly model'!$A:$Q,'weekly data seasonality'!$C$2,FALSE)=0,#N/A,VLOOKUP(G$3&amp;$B11,'weekly model'!$A:$Q,'weekly data seasonality'!$C$2,FALSE))</f>
        <v>18.475392711691459</v>
      </c>
      <c r="J11">
        <v>7</v>
      </c>
      <c r="K11" s="5">
        <f>IF(VLOOKUP(K$3&amp;$B11,'weekly model'!$A:$Q,'weekly data seasonality'!$K$2,FALSE)=0,#N/A,VLOOKUP(K$3&amp;$B11,'weekly model'!$A:$Q,'weekly data seasonality'!$K$2,FALSE))</f>
        <v>9.5574481063405941</v>
      </c>
      <c r="L11" s="5">
        <f>IF(VLOOKUP(L$3&amp;$B11,'weekly model'!$A:$Q,'weekly data seasonality'!$K$2,FALSE)=0,#N/A,VLOOKUP(L$3&amp;$B11,'weekly model'!$A:$Q,'weekly data seasonality'!$K$2,FALSE))</f>
        <v>11.724961546998125</v>
      </c>
      <c r="M11" s="5">
        <f>IF(VLOOKUP(M$3&amp;$B11,'weekly model'!$A:$Q,'weekly data seasonality'!$K$2,FALSE)=0,#N/A,VLOOKUP(M$3&amp;$B11,'weekly model'!$A:$Q,'weekly data seasonality'!$K$2,FALSE))</f>
        <v>13.429072554145895</v>
      </c>
      <c r="N11" s="5">
        <f>IF(VLOOKUP(N$3&amp;$B11,'weekly model'!$A:$Q,'weekly data seasonality'!$K$2,FALSE)=0,#N/A,VLOOKUP(N$3&amp;$B11,'weekly model'!$A:$Q,'weekly data seasonality'!$K$2,FALSE))</f>
        <v>11.418553582524904</v>
      </c>
      <c r="O11" s="5">
        <f>IF(VLOOKUP(O$3&amp;$B11,'weekly model'!$A:$Q,'weekly data seasonality'!$K$2,FALSE)=0,#N/A,VLOOKUP(O$3&amp;$B11,'weekly model'!$A:$Q,'weekly data seasonality'!$K$2,FALSE))</f>
        <v>13.087470515790526</v>
      </c>
      <c r="R11">
        <v>7</v>
      </c>
      <c r="S11" s="5">
        <f>IF(VLOOKUP(S$3&amp;$B11,'weekly model'!$A:$Q,'weekly data seasonality'!$S$2,FALSE)=0,#N/A,VLOOKUP(S$3&amp;$B11,'weekly model'!$A:$Q,'weekly data seasonality'!$S$2,FALSE))</f>
        <v>2.8003062389707374</v>
      </c>
      <c r="T11" s="5">
        <f>IF(VLOOKUP(T$3&amp;$B11,'weekly model'!$A:$Q,'weekly data seasonality'!$S$2,FALSE)=0,#N/A,VLOOKUP(T$3&amp;$B11,'weekly model'!$A:$Q,'weekly data seasonality'!$S$2,FALSE))</f>
        <v>3.2246919008385673</v>
      </c>
      <c r="U11" s="5">
        <f>IF(VLOOKUP(U$3&amp;$B11,'weekly model'!$A:$Q,'weekly data seasonality'!$S$2,FALSE)=0,#N/A,VLOOKUP(U$3&amp;$B11,'weekly model'!$A:$Q,'weekly data seasonality'!$S$2,FALSE))</f>
        <v>3.2333959011301485</v>
      </c>
      <c r="V11" s="5">
        <f>IF(VLOOKUP(V$3&amp;$B11,'weekly model'!$A:$Q,'weekly data seasonality'!$S$2,FALSE)=0,#N/A,VLOOKUP(V$3&amp;$B11,'weekly model'!$A:$Q,'weekly data seasonality'!$S$2,FALSE))</f>
        <v>4.1753217748447993</v>
      </c>
      <c r="W11" s="5">
        <f>IF(VLOOKUP(W$3&amp;$B11,'weekly model'!$A:$Q,'weekly data seasonality'!$S$2,FALSE)=0,#N/A,VLOOKUP(W$3&amp;$B11,'weekly model'!$A:$Q,'weekly data seasonality'!$S$2,FALSE))</f>
        <v>3.1152046855550011</v>
      </c>
      <c r="Z11">
        <v>7</v>
      </c>
      <c r="AA11" s="5">
        <f>IF(VLOOKUP(AA$3&amp;$B11,'weekly model'!$A:$Q,'weekly data seasonality'!$AA$2,FALSE)=0,#N/A,VLOOKUP(AA$3&amp;$B11,'weekly model'!$A:$Q,'weekly data seasonality'!$AA$2,FALSE))</f>
        <v>22.78</v>
      </c>
      <c r="AB11" s="5">
        <f>IF(VLOOKUP(AB$3&amp;$B11,'weekly model'!$A:$Q,'weekly data seasonality'!$AA$2,FALSE)=0,#N/A,VLOOKUP(AB$3&amp;$B11,'weekly model'!$A:$Q,'weekly data seasonality'!$AA$2,FALSE))</f>
        <v>14.790000000000001</v>
      </c>
      <c r="AC11" s="5">
        <f>IF(VLOOKUP(AC$3&amp;$B11,'weekly model'!$A:$Q,'weekly data seasonality'!$AA$2,FALSE)=0,#N/A,VLOOKUP(AC$3&amp;$B11,'weekly model'!$A:$Q,'weekly data seasonality'!$AA$2,FALSE))</f>
        <v>17.510000000000002</v>
      </c>
      <c r="AD11" s="5">
        <f>IF(VLOOKUP(AD$3&amp;$B11,'weekly model'!$A:$Q,'weekly data seasonality'!$AA$2,FALSE)=0,#N/A,VLOOKUP(AD$3&amp;$B11,'weekly model'!$A:$Q,'weekly data seasonality'!$AA$2,FALSE))</f>
        <v>14.450000000000001</v>
      </c>
      <c r="AE11" s="5">
        <f>IF(VLOOKUP(AE$3&amp;$B11,'weekly model'!$A:$Q,'weekly data seasonality'!$AA$2,FALSE)=0,#N/A,VLOOKUP(AE$3&amp;$B11,'weekly model'!$A:$Q,'weekly data seasonality'!$AA$2,FALSE))</f>
        <v>21.25</v>
      </c>
      <c r="AF11" s="5">
        <f>IF(VLOOKUP(AF$3&amp;$B11,'weekly model'!$A:$Q,'weekly data seasonality'!$AA$2,FALSE)=0,#N/A,VLOOKUP(AF$3&amp;$B11,'weekly model'!$A:$Q,'weekly data seasonality'!$AA$2,FALSE))</f>
        <v>19.5</v>
      </c>
      <c r="AG11" s="5">
        <f t="shared" si="1"/>
        <v>18.36</v>
      </c>
      <c r="AI11" s="1">
        <f>'weekly model'!B269</f>
        <v>44233</v>
      </c>
      <c r="AJ11">
        <v>7</v>
      </c>
      <c r="AK11" s="5">
        <f>IF(VLOOKUP(AK$3&amp;$B11,'weekly model'!$A:$Q,'weekly data seasonality'!$AK$2,FALSE)=0,#N/A,VLOOKUP(AK$3&amp;$B11,'weekly model'!$A:$Q,'weekly data seasonality'!$AK$2,FALSE))</f>
        <v>19.474</v>
      </c>
      <c r="AL11" s="5">
        <f>IF(VLOOKUP(AL$3&amp;$B11,'weekly model'!$A:$Q,'weekly data seasonality'!$AK$2,FALSE)=0,#N/A,VLOOKUP(AL$3&amp;$B11,'weekly model'!$A:$Q,'weekly data seasonality'!$AK$2,FALSE))</f>
        <v>18.718000000000007</v>
      </c>
      <c r="AM11" s="5">
        <f>IF(VLOOKUP(AM$3&amp;$B11,'weekly model'!$A:$Q,'weekly data seasonality'!$AK$2,FALSE)=0,#N/A,VLOOKUP(AM$3&amp;$B11,'weekly model'!$A:$Q,'weekly data seasonality'!$AK$2,FALSE))</f>
        <v>21.636300000000002</v>
      </c>
      <c r="AN11" s="5">
        <f>IF(VLOOKUP(AN$3&amp;$B11,'weekly model'!$A:$Q,'weekly data seasonality'!$AK$2,FALSE)=0,#N/A,VLOOKUP(AN$3&amp;$B11,'weekly model'!$A:$Q,'weekly data seasonality'!$AK$2,FALSE))</f>
        <v>18.673200000000008</v>
      </c>
      <c r="AO11" s="5">
        <f>IF(VLOOKUP(AO$3&amp;$B11,'weekly model'!$A:$Q,'weekly data seasonality'!$AK$2,FALSE)=0,#N/A,VLOOKUP(AO$3&amp;$B11,'weekly model'!$A:$Q,'weekly data seasonality'!$AK$2,FALSE))</f>
        <v>19.313000000000002</v>
      </c>
      <c r="AP11" s="5">
        <f>IF(VLOOKUP(AP$3&amp;$B11,'weekly model'!$A:$Q,'weekly data seasonality'!$AK$2,FALSE)=0,#N/A,VLOOKUP(AP$3&amp;$B11,'weekly model'!$A:$Q,'weekly data seasonality'!$AK$2,FALSE))</f>
        <v>22.960699999999996</v>
      </c>
      <c r="AQ11" s="5">
        <f>'[6]removals&amp;BFF'!$F164/100</f>
        <v>22.960699999999996</v>
      </c>
      <c r="AR11" s="5">
        <f t="shared" si="0"/>
        <v>21.636300000000002</v>
      </c>
      <c r="AS11" s="250">
        <f t="shared" si="4"/>
        <v>0.18887277999275054</v>
      </c>
      <c r="AT11" s="250">
        <f t="shared" si="5"/>
        <v>3.4263007947218149E-2</v>
      </c>
      <c r="AW11">
        <v>7</v>
      </c>
      <c r="AX11" s="5" t="e">
        <f>IF(VLOOKUP(AX$3&amp;$B11,'weekly model'!$A:$Q,'weekly data seasonality'!$AX$2,FALSE)=0,#N/A,VLOOKUP(AX$3&amp;$B11,'weekly model'!$A:$Q,'weekly data seasonality'!$AX$2,FALSE))</f>
        <v>#N/A</v>
      </c>
      <c r="AY11" s="5" t="e">
        <f>IF(VLOOKUP(AY$3&amp;$B11,'weekly model'!$A:$Q,'weekly data seasonality'!$AX$2,FALSE)=0,#N/A,VLOOKUP(AY$3&amp;$B11,'weekly model'!$A:$Q,'weekly data seasonality'!$AX$2,FALSE))</f>
        <v>#N/A</v>
      </c>
      <c r="AZ11" s="5" t="e">
        <f>IF(VLOOKUP(AZ$3&amp;$B11,'weekly model'!$A:$Q,'weekly data seasonality'!$AX$2,FALSE)=0,#N/A,VLOOKUP(AZ$3&amp;$B11,'weekly model'!$A:$Q,'weekly data seasonality'!$AX$2,FALSE))</f>
        <v>#N/A</v>
      </c>
      <c r="BA11" s="5">
        <f>IF(VLOOKUP(BA$3&amp;$B11,'weekly model'!$A:$Q,'weekly data seasonality'!$AX$2,FALSE)=0,#N/A,VLOOKUP(BA$3&amp;$B11,'weekly model'!$A:$Q,'weekly data seasonality'!$AX$2,FALSE))</f>
        <v>144.1421</v>
      </c>
      <c r="BB11" s="5">
        <f>IF(VLOOKUP(BB$3&amp;$B11,'weekly model'!$A:$Q,'weekly data seasonality'!$AX$2,FALSE)=0,#N/A,VLOOKUP(BB$3&amp;$B11,'weekly model'!$A:$Q,'weekly data seasonality'!$AX$2,FALSE))</f>
        <v>124.68959999999998</v>
      </c>
      <c r="BC11" s="5" t="e">
        <f t="shared" si="2"/>
        <v>#N/A</v>
      </c>
      <c r="BG11">
        <v>7</v>
      </c>
      <c r="BH11" s="31">
        <f>IF(VLOOKUP(BH$3&amp;$B11,'weekly model'!$A:$Q,'weekly data seasonality'!$BH$2,FALSE)=0,#N/A,VLOOKUP(BH$3&amp;$B11,'weekly model'!$A:$Q,'weekly data seasonality'!$BH$2,FALSE))</f>
        <v>0.53673555828021235</v>
      </c>
      <c r="BI11" s="31">
        <f>IF(VLOOKUP(BI$3&amp;$B11,'weekly model'!$A:$Q,'weekly data seasonality'!$BH$2,FALSE)=0,#N/A,VLOOKUP(BI$3&amp;$B11,'weekly model'!$A:$Q,'weekly data seasonality'!$BH$2,FALSE))</f>
        <v>0.64421175490025717</v>
      </c>
      <c r="BJ11" s="31">
        <f>IF(VLOOKUP(BJ$3&amp;$B11,'weekly model'!$A:$Q,'weekly data seasonality'!$BH$2,FALSE)=0,#N/A,VLOOKUP(BJ$3&amp;$B11,'weekly model'!$A:$Q,'weekly data seasonality'!$BH$2,FALSE))</f>
        <v>0.59404154998548431</v>
      </c>
      <c r="BK11" s="31">
        <f>IF(VLOOKUP(BK$3&amp;$B11,'weekly model'!$A:$Q,'weekly data seasonality'!$BH$2,FALSE)=0,#N/A,VLOOKUP(BK$3&amp;$B11,'weekly model'!$A:$Q,'weekly data seasonality'!$BH$2,FALSE))</f>
        <v>0.69494989005917884</v>
      </c>
      <c r="BL11" s="31">
        <f>IF(VLOOKUP(BL$3&amp;$B11,'weekly model'!$A:$Q,'weekly data seasonality'!$BH$2,FALSE)=0,#N/A,VLOOKUP(BL$3&amp;$B11,'weekly model'!$A:$Q,'weekly data seasonality'!$BH$2,FALSE))</f>
        <v>0.48370470830227785</v>
      </c>
    </row>
    <row r="12" spans="1:64">
      <c r="A12" s="1">
        <f t="shared" si="6"/>
        <v>43519</v>
      </c>
      <c r="B12">
        <v>8</v>
      </c>
      <c r="C12" s="5">
        <f>IF(VLOOKUP(C$3&amp;$B12,'weekly model'!$A:$Q,'weekly data seasonality'!$C$2,FALSE)=0,#N/A,VLOOKUP(C$3&amp;$B12,'weekly model'!$A:$Q,'weekly data seasonality'!$C$2,FALSE))</f>
        <v>13.255098177051487</v>
      </c>
      <c r="D12" s="5">
        <f>IF(VLOOKUP(D$3&amp;$B12,'weekly model'!$A:$Q,'weekly data seasonality'!$C$2,FALSE)=0,#N/A,VLOOKUP(D$3&amp;$B12,'weekly model'!$A:$Q,'weekly data seasonality'!$C$2,FALSE))</f>
        <v>18.89947316853215</v>
      </c>
      <c r="E12" s="5">
        <f>IF(VLOOKUP(E$3&amp;$B12,'weekly model'!$A:$Q,'weekly data seasonality'!$C$2,FALSE)=0,#N/A,VLOOKUP(E$3&amp;$B12,'weekly model'!$A:$Q,'weekly data seasonality'!$C$2,FALSE))</f>
        <v>19.54629030967979</v>
      </c>
      <c r="F12" s="5">
        <f>IF(VLOOKUP(F$3&amp;$B12,'weekly model'!$A:$Q,'weekly data seasonality'!$C$2,FALSE)=0,#N/A,VLOOKUP(F$3&amp;$B12,'weekly model'!$A:$Q,'weekly data seasonality'!$C$2,FALSE))</f>
        <v>18.928059823664238</v>
      </c>
      <c r="G12" s="5">
        <f>IF(VLOOKUP(G$3&amp;$B12,'weekly model'!$A:$Q,'weekly data seasonality'!$C$2,FALSE)=0,#N/A,VLOOKUP(G$3&amp;$B12,'weekly model'!$A:$Q,'weekly data seasonality'!$C$2,FALSE))</f>
        <v>16.389248016376392</v>
      </c>
      <c r="J12">
        <v>8</v>
      </c>
      <c r="K12" s="5">
        <f>IF(VLOOKUP(K$3&amp;$B12,'weekly model'!$A:$Q,'weekly data seasonality'!$K$2,FALSE)=0,#N/A,VLOOKUP(K$3&amp;$B12,'weekly model'!$A:$Q,'weekly data seasonality'!$K$2,FALSE))</f>
        <v>9.139144984581872</v>
      </c>
      <c r="L12" s="5">
        <f>IF(VLOOKUP(L$3&amp;$B12,'weekly model'!$A:$Q,'weekly data seasonality'!$K$2,FALSE)=0,#N/A,VLOOKUP(L$3&amp;$B12,'weekly model'!$A:$Q,'weekly data seasonality'!$K$2,FALSE))</f>
        <v>12.110643420425948</v>
      </c>
      <c r="M12" s="5">
        <f>IF(VLOOKUP(M$3&amp;$B12,'weekly model'!$A:$Q,'weekly data seasonality'!$K$2,FALSE)=0,#N/A,VLOOKUP(M$3&amp;$B12,'weekly model'!$A:$Q,'weekly data seasonality'!$K$2,FALSE))</f>
        <v>13.263986645863691</v>
      </c>
      <c r="N12" s="5">
        <f>IF(VLOOKUP(N$3&amp;$B12,'weekly model'!$A:$Q,'weekly data seasonality'!$K$2,FALSE)=0,#N/A,VLOOKUP(N$3&amp;$B12,'weekly model'!$A:$Q,'weekly data seasonality'!$K$2,FALSE))</f>
        <v>13.164493982866039</v>
      </c>
      <c r="O12" s="5">
        <f>IF(VLOOKUP(O$3&amp;$B12,'weekly model'!$A:$Q,'weekly data seasonality'!$K$2,FALSE)=0,#N/A,VLOOKUP(O$3&amp;$B12,'weekly model'!$A:$Q,'weekly data seasonality'!$K$2,FALSE))</f>
        <v>11.839455730477198</v>
      </c>
      <c r="R12">
        <v>8</v>
      </c>
      <c r="S12" s="5">
        <f>IF(VLOOKUP(S$3&amp;$B12,'weekly model'!$A:$Q,'weekly data seasonality'!$S$2,FALSE)=0,#N/A,VLOOKUP(S$3&amp;$B12,'weekly model'!$A:$Q,'weekly data seasonality'!$S$2,FALSE))</f>
        <v>2.0468089510903051</v>
      </c>
      <c r="T12" s="5">
        <f>IF(VLOOKUP(T$3&amp;$B12,'weekly model'!$A:$Q,'weekly data seasonality'!$S$2,FALSE)=0,#N/A,VLOOKUP(T$3&amp;$B12,'weekly model'!$A:$Q,'weekly data seasonality'!$S$2,FALSE))</f>
        <v>3.8401162481062037</v>
      </c>
      <c r="U12" s="5">
        <f>IF(VLOOKUP(U$3&amp;$B12,'weekly model'!$A:$Q,'weekly data seasonality'!$S$2,FALSE)=0,#N/A,VLOOKUP(U$3&amp;$B12,'weekly model'!$A:$Q,'weekly data seasonality'!$S$2,FALSE))</f>
        <v>3.7793404138161022</v>
      </c>
      <c r="V12" s="5">
        <f>IF(VLOOKUP(V$3&amp;$B12,'weekly model'!$A:$Q,'weekly data seasonality'!$S$2,FALSE)=0,#N/A,VLOOKUP(V$3&amp;$B12,'weekly model'!$A:$Q,'weekly data seasonality'!$S$2,FALSE))</f>
        <v>3.9144104554026833</v>
      </c>
      <c r="W12" s="5">
        <f>IF(VLOOKUP(W$3&amp;$B12,'weekly model'!$A:$Q,'weekly data seasonality'!$S$2,FALSE)=0,#N/A,VLOOKUP(W$3&amp;$B12,'weekly model'!$A:$Q,'weekly data seasonality'!$S$2,FALSE))</f>
        <v>2.656708185693839</v>
      </c>
      <c r="Z12">
        <v>8</v>
      </c>
      <c r="AA12" s="5">
        <f>IF(VLOOKUP(AA$3&amp;$B12,'weekly model'!$A:$Q,'weekly data seasonality'!$AA$2,FALSE)=0,#N/A,VLOOKUP(AA$3&amp;$B12,'weekly model'!$A:$Q,'weekly data seasonality'!$AA$2,FALSE))</f>
        <v>16.150000000000002</v>
      </c>
      <c r="AB12" s="5">
        <f>IF(VLOOKUP(AB$3&amp;$B12,'weekly model'!$A:$Q,'weekly data seasonality'!$AA$2,FALSE)=0,#N/A,VLOOKUP(AB$3&amp;$B12,'weekly model'!$A:$Q,'weekly data seasonality'!$AA$2,FALSE))</f>
        <v>14.96</v>
      </c>
      <c r="AC12" s="5">
        <f>IF(VLOOKUP(AC$3&amp;$B12,'weekly model'!$A:$Q,'weekly data seasonality'!$AA$2,FALSE)=0,#N/A,VLOOKUP(AC$3&amp;$B12,'weekly model'!$A:$Q,'weekly data seasonality'!$AA$2,FALSE))</f>
        <v>18.02</v>
      </c>
      <c r="AD12" s="5">
        <f>IF(VLOOKUP(AD$3&amp;$B12,'weekly model'!$A:$Q,'weekly data seasonality'!$AA$2,FALSE)=0,#N/A,VLOOKUP(AD$3&amp;$B12,'weekly model'!$A:$Q,'weekly data seasonality'!$AA$2,FALSE))</f>
        <v>14.450000000000001</v>
      </c>
      <c r="AE12" s="5">
        <f>IF(VLOOKUP(AE$3&amp;$B12,'weekly model'!$A:$Q,'weekly data seasonality'!$AA$2,FALSE)=0,#N/A,VLOOKUP(AE$3&amp;$B12,'weekly model'!$A:$Q,'weekly data seasonality'!$AA$2,FALSE))</f>
        <v>19.55</v>
      </c>
      <c r="AF12" s="5">
        <f>IF(VLOOKUP(AF$3&amp;$B12,'weekly model'!$A:$Q,'weekly data seasonality'!$AA$2,FALSE)=0,#N/A,VLOOKUP(AF$3&amp;$B12,'weekly model'!$A:$Q,'weekly data seasonality'!$AA$2,FALSE))</f>
        <v>19</v>
      </c>
      <c r="AG12" s="5">
        <f t="shared" si="1"/>
        <v>16.376666666666669</v>
      </c>
      <c r="AI12" s="1">
        <f>'weekly model'!B270</f>
        <v>44240</v>
      </c>
      <c r="AJ12">
        <v>8</v>
      </c>
      <c r="AK12" s="5">
        <f>IF(VLOOKUP(AK$3&amp;$B12,'weekly model'!$A:$Q,'weekly data seasonality'!$AK$2,FALSE)=0,#N/A,VLOOKUP(AK$3&amp;$B12,'weekly model'!$A:$Q,'weekly data seasonality'!$AK$2,FALSE))</f>
        <v>16.464000000000002</v>
      </c>
      <c r="AL12" s="5">
        <f>IF(VLOOKUP(AL$3&amp;$B12,'weekly model'!$A:$Q,'weekly data seasonality'!$AK$2,FALSE)=0,#N/A,VLOOKUP(AL$3&amp;$B12,'weekly model'!$A:$Q,'weekly data seasonality'!$AK$2,FALSE))</f>
        <v>18.661999999999995</v>
      </c>
      <c r="AM12" s="5">
        <f>IF(VLOOKUP(AM$3&amp;$B12,'weekly model'!$A:$Q,'weekly data seasonality'!$AK$2,FALSE)=0,#N/A,VLOOKUP(AM$3&amp;$B12,'weekly model'!$A:$Q,'weekly data seasonality'!$AK$2,FALSE))</f>
        <v>21.636300000000002</v>
      </c>
      <c r="AN12" s="5">
        <f>IF(VLOOKUP(AN$3&amp;$B12,'weekly model'!$A:$Q,'weekly data seasonality'!$AK$2,FALSE)=0,#N/A,VLOOKUP(AN$3&amp;$B12,'weekly model'!$A:$Q,'weekly data seasonality'!$AK$2,FALSE))</f>
        <v>19.831000000000003</v>
      </c>
      <c r="AO12" s="5">
        <f>IF(VLOOKUP(AO$3&amp;$B12,'weekly model'!$A:$Q,'weekly data seasonality'!$AK$2,FALSE)=0,#N/A,VLOOKUP(AO$3&amp;$B12,'weekly model'!$A:$Q,'weekly data seasonality'!$AK$2,FALSE))</f>
        <v>19.835899999999999</v>
      </c>
      <c r="AP12" s="5">
        <f>IF(VLOOKUP(AP$3&amp;$B12,'weekly model'!$A:$Q,'weekly data seasonality'!$AK$2,FALSE)=0,#N/A,VLOOKUP(AP$3&amp;$B12,'weekly model'!$A:$Q,'weekly data seasonality'!$AK$2,FALSE))</f>
        <v>19.939499999999995</v>
      </c>
      <c r="AQ12" s="5">
        <f>'[6]removals&amp;BFF'!$F165/100-1</f>
        <v>18.939499999999999</v>
      </c>
      <c r="AR12" s="5">
        <f t="shared" si="0"/>
        <v>21.636300000000002</v>
      </c>
      <c r="AS12" s="250">
        <f t="shared" si="4"/>
        <v>-4.5190790435523431E-2</v>
      </c>
      <c r="AT12" s="250">
        <f t="shared" si="5"/>
        <v>2.4708789269300979E-4</v>
      </c>
      <c r="AU12" s="5">
        <f>'[6]removals&amp;BFF'!$F165/100-1</f>
        <v>18.939499999999999</v>
      </c>
      <c r="AV12" s="5"/>
      <c r="AW12">
        <v>8</v>
      </c>
      <c r="AX12" s="5" t="e">
        <f>IF(VLOOKUP(AX$3&amp;$B12,'weekly model'!$A:$Q,'weekly data seasonality'!$AX$2,FALSE)=0,#N/A,VLOOKUP(AX$3&amp;$B12,'weekly model'!$A:$Q,'weekly data seasonality'!$AX$2,FALSE))</f>
        <v>#N/A</v>
      </c>
      <c r="AY12" s="5" t="e">
        <f>IF(VLOOKUP(AY$3&amp;$B12,'weekly model'!$A:$Q,'weekly data seasonality'!$AX$2,FALSE)=0,#N/A,VLOOKUP(AY$3&amp;$B12,'weekly model'!$A:$Q,'weekly data seasonality'!$AX$2,FALSE))</f>
        <v>#N/A</v>
      </c>
      <c r="AZ12" s="5">
        <f>IF(VLOOKUP(AZ$3&amp;$B12,'weekly model'!$A:$Q,'weekly data seasonality'!$AX$2,FALSE)=0,#N/A,VLOOKUP(AZ$3&amp;$B12,'weekly model'!$A:$Q,'weekly data seasonality'!$AX$2,FALSE))</f>
        <v>157.47999999999999</v>
      </c>
      <c r="BA12" s="5">
        <f>IF(VLOOKUP(BA$3&amp;$B12,'weekly model'!$A:$Q,'weekly data seasonality'!$AX$2,FALSE)=0,#N/A,VLOOKUP(BA$3&amp;$B12,'weekly model'!$A:$Q,'weekly data seasonality'!$AX$2,FALSE))</f>
        <v>145.76499999999999</v>
      </c>
      <c r="BB12" s="5">
        <f>IF(VLOOKUP(BB$3&amp;$B12,'weekly model'!$A:$Q,'weekly data seasonality'!$AX$2,FALSE)=0,#N/A,VLOOKUP(BB$3&amp;$B12,'weekly model'!$A:$Q,'weekly data seasonality'!$AX$2,FALSE))</f>
        <v>123.94229999999999</v>
      </c>
      <c r="BC12" s="5" t="e">
        <f t="shared" si="2"/>
        <v>#N/A</v>
      </c>
      <c r="BG12">
        <v>8</v>
      </c>
      <c r="BH12" s="31">
        <f>IF(VLOOKUP(BH$3&amp;$B12,'weekly model'!$A:$Q,'weekly data seasonality'!$BH$2,FALSE)=0,#N/A,VLOOKUP(BH$3&amp;$B12,'weekly model'!$A:$Q,'weekly data seasonality'!$BH$2,FALSE))</f>
        <v>0.56882002317268421</v>
      </c>
      <c r="BI12" s="31">
        <f>IF(VLOOKUP(BI$3&amp;$B12,'weekly model'!$A:$Q,'weekly data seasonality'!$BH$2,FALSE)=0,#N/A,VLOOKUP(BI$3&amp;$B12,'weekly model'!$A:$Q,'weekly data seasonality'!$BH$2,FALSE))</f>
        <v>0.48517823010386313</v>
      </c>
      <c r="BJ12" s="31">
        <f>IF(VLOOKUP(BJ$3&amp;$B12,'weekly model'!$A:$Q,'weekly data seasonality'!$BH$2,FALSE)=0,#N/A,VLOOKUP(BJ$3&amp;$B12,'weekly model'!$A:$Q,'weekly data seasonality'!$BH$2,FALSE))</f>
        <v>0.62157618824415428</v>
      </c>
      <c r="BK12" s="31">
        <f>IF(VLOOKUP(BK$3&amp;$B12,'weekly model'!$A:$Q,'weekly data seasonality'!$BH$2,FALSE)=0,#N/A,VLOOKUP(BK$3&amp;$B12,'weekly model'!$A:$Q,'weekly data seasonality'!$BH$2,FALSE))</f>
        <v>0.64374101052036248</v>
      </c>
      <c r="BL12" s="31">
        <f>IF(VLOOKUP(BL$3&amp;$B12,'weekly model'!$A:$Q,'weekly data seasonality'!$BH$2,FALSE)=0,#N/A,VLOOKUP(BL$3&amp;$B12,'weekly model'!$A:$Q,'weekly data seasonality'!$BH$2,FALSE))</f>
        <v>0.64601268596404327</v>
      </c>
    </row>
    <row r="13" spans="1:64">
      <c r="A13" s="1">
        <f t="shared" si="6"/>
        <v>43526</v>
      </c>
      <c r="B13">
        <v>9</v>
      </c>
      <c r="C13" s="5">
        <f>IF(VLOOKUP(C$3&amp;$B13,'weekly model'!$A:$Q,'weekly data seasonality'!$C$2,FALSE)=0,#N/A,VLOOKUP(C$3&amp;$B13,'weekly model'!$A:$Q,'weekly data seasonality'!$C$2,FALSE))</f>
        <v>15.830349923103327</v>
      </c>
      <c r="D13" s="5">
        <f>IF(VLOOKUP(D$3&amp;$B13,'weekly model'!$A:$Q,'weekly data seasonality'!$C$2,FALSE)=0,#N/A,VLOOKUP(D$3&amp;$B13,'weekly model'!$A:$Q,'weekly data seasonality'!$C$2,FALSE))</f>
        <v>18.412805243006794</v>
      </c>
      <c r="E13" s="5">
        <f>IF(VLOOKUP(E$3&amp;$B13,'weekly model'!$A:$Q,'weekly data seasonality'!$C$2,FALSE)=0,#N/A,VLOOKUP(E$3&amp;$B13,'weekly model'!$A:$Q,'weekly data seasonality'!$C$2,FALSE))</f>
        <v>18.035054808165714</v>
      </c>
      <c r="F13" s="5">
        <f>IF(VLOOKUP(F$3&amp;$B13,'weekly model'!$A:$Q,'weekly data seasonality'!$C$2,FALSE)=0,#N/A,VLOOKUP(F$3&amp;$B13,'weekly model'!$A:$Q,'weekly data seasonality'!$C$2,FALSE))</f>
        <v>18.662149367515674</v>
      </c>
      <c r="G13" s="5">
        <f>IF(VLOOKUP(G$3&amp;$B13,'weekly model'!$A:$Q,'weekly data seasonality'!$C$2,FALSE)=0,#N/A,VLOOKUP(G$3&amp;$B13,'weekly model'!$A:$Q,'weekly data seasonality'!$C$2,FALSE))</f>
        <v>14.301411858507809</v>
      </c>
      <c r="J13">
        <v>9</v>
      </c>
      <c r="K13" s="5">
        <f>IF(VLOOKUP(K$3&amp;$B13,'weekly model'!$A:$Q,'weekly data seasonality'!$K$2,FALSE)=0,#N/A,VLOOKUP(K$3&amp;$B13,'weekly model'!$A:$Q,'weekly data seasonality'!$K$2,FALSE))</f>
        <v>10.938460759287315</v>
      </c>
      <c r="L13" s="5">
        <f>IF(VLOOKUP(L$3&amp;$B13,'weekly model'!$A:$Q,'weekly data seasonality'!$K$2,FALSE)=0,#N/A,VLOOKUP(L$3&amp;$B13,'weekly model'!$A:$Q,'weekly data seasonality'!$K$2,FALSE))</f>
        <v>11.581026666939296</v>
      </c>
      <c r="M13" s="5">
        <f>IF(VLOOKUP(M$3&amp;$B13,'weekly model'!$A:$Q,'weekly data seasonality'!$K$2,FALSE)=0,#N/A,VLOOKUP(M$3&amp;$B13,'weekly model'!$A:$Q,'weekly data seasonality'!$K$2,FALSE))</f>
        <v>12.097751394542357</v>
      </c>
      <c r="N13" s="5">
        <f>IF(VLOOKUP(N$3&amp;$B13,'weekly model'!$A:$Q,'weekly data seasonality'!$K$2,FALSE)=0,#N/A,VLOOKUP(N$3&amp;$B13,'weekly model'!$A:$Q,'weekly data seasonality'!$K$2,FALSE))</f>
        <v>13.050758456705285</v>
      </c>
      <c r="O13" s="5">
        <f>IF(VLOOKUP(O$3&amp;$B13,'weekly model'!$A:$Q,'weekly data seasonality'!$K$2,FALSE)=0,#N/A,VLOOKUP(O$3&amp;$B13,'weekly model'!$A:$Q,'weekly data seasonality'!$K$2,FALSE))</f>
        <v>9.8533935325664981</v>
      </c>
      <c r="R13">
        <v>9</v>
      </c>
      <c r="S13" s="5">
        <f>IF(VLOOKUP(S$3&amp;$B13,'weekly model'!$A:$Q,'weekly data seasonality'!$S$2,FALSE)=0,#N/A,VLOOKUP(S$3&amp;$B13,'weekly model'!$A:$Q,'weekly data seasonality'!$S$2,FALSE))</f>
        <v>2.8227449224367005</v>
      </c>
      <c r="T13" s="5">
        <f>IF(VLOOKUP(T$3&amp;$B13,'weekly model'!$A:$Q,'weekly data seasonality'!$S$2,FALSE)=0,#N/A,VLOOKUP(T$3&amp;$B13,'weekly model'!$A:$Q,'weekly data seasonality'!$S$2,FALSE))</f>
        <v>3.7813650921965305</v>
      </c>
      <c r="U13" s="5">
        <f>IF(VLOOKUP(U$3&amp;$B13,'weekly model'!$A:$Q,'weekly data seasonality'!$S$2,FALSE)=0,#N/A,VLOOKUP(U$3&amp;$B13,'weekly model'!$A:$Q,'weekly data seasonality'!$S$2,FALSE))</f>
        <v>3.8419319942685184</v>
      </c>
      <c r="V13" s="5">
        <f>IF(VLOOKUP(V$3&amp;$B13,'weekly model'!$A:$Q,'weekly data seasonality'!$S$2,FALSE)=0,#N/A,VLOOKUP(V$3&amp;$B13,'weekly model'!$A:$Q,'weekly data seasonality'!$S$2,FALSE))</f>
        <v>4.2984534090541899</v>
      </c>
      <c r="W13" s="5">
        <f>IF(VLOOKUP(W$3&amp;$B13,'weekly model'!$A:$Q,'weekly data seasonality'!$S$2,FALSE)=0,#N/A,VLOOKUP(W$3&amp;$B13,'weekly model'!$A:$Q,'weekly data seasonality'!$S$2,FALSE))</f>
        <v>2.9886883615030189</v>
      </c>
      <c r="Z13">
        <v>9</v>
      </c>
      <c r="AA13" s="5">
        <f>IF(VLOOKUP(AA$3&amp;$B13,'weekly model'!$A:$Q,'weekly data seasonality'!$AA$2,FALSE)=0,#N/A,VLOOKUP(AA$3&amp;$B13,'weekly model'!$A:$Q,'weekly data seasonality'!$AA$2,FALSE))</f>
        <v>14.110000000000001</v>
      </c>
      <c r="AB13" s="5">
        <f>IF(VLOOKUP(AB$3&amp;$B13,'weekly model'!$A:$Q,'weekly data seasonality'!$AA$2,FALSE)=0,#N/A,VLOOKUP(AB$3&amp;$B13,'weekly model'!$A:$Q,'weekly data seasonality'!$AA$2,FALSE))</f>
        <v>13.430000000000001</v>
      </c>
      <c r="AC13" s="5">
        <f>IF(VLOOKUP(AC$3&amp;$B13,'weekly model'!$A:$Q,'weekly data seasonality'!$AA$2,FALSE)=0,#N/A,VLOOKUP(AC$3&amp;$B13,'weekly model'!$A:$Q,'weekly data seasonality'!$AA$2,FALSE))</f>
        <v>16.490000000000002</v>
      </c>
      <c r="AD13" s="5">
        <f>IF(VLOOKUP(AD$3&amp;$B13,'weekly model'!$A:$Q,'weekly data seasonality'!$AA$2,FALSE)=0,#N/A,VLOOKUP(AD$3&amp;$B13,'weekly model'!$A:$Q,'weekly data seasonality'!$AA$2,FALSE))</f>
        <v>15.47</v>
      </c>
      <c r="AE13" s="5">
        <f>IF(VLOOKUP(AE$3&amp;$B13,'weekly model'!$A:$Q,'weekly data seasonality'!$AA$2,FALSE)=0,#N/A,VLOOKUP(AE$3&amp;$B13,'weekly model'!$A:$Q,'weekly data seasonality'!$AA$2,FALSE))</f>
        <v>13.600000000000001</v>
      </c>
      <c r="AF13" s="5">
        <f>IF(VLOOKUP(AF$3&amp;$B13,'weekly model'!$A:$Q,'weekly data seasonality'!$AA$2,FALSE)=0,#N/A,VLOOKUP(AF$3&amp;$B13,'weekly model'!$A:$Q,'weekly data seasonality'!$AA$2,FALSE))</f>
        <v>19.55</v>
      </c>
      <c r="AG13" s="5">
        <f t="shared" si="1"/>
        <v>14.676666666666668</v>
      </c>
      <c r="AI13" s="1">
        <f>'weekly model'!B271</f>
        <v>44247</v>
      </c>
      <c r="AJ13">
        <v>9</v>
      </c>
      <c r="AK13" s="5">
        <f>IF(VLOOKUP(AK$3&amp;$B13,'weekly model'!$A:$Q,'weekly data seasonality'!$AK$2,FALSE)=0,#N/A,VLOOKUP(AK$3&amp;$B13,'weekly model'!$A:$Q,'weekly data seasonality'!$AK$2,FALSE))</f>
        <v>18.837000000000003</v>
      </c>
      <c r="AL13" s="5">
        <f>IF(VLOOKUP(AL$3&amp;$B13,'weekly model'!$A:$Q,'weekly data seasonality'!$AK$2,FALSE)=0,#N/A,VLOOKUP(AL$3&amp;$B13,'weekly model'!$A:$Q,'weekly data seasonality'!$AK$2,FALSE))</f>
        <v>18.500999999999994</v>
      </c>
      <c r="AM13" s="5">
        <f>IF(VLOOKUP(AM$3&amp;$B13,'weekly model'!$A:$Q,'weekly data seasonality'!$AK$2,FALSE)=0,#N/A,VLOOKUP(AM$3&amp;$B13,'weekly model'!$A:$Q,'weekly data seasonality'!$AK$2,FALSE))</f>
        <v>20.2349</v>
      </c>
      <c r="AN13" s="5">
        <f>IF(VLOOKUP(AN$3&amp;$B13,'weekly model'!$A:$Q,'weekly data seasonality'!$AK$2,FALSE)=0,#N/A,VLOOKUP(AN$3&amp;$B13,'weekly model'!$A:$Q,'weekly data seasonality'!$AK$2,FALSE))</f>
        <v>20.461700000000004</v>
      </c>
      <c r="AO13" s="5">
        <f>IF(VLOOKUP(AO$3&amp;$B13,'weekly model'!$A:$Q,'weekly data seasonality'!$AK$2,FALSE)=0,#N/A,VLOOKUP(AO$3&amp;$B13,'weekly model'!$A:$Q,'weekly data seasonality'!$AK$2,FALSE))</f>
        <v>20.736800000000002</v>
      </c>
      <c r="AP13" s="5">
        <f>IF(VLOOKUP(AP$3&amp;$B13,'weekly model'!$A:$Q,'weekly data seasonality'!$AK$2,FALSE)=0,#N/A,VLOOKUP(AP$3&amp;$B13,'weekly model'!$A:$Q,'weekly data seasonality'!$AK$2,FALSE))</f>
        <v>20.647900000000003</v>
      </c>
      <c r="AQ13" s="251">
        <f>AO13*1.05-1</f>
        <v>20.773640000000004</v>
      </c>
      <c r="AR13" s="5">
        <f t="shared" si="0"/>
        <v>20.2349</v>
      </c>
      <c r="AS13" s="250">
        <f t="shared" si="4"/>
        <v>1.7765518305621342E-3</v>
      </c>
      <c r="AT13" s="250">
        <f t="shared" si="5"/>
        <v>1.3444630700283788E-2</v>
      </c>
      <c r="AU13" s="5">
        <f>'[6]removals&amp;BFF'!$F166/100</f>
        <v>20.6479</v>
      </c>
      <c r="AV13" s="251">
        <f>AU13/'[6]removals&amp;BFF'!$C$166*90</f>
        <v>20.137743823146941</v>
      </c>
      <c r="AW13">
        <v>9</v>
      </c>
      <c r="AX13" s="5" t="e">
        <f>IF(VLOOKUP(AX$3&amp;$B13,'weekly model'!$A:$Q,'weekly data seasonality'!$AX$2,FALSE)=0,#N/A,VLOOKUP(AX$3&amp;$B13,'weekly model'!$A:$Q,'weekly data seasonality'!$AX$2,FALSE))</f>
        <v>#N/A</v>
      </c>
      <c r="AY13" s="5" t="e">
        <f>IF(VLOOKUP(AY$3&amp;$B13,'weekly model'!$A:$Q,'weekly data seasonality'!$AX$2,FALSE)=0,#N/A,VLOOKUP(AY$3&amp;$B13,'weekly model'!$A:$Q,'weekly data seasonality'!$AX$2,FALSE))</f>
        <v>#N/A</v>
      </c>
      <c r="AZ13" s="5">
        <f>IF(VLOOKUP(AZ$3&amp;$B13,'weekly model'!$A:$Q,'weekly data seasonality'!$AX$2,FALSE)=0,#N/A,VLOOKUP(AZ$3&amp;$B13,'weekly model'!$A:$Q,'weekly data seasonality'!$AX$2,FALSE))</f>
        <v>159.56200000000001</v>
      </c>
      <c r="BA13" s="5">
        <f>IF(VLOOKUP(BA$3&amp;$B13,'weekly model'!$A:$Q,'weekly data seasonality'!$AX$2,FALSE)=0,#N/A,VLOOKUP(BA$3&amp;$B13,'weekly model'!$A:$Q,'weekly data seasonality'!$AX$2,FALSE))</f>
        <v>146.87729999999999</v>
      </c>
      <c r="BB13" s="5">
        <f>IF(VLOOKUP(BB$3&amp;$B13,'weekly model'!$A:$Q,'weekly data seasonality'!$AX$2,FALSE)=0,#N/A,VLOOKUP(BB$3&amp;$B13,'weekly model'!$A:$Q,'weekly data seasonality'!$AX$2,FALSE))</f>
        <v>121.7016</v>
      </c>
      <c r="BC13" s="5" t="e">
        <f t="shared" si="2"/>
        <v>#N/A</v>
      </c>
      <c r="BG13">
        <v>9</v>
      </c>
      <c r="BH13" s="31">
        <f>IF(VLOOKUP(BH$3&amp;$B13,'weekly model'!$A:$Q,'weekly data seasonality'!$BH$2,FALSE)=0,#N/A,VLOOKUP(BH$3&amp;$B13,'weekly model'!$A:$Q,'weekly data seasonality'!$BH$2,FALSE))</f>
        <v>0.58766021725543638</v>
      </c>
      <c r="BI13" s="31">
        <f>IF(VLOOKUP(BI$3&amp;$B13,'weekly model'!$A:$Q,'weekly data seasonality'!$BH$2,FALSE)=0,#N/A,VLOOKUP(BI$3&amp;$B13,'weekly model'!$A:$Q,'weekly data seasonality'!$BH$2,FALSE))</f>
        <v>0.55308493981798612</v>
      </c>
      <c r="BJ13" s="31">
        <f>IF(VLOOKUP(BJ$3&amp;$B13,'weekly model'!$A:$Q,'weekly data seasonality'!$BH$2,FALSE)=0,#N/A,VLOOKUP(BJ$3&amp;$B13,'weekly model'!$A:$Q,'weekly data seasonality'!$BH$2,FALSE))</f>
        <v>0.76117765864384002</v>
      </c>
      <c r="BK13" s="31">
        <f>IF(VLOOKUP(BK$3&amp;$B13,'weekly model'!$A:$Q,'weekly data seasonality'!$BH$2,FALSE)=0,#N/A,VLOOKUP(BK$3&amp;$B13,'weekly model'!$A:$Q,'weekly data seasonality'!$BH$2,FALSE))</f>
        <v>0.71510177842685463</v>
      </c>
      <c r="BL13" s="31">
        <f>IF(VLOOKUP(BL$3&amp;$B13,'weekly model'!$A:$Q,'weekly data seasonality'!$BH$2,FALSE)=0,#N/A,VLOOKUP(BL$3&amp;$B13,'weekly model'!$A:$Q,'weekly data seasonality'!$BH$2,FALSE))</f>
        <v>0.65409949645046184</v>
      </c>
    </row>
    <row r="14" spans="1:64">
      <c r="A14" s="1">
        <f t="shared" si="6"/>
        <v>43533</v>
      </c>
      <c r="B14">
        <v>10</v>
      </c>
      <c r="C14" s="5">
        <f>IF(VLOOKUP(C$3&amp;$B14,'weekly model'!$A:$Q,'weekly data seasonality'!$C$2,FALSE)=0,#N/A,VLOOKUP(C$3&amp;$B14,'weekly model'!$A:$Q,'weekly data seasonality'!$C$2,FALSE))</f>
        <v>16.270216605304832</v>
      </c>
      <c r="D14" s="5">
        <f>IF(VLOOKUP(D$3&amp;$B14,'weekly model'!$A:$Q,'weekly data seasonality'!$C$2,FALSE)=0,#N/A,VLOOKUP(D$3&amp;$B14,'weekly model'!$A:$Q,'weekly data seasonality'!$C$2,FALSE))</f>
        <v>19.101164728141207</v>
      </c>
      <c r="E14" s="5">
        <f>IF(VLOOKUP(E$3&amp;$B14,'weekly model'!$A:$Q,'weekly data seasonality'!$C$2,FALSE)=0,#N/A,VLOOKUP(E$3&amp;$B14,'weekly model'!$A:$Q,'weekly data seasonality'!$C$2,FALSE))</f>
        <v>18.261202680578801</v>
      </c>
      <c r="F14" s="5">
        <f>IF(VLOOKUP(F$3&amp;$B14,'weekly model'!$A:$Q,'weekly data seasonality'!$C$2,FALSE)=0,#N/A,VLOOKUP(F$3&amp;$B14,'weekly model'!$A:$Q,'weekly data seasonality'!$C$2,FALSE))</f>
        <v>19.20742604443555</v>
      </c>
      <c r="G14" s="5">
        <f>IF(VLOOKUP(G$3&amp;$B14,'weekly model'!$A:$Q,'weekly data seasonality'!$C$2,FALSE)=0,#N/A,VLOOKUP(G$3&amp;$B14,'weekly model'!$A:$Q,'weekly data seasonality'!$C$2,FALSE))</f>
        <v>18.728273525636432</v>
      </c>
      <c r="J14">
        <v>10</v>
      </c>
      <c r="K14" s="5">
        <f>IF(VLOOKUP(K$3&amp;$B14,'weekly model'!$A:$Q,'weekly data seasonality'!$K$2,FALSE)=0,#N/A,VLOOKUP(K$3&amp;$B14,'weekly model'!$A:$Q,'weekly data seasonality'!$K$2,FALSE))</f>
        <v>11.142335330728255</v>
      </c>
      <c r="L14" s="5">
        <f>IF(VLOOKUP(L$3&amp;$B14,'weekly model'!$A:$Q,'weekly data seasonality'!$K$2,FALSE)=0,#N/A,VLOOKUP(L$3&amp;$B14,'weekly model'!$A:$Q,'weekly data seasonality'!$K$2,FALSE))</f>
        <v>12.513463841585677</v>
      </c>
      <c r="M14" s="5">
        <f>IF(VLOOKUP(M$3&amp;$B14,'weekly model'!$A:$Q,'weekly data seasonality'!$K$2,FALSE)=0,#N/A,VLOOKUP(M$3&amp;$B14,'weekly model'!$A:$Q,'weekly data seasonality'!$K$2,FALSE))</f>
        <v>12.640167270467149</v>
      </c>
      <c r="N14" s="5">
        <f>IF(VLOOKUP(N$3&amp;$B14,'weekly model'!$A:$Q,'weekly data seasonality'!$K$2,FALSE)=0,#N/A,VLOOKUP(N$3&amp;$B14,'weekly model'!$A:$Q,'weekly data seasonality'!$K$2,FALSE))</f>
        <v>14.021458600019461</v>
      </c>
      <c r="O14" s="5">
        <f>IF(VLOOKUP(O$3&amp;$B14,'weekly model'!$A:$Q,'weekly data seasonality'!$K$2,FALSE)=0,#N/A,VLOOKUP(O$3&amp;$B14,'weekly model'!$A:$Q,'weekly data seasonality'!$K$2,FALSE))</f>
        <v>11.522016386927122</v>
      </c>
      <c r="R14">
        <v>10</v>
      </c>
      <c r="S14" s="5">
        <f>IF(VLOOKUP(S$3&amp;$B14,'weekly model'!$A:$Q,'weekly data seasonality'!$S$2,FALSE)=0,#N/A,VLOOKUP(S$3&amp;$B14,'weekly model'!$A:$Q,'weekly data seasonality'!$S$2,FALSE))</f>
        <v>3.1349950487701261</v>
      </c>
      <c r="T14" s="5">
        <f>IF(VLOOKUP(T$3&amp;$B14,'weekly model'!$A:$Q,'weekly data seasonality'!$S$2,FALSE)=0,#N/A,VLOOKUP(T$3&amp;$B14,'weekly model'!$A:$Q,'weekly data seasonality'!$S$2,FALSE))</f>
        <v>3.5372874026845635</v>
      </c>
      <c r="U14" s="5">
        <f>IF(VLOOKUP(U$3&amp;$B14,'weekly model'!$A:$Q,'weekly data seasonality'!$S$2,FALSE)=0,#N/A,VLOOKUP(U$3&amp;$B14,'weekly model'!$A:$Q,'weekly data seasonality'!$S$2,FALSE))</f>
        <v>3.5256639907568128</v>
      </c>
      <c r="V14" s="5">
        <f>IF(VLOOKUP(V$3&amp;$B14,'weekly model'!$A:$Q,'weekly data seasonality'!$S$2,FALSE)=0,#N/A,VLOOKUP(V$3&amp;$B14,'weekly model'!$A:$Q,'weekly data seasonality'!$S$2,FALSE))</f>
        <v>4.1632220126362371</v>
      </c>
      <c r="W14" s="5">
        <f>IF(VLOOKUP(W$3&amp;$B14,'weekly model'!$A:$Q,'weekly data seasonality'!$S$2,FALSE)=0,#N/A,VLOOKUP(W$3&amp;$B14,'weekly model'!$A:$Q,'weekly data seasonality'!$S$2,FALSE))</f>
        <v>3.6431952097497406</v>
      </c>
      <c r="Z14">
        <v>10</v>
      </c>
      <c r="AA14" s="5">
        <f>IF(VLOOKUP(AA$3&amp;$B14,'weekly model'!$A:$Q,'weekly data seasonality'!$AA$2,FALSE)=0,#N/A,VLOOKUP(AA$3&amp;$B14,'weekly model'!$A:$Q,'weekly data seasonality'!$AA$2,FALSE))</f>
        <v>13.090000000000002</v>
      </c>
      <c r="AB14" s="5">
        <f>IF(VLOOKUP(AB$3&amp;$B14,'weekly model'!$A:$Q,'weekly data seasonality'!$AA$2,FALSE)=0,#N/A,VLOOKUP(AB$3&amp;$B14,'weekly model'!$A:$Q,'weekly data seasonality'!$AA$2,FALSE))</f>
        <v>13.940000000000001</v>
      </c>
      <c r="AC14" s="5">
        <f>IF(VLOOKUP(AC$3&amp;$B14,'weekly model'!$A:$Q,'weekly data seasonality'!$AA$2,FALSE)=0,#N/A,VLOOKUP(AC$3&amp;$B14,'weekly model'!$A:$Q,'weekly data seasonality'!$AA$2,FALSE))</f>
        <v>15.81</v>
      </c>
      <c r="AD14" s="5">
        <f>IF(VLOOKUP(AD$3&amp;$B14,'weekly model'!$A:$Q,'weekly data seasonality'!$AA$2,FALSE)=0,#N/A,VLOOKUP(AD$3&amp;$B14,'weekly model'!$A:$Q,'weekly data seasonality'!$AA$2,FALSE))</f>
        <v>15.13</v>
      </c>
      <c r="AE14" s="5">
        <f>IF(VLOOKUP(AE$3&amp;$B14,'weekly model'!$A:$Q,'weekly data seasonality'!$AA$2,FALSE)=0,#N/A,VLOOKUP(AE$3&amp;$B14,'weekly model'!$A:$Q,'weekly data seasonality'!$AA$2,FALSE))</f>
        <v>14.450000000000001</v>
      </c>
      <c r="AF14" s="5">
        <f>IF(VLOOKUP(AF$3&amp;$B14,'weekly model'!$A:$Q,'weekly data seasonality'!$AA$2,FALSE)=0,#N/A,VLOOKUP(AF$3&amp;$B14,'weekly model'!$A:$Q,'weekly data seasonality'!$AA$2,FALSE))</f>
        <v>19.55</v>
      </c>
      <c r="AG14" s="5">
        <f t="shared" si="1"/>
        <v>14.280000000000001</v>
      </c>
      <c r="AI14" s="1">
        <f>'weekly model'!B272</f>
        <v>44254</v>
      </c>
      <c r="AJ14">
        <v>10</v>
      </c>
      <c r="AK14" s="5">
        <f>IF(VLOOKUP(AK$3&amp;$B14,'weekly model'!$A:$Q,'weekly data seasonality'!$AK$2,FALSE)=0,#N/A,VLOOKUP(AK$3&amp;$B14,'weekly model'!$A:$Q,'weekly data seasonality'!$AK$2,FALSE))</f>
        <v>18.297999999999998</v>
      </c>
      <c r="AL14" s="5">
        <f>IF(VLOOKUP(AL$3&amp;$B14,'weekly model'!$A:$Q,'weekly data seasonality'!$AK$2,FALSE)=0,#N/A,VLOOKUP(AL$3&amp;$B14,'weekly model'!$A:$Q,'weekly data seasonality'!$AK$2,FALSE))</f>
        <v>18.829999999999998</v>
      </c>
      <c r="AM14" s="5">
        <f>IF(VLOOKUP(AM$3&amp;$B14,'weekly model'!$A:$Q,'weekly data seasonality'!$AK$2,FALSE)=0,#N/A,VLOOKUP(AM$3&amp;$B14,'weekly model'!$A:$Q,'weekly data seasonality'!$AK$2,FALSE))</f>
        <v>18.818799999999996</v>
      </c>
      <c r="AN14" s="5">
        <f>IF(VLOOKUP(AN$3&amp;$B14,'weekly model'!$A:$Q,'weekly data seasonality'!$AK$2,FALSE)=0,#N/A,VLOOKUP(AN$3&amp;$B14,'weekly model'!$A:$Q,'weekly data seasonality'!$AK$2,FALSE))</f>
        <v>18.627700000000001</v>
      </c>
      <c r="AO14" s="5">
        <f>IF(VLOOKUP(AO$3&amp;$B14,'weekly model'!$A:$Q,'weekly data seasonality'!$AK$2,FALSE)=0,#N/A,VLOOKUP(AO$3&amp;$B14,'weekly model'!$A:$Q,'weekly data seasonality'!$AK$2,FALSE))</f>
        <v>20.013000000000002</v>
      </c>
      <c r="AP14" s="5">
        <f>IF(VLOOKUP(AP$3&amp;$B14,'weekly model'!$A:$Q,'weekly data seasonality'!$AK$2,FALSE)=0,#N/A,VLOOKUP(AP$3&amp;$B14,'weekly model'!$A:$Q,'weekly data seasonality'!$AK$2,FALSE))</f>
        <v>19.006399999999999</v>
      </c>
      <c r="AQ14" s="251">
        <f>AO14*1.08-2</f>
        <v>19.614040000000003</v>
      </c>
      <c r="AR14" s="5">
        <f t="shared" si="0"/>
        <v>18.829999999999998</v>
      </c>
      <c r="AS14" s="250">
        <f t="shared" si="4"/>
        <v>-1.9935042222555266E-2</v>
      </c>
      <c r="AT14" s="250">
        <f t="shared" si="5"/>
        <v>7.4367742662808656E-2</v>
      </c>
      <c r="AU14" s="5">
        <f>'[6]removals&amp;BFF'!$F167/100</f>
        <v>19.006399999999999</v>
      </c>
      <c r="AV14" s="251">
        <f>AU14/'[6]removals&amp;BFF'!$C$166*90</f>
        <v>18.536801040312092</v>
      </c>
      <c r="AW14">
        <v>10</v>
      </c>
      <c r="AX14" s="5" t="e">
        <f>IF(VLOOKUP(AX$3&amp;$B14,'weekly model'!$A:$Q,'weekly data seasonality'!$AX$2,FALSE)=0,#N/A,VLOOKUP(AX$3&amp;$B14,'weekly model'!$A:$Q,'weekly data seasonality'!$AX$2,FALSE))</f>
        <v>#N/A</v>
      </c>
      <c r="AY14" s="5" t="e">
        <f>IF(VLOOKUP(AY$3&amp;$B14,'weekly model'!$A:$Q,'weekly data seasonality'!$AX$2,FALSE)=0,#N/A,VLOOKUP(AY$3&amp;$B14,'weekly model'!$A:$Q,'weekly data seasonality'!$AX$2,FALSE))</f>
        <v>#N/A</v>
      </c>
      <c r="AZ14" s="5">
        <f>IF(VLOOKUP(AZ$3&amp;$B14,'weekly model'!$A:$Q,'weekly data seasonality'!$AX$2,FALSE)=0,#N/A,VLOOKUP(AZ$3&amp;$B14,'weekly model'!$A:$Q,'weekly data seasonality'!$AX$2,FALSE))</f>
        <v>158.32169999999999</v>
      </c>
      <c r="BA14" s="5">
        <f>IF(VLOOKUP(BA$3&amp;$B14,'weekly model'!$A:$Q,'weekly data seasonality'!$AX$2,FALSE)=0,#N/A,VLOOKUP(BA$3&amp;$B14,'weekly model'!$A:$Q,'weekly data seasonality'!$AX$2,FALSE))</f>
        <v>147.45650000000001</v>
      </c>
      <c r="BB14" s="5">
        <f>IF(VLOOKUP(BB$3&amp;$B14,'weekly model'!$A:$Q,'weekly data seasonality'!$AX$2,FALSE)=0,#N/A,VLOOKUP(BB$3&amp;$B14,'weekly model'!$A:$Q,'weekly data seasonality'!$AX$2,FALSE))</f>
        <v>120.77466</v>
      </c>
      <c r="BC14" s="5" t="e">
        <f t="shared" si="2"/>
        <v>#N/A</v>
      </c>
      <c r="BG14">
        <v>10</v>
      </c>
      <c r="BH14" s="31">
        <f>IF(VLOOKUP(BH$3&amp;$B14,'weekly model'!$A:$Q,'weekly data seasonality'!$BH$2,FALSE)=0,#N/A,VLOOKUP(BH$3&amp;$B14,'weekly model'!$A:$Q,'weekly data seasonality'!$BH$2,FALSE))</f>
        <v>0.52138068976825569</v>
      </c>
      <c r="BI14" s="31">
        <f>IF(VLOOKUP(BI$3&amp;$B14,'weekly model'!$A:$Q,'weekly data seasonality'!$BH$2,FALSE)=0,#N/A,VLOOKUP(BI$3&amp;$B14,'weekly model'!$A:$Q,'weekly data seasonality'!$BH$2,FALSE))</f>
        <v>0.68887753898045834</v>
      </c>
      <c r="BJ14" s="31">
        <f>IF(VLOOKUP(BJ$3&amp;$B14,'weekly model'!$A:$Q,'weekly data seasonality'!$BH$2,FALSE)=0,#N/A,VLOOKUP(BJ$3&amp;$B14,'weekly model'!$A:$Q,'weekly data seasonality'!$BH$2,FALSE))</f>
        <v>0.59868822473946959</v>
      </c>
      <c r="BK14" s="31">
        <f>IF(VLOOKUP(BK$3&amp;$B14,'weekly model'!$A:$Q,'weekly data seasonality'!$BH$2,FALSE)=0,#N/A,VLOOKUP(BK$3&amp;$B14,'weekly model'!$A:$Q,'weekly data seasonality'!$BH$2,FALSE))</f>
        <v>0.61318398950484732</v>
      </c>
      <c r="BL14" s="31">
        <f>IF(VLOOKUP(BL$3&amp;$B14,'weekly model'!$A:$Q,'weekly data seasonality'!$BH$2,FALSE)=0,#N/A,VLOOKUP(BL$3&amp;$B14,'weekly model'!$A:$Q,'weekly data seasonality'!$BH$2,FALSE))</f>
        <v>0.52794796026153568</v>
      </c>
    </row>
    <row r="15" spans="1:64">
      <c r="A15" s="1">
        <f t="shared" si="6"/>
        <v>43540</v>
      </c>
      <c r="B15">
        <v>11</v>
      </c>
      <c r="C15" s="5">
        <f>IF(VLOOKUP(C$3&amp;$B15,'weekly model'!$A:$Q,'weekly data seasonality'!$C$2,FALSE)=0,#N/A,VLOOKUP(C$3&amp;$B15,'weekly model'!$A:$Q,'weekly data seasonality'!$C$2,FALSE))</f>
        <v>17.045898335525393</v>
      </c>
      <c r="D15" s="5">
        <f>IF(VLOOKUP(D$3&amp;$B15,'weekly model'!$A:$Q,'weekly data seasonality'!$C$2,FALSE)=0,#N/A,VLOOKUP(D$3&amp;$B15,'weekly model'!$A:$Q,'weekly data seasonality'!$C$2,FALSE))</f>
        <v>20.86572483218071</v>
      </c>
      <c r="E15" s="5">
        <f>IF(VLOOKUP(E$3&amp;$B15,'weekly model'!$A:$Q,'weekly data seasonality'!$C$2,FALSE)=0,#N/A,VLOOKUP(E$3&amp;$B15,'weekly model'!$A:$Q,'weekly data seasonality'!$C$2,FALSE))</f>
        <v>19.49430770990973</v>
      </c>
      <c r="F15" s="5">
        <f>IF(VLOOKUP(F$3&amp;$B15,'weekly model'!$A:$Q,'weekly data seasonality'!$C$2,FALSE)=0,#N/A,VLOOKUP(F$3&amp;$B15,'weekly model'!$A:$Q,'weekly data seasonality'!$C$2,FALSE))</f>
        <v>19.469503298951295</v>
      </c>
      <c r="G15" s="5">
        <f>IF(VLOOKUP(G$3&amp;$B15,'weekly model'!$A:$Q,'weekly data seasonality'!$C$2,FALSE)=0,#N/A,VLOOKUP(G$3&amp;$B15,'weekly model'!$A:$Q,'weekly data seasonality'!$C$2,FALSE))</f>
        <v>18.230731386602908</v>
      </c>
      <c r="J15">
        <v>11</v>
      </c>
      <c r="K15" s="5">
        <f>IF(VLOOKUP(K$3&amp;$B15,'weekly model'!$A:$Q,'weekly data seasonality'!$K$2,FALSE)=0,#N/A,VLOOKUP(K$3&amp;$B15,'weekly model'!$A:$Q,'weekly data seasonality'!$K$2,FALSE))</f>
        <v>11.732590235570376</v>
      </c>
      <c r="L15" s="5">
        <f>IF(VLOOKUP(L$3&amp;$B15,'weekly model'!$A:$Q,'weekly data seasonality'!$K$2,FALSE)=0,#N/A,VLOOKUP(L$3&amp;$B15,'weekly model'!$A:$Q,'weekly data seasonality'!$K$2,FALSE))</f>
        <v>13.722811492433628</v>
      </c>
      <c r="M15" s="5">
        <f>IF(VLOOKUP(M$3&amp;$B15,'weekly model'!$A:$Q,'weekly data seasonality'!$K$2,FALSE)=0,#N/A,VLOOKUP(M$3&amp;$B15,'weekly model'!$A:$Q,'weekly data seasonality'!$K$2,FALSE))</f>
        <v>13.892802563765644</v>
      </c>
      <c r="N15" s="5">
        <f>IF(VLOOKUP(N$3&amp;$B15,'weekly model'!$A:$Q,'weekly data seasonality'!$K$2,FALSE)=0,#N/A,VLOOKUP(N$3&amp;$B15,'weekly model'!$A:$Q,'weekly data seasonality'!$K$2,FALSE))</f>
        <v>14.574837656873562</v>
      </c>
      <c r="O15" s="5">
        <f>IF(VLOOKUP(O$3&amp;$B15,'weekly model'!$A:$Q,'weekly data seasonality'!$K$2,FALSE)=0,#N/A,VLOOKUP(O$3&amp;$B15,'weekly model'!$A:$Q,'weekly data seasonality'!$K$2,FALSE))</f>
        <v>13.650068055166066</v>
      </c>
      <c r="R15">
        <v>11</v>
      </c>
      <c r="S15" s="5">
        <f>IF(VLOOKUP(S$3&amp;$B15,'weekly model'!$A:$Q,'weekly data seasonality'!$S$2,FALSE)=0,#N/A,VLOOKUP(S$3&amp;$B15,'weekly model'!$A:$Q,'weekly data seasonality'!$S$2,FALSE))</f>
        <v>3.3204218741485652</v>
      </c>
      <c r="T15" s="5">
        <f>IF(VLOOKUP(T$3&amp;$B15,'weekly model'!$A:$Q,'weekly data seasonality'!$S$2,FALSE)=0,#N/A,VLOOKUP(T$3&amp;$B15,'weekly model'!$A:$Q,'weekly data seasonality'!$S$2,FALSE))</f>
        <v>4.0924998558761114</v>
      </c>
      <c r="U15" s="5">
        <f>IF(VLOOKUP(U$3&amp;$B15,'weekly model'!$A:$Q,'weekly data seasonality'!$S$2,FALSE)=0,#N/A,VLOOKUP(U$3&amp;$B15,'weekly model'!$A:$Q,'weekly data seasonality'!$S$2,FALSE))</f>
        <v>3.5061337267892476</v>
      </c>
      <c r="V15" s="5">
        <f>IF(VLOOKUP(V$3&amp;$B15,'weekly model'!$A:$Q,'weekly data seasonality'!$S$2,FALSE)=0,#N/A,VLOOKUP(V$3&amp;$B15,'weekly model'!$A:$Q,'weekly data seasonality'!$S$2,FALSE))</f>
        <v>3.6900835019607361</v>
      </c>
      <c r="W15" s="5">
        <f>IF(VLOOKUP(W$3&amp;$B15,'weekly model'!$A:$Q,'weekly data seasonality'!$S$2,FALSE)=0,#N/A,VLOOKUP(W$3&amp;$B15,'weekly model'!$A:$Q,'weekly data seasonality'!$S$2,FALSE))</f>
        <v>3.7128236781587951</v>
      </c>
      <c r="Z15">
        <v>11</v>
      </c>
      <c r="AA15" s="5">
        <f>IF(VLOOKUP(AA$3&amp;$B15,'weekly model'!$A:$Q,'weekly data seasonality'!$AA$2,FALSE)=0,#N/A,VLOOKUP(AA$3&amp;$B15,'weekly model'!$A:$Q,'weekly data seasonality'!$AA$2,FALSE))</f>
        <v>12.24</v>
      </c>
      <c r="AB15" s="5">
        <f>IF(VLOOKUP(AB$3&amp;$B15,'weekly model'!$A:$Q,'weekly data seasonality'!$AA$2,FALSE)=0,#N/A,VLOOKUP(AB$3&amp;$B15,'weekly model'!$A:$Q,'weekly data seasonality'!$AA$2,FALSE))</f>
        <v>13.770000000000001</v>
      </c>
      <c r="AC15" s="5">
        <f>IF(VLOOKUP(AC$3&amp;$B15,'weekly model'!$A:$Q,'weekly data seasonality'!$AA$2,FALSE)=0,#N/A,VLOOKUP(AC$3&amp;$B15,'weekly model'!$A:$Q,'weekly data seasonality'!$AA$2,FALSE))</f>
        <v>17.510000000000002</v>
      </c>
      <c r="AD15" s="5">
        <f>IF(VLOOKUP(AD$3&amp;$B15,'weekly model'!$A:$Q,'weekly data seasonality'!$AA$2,FALSE)=0,#N/A,VLOOKUP(AD$3&amp;$B15,'weekly model'!$A:$Q,'weekly data seasonality'!$AA$2,FALSE))</f>
        <v>12.920000000000002</v>
      </c>
      <c r="AE15" s="5">
        <f>IF(VLOOKUP(AE$3&amp;$B15,'weekly model'!$A:$Q,'weekly data seasonality'!$AA$2,FALSE)=0,#N/A,VLOOKUP(AE$3&amp;$B15,'weekly model'!$A:$Q,'weekly data seasonality'!$AA$2,FALSE))</f>
        <v>15.3</v>
      </c>
      <c r="AF15" s="5">
        <f>IF(VLOOKUP(AF$3&amp;$B15,'weekly model'!$A:$Q,'weekly data seasonality'!$AA$2,FALSE)=0,#N/A,VLOOKUP(AF$3&amp;$B15,'weekly model'!$A:$Q,'weekly data seasonality'!$AA$2,FALSE))</f>
        <v>16.32</v>
      </c>
      <c r="AG15" s="5">
        <f t="shared" si="1"/>
        <v>14.506666666666668</v>
      </c>
      <c r="AI15" s="1">
        <f>'weekly model'!B273</f>
        <v>44261</v>
      </c>
      <c r="AJ15">
        <v>11</v>
      </c>
      <c r="AK15" s="5">
        <f>IF(VLOOKUP(AK$3&amp;$B15,'weekly model'!$A:$Q,'weekly data seasonality'!$AK$2,FALSE)=0,#N/A,VLOOKUP(AK$3&amp;$B15,'weekly model'!$A:$Q,'weekly data seasonality'!$AK$2,FALSE))</f>
        <v>19.054000000000002</v>
      </c>
      <c r="AL15" s="5">
        <f>IF(VLOOKUP(AL$3&amp;$B15,'weekly model'!$A:$Q,'weekly data seasonality'!$AK$2,FALSE)=0,#N/A,VLOOKUP(AL$3&amp;$B15,'weekly model'!$A:$Q,'weekly data seasonality'!$AK$2,FALSE))</f>
        <v>18.431000000000004</v>
      </c>
      <c r="AM15" s="5">
        <f>IF(VLOOKUP(AM$3&amp;$B15,'weekly model'!$A:$Q,'weekly data seasonality'!$AK$2,FALSE)=0,#N/A,VLOOKUP(AM$3&amp;$B15,'weekly model'!$A:$Q,'weekly data seasonality'!$AK$2,FALSE))</f>
        <v>17.488100000000003</v>
      </c>
      <c r="AN15" s="5">
        <f>IF(VLOOKUP(AN$3&amp;$B15,'weekly model'!$A:$Q,'weekly data seasonality'!$AK$2,FALSE)=0,#N/A,VLOOKUP(AN$3&amp;$B15,'weekly model'!$A:$Q,'weekly data seasonality'!$AK$2,FALSE))</f>
        <v>17.411099999999998</v>
      </c>
      <c r="AO15" s="5">
        <f>IF(VLOOKUP(AO$3&amp;$B15,'weekly model'!$A:$Q,'weekly data seasonality'!$AK$2,FALSE)=0,#N/A,VLOOKUP(AO$3&amp;$B15,'weekly model'!$A:$Q,'weekly data seasonality'!$AK$2,FALSE))</f>
        <v>21.077979999999997</v>
      </c>
      <c r="AP15" s="5">
        <f>IF(VLOOKUP(AP$3&amp;$B15,'weekly model'!$A:$Q,'weekly data seasonality'!$AK$2,FALSE)=0,#N/A,VLOOKUP(AP$3&amp;$B15,'weekly model'!$A:$Q,'weekly data seasonality'!$AK$2,FALSE))</f>
        <v>19.4999</v>
      </c>
      <c r="AQ15" s="303">
        <f>AO15*1.05-2.5</f>
        <v>19.631878999999998</v>
      </c>
      <c r="AR15" s="5">
        <f t="shared" si="0"/>
        <v>19.054000000000002</v>
      </c>
      <c r="AS15" s="250">
        <f t="shared" si="4"/>
        <v>-6.860719101166235E-2</v>
      </c>
      <c r="AT15" s="250">
        <f t="shared" si="5"/>
        <v>0.21060587785952634</v>
      </c>
      <c r="AU15" s="5">
        <f>'[6]removals&amp;BFF'!$F168/100</f>
        <v>23.738333070022421</v>
      </c>
      <c r="AV15" s="251">
        <f>AU15/'[6]removals&amp;BFF'!$C$166*90</f>
        <v>23.151820289358668</v>
      </c>
      <c r="AW15">
        <v>11</v>
      </c>
      <c r="AX15" s="5" t="e">
        <f>IF(VLOOKUP(AX$3&amp;$B15,'weekly model'!$A:$Q,'weekly data seasonality'!$AX$2,FALSE)=0,#N/A,VLOOKUP(AX$3&amp;$B15,'weekly model'!$A:$Q,'weekly data seasonality'!$AX$2,FALSE))</f>
        <v>#N/A</v>
      </c>
      <c r="AY15" s="5" t="e">
        <f>IF(VLOOKUP(AY$3&amp;$B15,'weekly model'!$A:$Q,'weekly data seasonality'!$AX$2,FALSE)=0,#N/A,VLOOKUP(AY$3&amp;$B15,'weekly model'!$A:$Q,'weekly data seasonality'!$AX$2,FALSE))</f>
        <v>#N/A</v>
      </c>
      <c r="AZ15" s="5">
        <f>IF(VLOOKUP(AZ$3&amp;$B15,'weekly model'!$A:$Q,'weekly data seasonality'!$AX$2,FALSE)=0,#N/A,VLOOKUP(AZ$3&amp;$B15,'weekly model'!$A:$Q,'weekly data seasonality'!$AX$2,FALSE))</f>
        <v>159.7259</v>
      </c>
      <c r="BA15" s="5">
        <f>IF(VLOOKUP(BA$3&amp;$B15,'weekly model'!$A:$Q,'weekly data seasonality'!$AX$2,FALSE)=0,#N/A,VLOOKUP(BA$3&amp;$B15,'weekly model'!$A:$Q,'weekly data seasonality'!$AX$2,FALSE))</f>
        <v>147.69999999999999</v>
      </c>
      <c r="BB15" s="5">
        <f>IF(VLOOKUP(BB$3&amp;$B15,'weekly model'!$A:$Q,'weekly data seasonality'!$AX$2,FALSE)=0,#N/A,VLOOKUP(BB$3&amp;$B15,'weekly model'!$A:$Q,'weekly data seasonality'!$AX$2,FALSE))</f>
        <v>119.11129999999999</v>
      </c>
      <c r="BC15" s="5" t="e">
        <f t="shared" si="2"/>
        <v>#N/A</v>
      </c>
      <c r="BG15">
        <v>11</v>
      </c>
      <c r="BH15" s="31">
        <f>IF(VLOOKUP(BH$3&amp;$B15,'weekly model'!$A:$Q,'weekly data seasonality'!$BH$2,FALSE)=0,#N/A,VLOOKUP(BH$3&amp;$B15,'weekly model'!$A:$Q,'weekly data seasonality'!$BH$2,FALSE))</f>
        <v>0.54315222557038001</v>
      </c>
      <c r="BI15" s="31">
        <f>IF(VLOOKUP(BI$3&amp;$B15,'weekly model'!$A:$Q,'weekly data seasonality'!$BH$2,FALSE)=0,#N/A,VLOOKUP(BI$3&amp;$B15,'weekly model'!$A:$Q,'weekly data seasonality'!$BH$2,FALSE))</f>
        <v>0.63425095437246781</v>
      </c>
      <c r="BJ15" s="31">
        <f>IF(VLOOKUP(BJ$3&amp;$B15,'weekly model'!$A:$Q,'weekly data seasonality'!$BH$2,FALSE)=0,#N/A,VLOOKUP(BJ$3&amp;$B15,'weekly model'!$A:$Q,'weekly data seasonality'!$BH$2,FALSE))</f>
        <v>0.65730356082774677</v>
      </c>
      <c r="BK15" s="31">
        <f>IF(VLOOKUP(BK$3&amp;$B15,'weekly model'!$A:$Q,'weekly data seasonality'!$BH$2,FALSE)=0,#N/A,VLOOKUP(BK$3&amp;$B15,'weekly model'!$A:$Q,'weekly data seasonality'!$BH$2,FALSE))</f>
        <v>0.40928983489158538</v>
      </c>
      <c r="BL15" s="31">
        <f>IF(VLOOKUP(BL$3&amp;$B15,'weekly model'!$A:$Q,'weekly data seasonality'!$BH$2,FALSE)=0,#N/A,VLOOKUP(BL$3&amp;$B15,'weekly model'!$A:$Q,'weekly data seasonality'!$BH$2,FALSE))</f>
        <v>0.50881560461355102</v>
      </c>
    </row>
    <row r="16" spans="1:64">
      <c r="A16" s="1">
        <f t="shared" si="6"/>
        <v>43547</v>
      </c>
      <c r="B16">
        <v>12</v>
      </c>
      <c r="C16" s="5">
        <f>IF(VLOOKUP(C$3&amp;$B16,'weekly model'!$A:$Q,'weekly data seasonality'!$C$2,FALSE)=0,#N/A,VLOOKUP(C$3&amp;$B16,'weekly model'!$A:$Q,'weekly data seasonality'!$C$2,FALSE))</f>
        <v>17.618577377912619</v>
      </c>
      <c r="D16" s="5">
        <f>IF(VLOOKUP(D$3&amp;$B16,'weekly model'!$A:$Q,'weekly data seasonality'!$C$2,FALSE)=0,#N/A,VLOOKUP(D$3&amp;$B16,'weekly model'!$A:$Q,'weekly data seasonality'!$C$2,FALSE))</f>
        <v>20.99834958912054</v>
      </c>
      <c r="E16" s="5">
        <f>IF(VLOOKUP(E$3&amp;$B16,'weekly model'!$A:$Q,'weekly data seasonality'!$C$2,FALSE)=0,#N/A,VLOOKUP(E$3&amp;$B16,'weekly model'!$A:$Q,'weekly data seasonality'!$C$2,FALSE))</f>
        <v>19.089730070169029</v>
      </c>
      <c r="F16" s="5">
        <f>IF(VLOOKUP(F$3&amp;$B16,'weekly model'!$A:$Q,'weekly data seasonality'!$C$2,FALSE)=0,#N/A,VLOOKUP(F$3&amp;$B16,'weekly model'!$A:$Q,'weekly data seasonality'!$C$2,FALSE))</f>
        <v>19.129753105836656</v>
      </c>
      <c r="G16" s="5">
        <f>IF(VLOOKUP(G$3&amp;$B16,'weekly model'!$A:$Q,'weekly data seasonality'!$C$2,FALSE)=0,#N/A,VLOOKUP(G$3&amp;$B16,'weekly model'!$A:$Q,'weekly data seasonality'!$C$2,FALSE))</f>
        <v>18.039010030330232</v>
      </c>
      <c r="J16">
        <v>12</v>
      </c>
      <c r="K16" s="5">
        <f>IF(VLOOKUP(K$3&amp;$B16,'weekly model'!$A:$Q,'weekly data seasonality'!$K$2,FALSE)=0,#N/A,VLOOKUP(K$3&amp;$B16,'weekly model'!$A:$Q,'weekly data seasonality'!$K$2,FALSE))</f>
        <v>12.17254907373349</v>
      </c>
      <c r="L16" s="5">
        <f>IF(VLOOKUP(L$3&amp;$B16,'weekly model'!$A:$Q,'weekly data seasonality'!$K$2,FALSE)=0,#N/A,VLOOKUP(L$3&amp;$B16,'weekly model'!$A:$Q,'weekly data seasonality'!$K$2,FALSE))</f>
        <v>13.864718299643782</v>
      </c>
      <c r="M16" s="5">
        <f>IF(VLOOKUP(M$3&amp;$B16,'weekly model'!$A:$Q,'weekly data seasonality'!$K$2,FALSE)=0,#N/A,VLOOKUP(M$3&amp;$B16,'weekly model'!$A:$Q,'weekly data seasonality'!$K$2,FALSE))</f>
        <v>13.6620242586703</v>
      </c>
      <c r="N16" s="5">
        <f>IF(VLOOKUP(N$3&amp;$B16,'weekly model'!$A:$Q,'weekly data seasonality'!$K$2,FALSE)=0,#N/A,VLOOKUP(N$3&amp;$B16,'weekly model'!$A:$Q,'weekly data seasonality'!$K$2,FALSE))</f>
        <v>13.659869638273708</v>
      </c>
      <c r="O16" s="5">
        <f>IF(VLOOKUP(O$3&amp;$B16,'weekly model'!$A:$Q,'weekly data seasonality'!$K$2,FALSE)=0,#N/A,VLOOKUP(O$3&amp;$B16,'weekly model'!$A:$Q,'weekly data seasonality'!$K$2,FALSE))</f>
        <v>13.632421304656143</v>
      </c>
      <c r="R16">
        <v>12</v>
      </c>
      <c r="S16" s="5">
        <f>IF(VLOOKUP(S$3&amp;$B16,'weekly model'!$A:$Q,'weekly data seasonality'!$S$2,FALSE)=0,#N/A,VLOOKUP(S$3&amp;$B16,'weekly model'!$A:$Q,'weekly data seasonality'!$S$2,FALSE))</f>
        <v>3.4531420783726778</v>
      </c>
      <c r="T16" s="5">
        <f>IF(VLOOKUP(T$3&amp;$B16,'weekly model'!$A:$Q,'weekly data seasonality'!$S$2,FALSE)=0,#N/A,VLOOKUP(T$3&amp;$B16,'weekly model'!$A:$Q,'weekly data seasonality'!$S$2,FALSE))</f>
        <v>4.0832178056057913</v>
      </c>
      <c r="U16" s="5">
        <f>IF(VLOOKUP(U$3&amp;$B16,'weekly model'!$A:$Q,'weekly data seasonality'!$S$2,FALSE)=0,#N/A,VLOOKUP(U$3&amp;$B16,'weekly model'!$A:$Q,'weekly data seasonality'!$S$2,FALSE))</f>
        <v>3.3323343921438902</v>
      </c>
      <c r="V16" s="5">
        <f>IF(VLOOKUP(V$3&amp;$B16,'weekly model'!$A:$Q,'weekly data seasonality'!$S$2,FALSE)=0,#N/A,VLOOKUP(V$3&amp;$B16,'weekly model'!$A:$Q,'weekly data seasonality'!$S$2,FALSE))</f>
        <v>3.8275955282617855</v>
      </c>
      <c r="W16" s="5">
        <f>IF(VLOOKUP(W$3&amp;$B16,'weekly model'!$A:$Q,'weekly data seasonality'!$S$2,FALSE)=0,#N/A,VLOOKUP(W$3&amp;$B16,'weekly model'!$A:$Q,'weekly data seasonality'!$S$2,FALSE))</f>
        <v>2.7535512451730471</v>
      </c>
      <c r="Z16">
        <v>12</v>
      </c>
      <c r="AA16" s="5">
        <f>IF(VLOOKUP(AA$3&amp;$B16,'weekly model'!$A:$Q,'weekly data seasonality'!$AA$2,FALSE)=0,#N/A,VLOOKUP(AA$3&amp;$B16,'weekly model'!$A:$Q,'weekly data seasonality'!$AA$2,FALSE))</f>
        <v>13.090000000000002</v>
      </c>
      <c r="AB16" s="5">
        <f>IF(VLOOKUP(AB$3&amp;$B16,'weekly model'!$A:$Q,'weekly data seasonality'!$AA$2,FALSE)=0,#N/A,VLOOKUP(AB$3&amp;$B16,'weekly model'!$A:$Q,'weekly data seasonality'!$AA$2,FALSE))</f>
        <v>14.620000000000001</v>
      </c>
      <c r="AC16" s="5">
        <f>IF(VLOOKUP(AC$3&amp;$B16,'weekly model'!$A:$Q,'weekly data seasonality'!$AA$2,FALSE)=0,#N/A,VLOOKUP(AC$3&amp;$B16,'weekly model'!$A:$Q,'weekly data seasonality'!$AA$2,FALSE))</f>
        <v>19.380000000000003</v>
      </c>
      <c r="AD16" s="5">
        <f>IF(VLOOKUP(AD$3&amp;$B16,'weekly model'!$A:$Q,'weekly data seasonality'!$AA$2,FALSE)=0,#N/A,VLOOKUP(AD$3&amp;$B16,'weekly model'!$A:$Q,'weekly data seasonality'!$AA$2,FALSE))</f>
        <v>12.24</v>
      </c>
      <c r="AE16" s="5">
        <f>IF(VLOOKUP(AE$3&amp;$B16,'weekly model'!$A:$Q,'weekly data seasonality'!$AA$2,FALSE)=0,#N/A,VLOOKUP(AE$3&amp;$B16,'weekly model'!$A:$Q,'weekly data seasonality'!$AA$2,FALSE))</f>
        <v>13.090000000000002</v>
      </c>
      <c r="AF16" s="5">
        <f>IF(VLOOKUP(AF$3&amp;$B16,'weekly model'!$A:$Q,'weekly data seasonality'!$AA$2,FALSE)=0,#N/A,VLOOKUP(AF$3&amp;$B16,'weekly model'!$A:$Q,'weekly data seasonality'!$AA$2,FALSE))</f>
        <v>15.98</v>
      </c>
      <c r="AG16" s="5">
        <f t="shared" si="1"/>
        <v>15.696666666666667</v>
      </c>
      <c r="AI16" s="1">
        <f>'weekly model'!B274</f>
        <v>44268</v>
      </c>
      <c r="AJ16">
        <v>12</v>
      </c>
      <c r="AK16" s="5">
        <f>IF(VLOOKUP(AK$3&amp;$B16,'weekly model'!$A:$Q,'weekly data seasonality'!$AK$2,FALSE)=0,#N/A,VLOOKUP(AK$3&amp;$B16,'weekly model'!$A:$Q,'weekly data seasonality'!$AK$2,FALSE))</f>
        <v>18.326000000000001</v>
      </c>
      <c r="AL16" s="5">
        <f>IF(VLOOKUP(AL$3&amp;$B16,'weekly model'!$A:$Q,'weekly data seasonality'!$AK$2,FALSE)=0,#N/A,VLOOKUP(AL$3&amp;$B16,'weekly model'!$A:$Q,'weekly data seasonality'!$AK$2,FALSE))</f>
        <v>18.445000000000004</v>
      </c>
      <c r="AM16" s="5">
        <f>IF(VLOOKUP(AM$3&amp;$B16,'weekly model'!$A:$Q,'weekly data seasonality'!$AK$2,FALSE)=0,#N/A,VLOOKUP(AM$3&amp;$B16,'weekly model'!$A:$Q,'weekly data seasonality'!$AK$2,FALSE))</f>
        <v>17.8962</v>
      </c>
      <c r="AN16" s="5">
        <f>IF(VLOOKUP(AN$3&amp;$B16,'weekly model'!$A:$Q,'weekly data seasonality'!$AK$2,FALSE)=0,#N/A,VLOOKUP(AN$3&amp;$B16,'weekly model'!$A:$Q,'weekly data seasonality'!$AK$2,FALSE))</f>
        <v>20.495999999999999</v>
      </c>
      <c r="AO16" s="5">
        <f>IF(VLOOKUP(AO$3&amp;$B16,'weekly model'!$A:$Q,'weekly data seasonality'!$AK$2,FALSE)=0,#N/A,VLOOKUP(AO$3&amp;$B16,'weekly model'!$A:$Q,'weekly data seasonality'!$AK$2,FALSE))</f>
        <v>20.953100000000006</v>
      </c>
      <c r="AP16" s="5">
        <f>IF(VLOOKUP(AP$3&amp;$B16,'weekly model'!$A:$Q,'weekly data seasonality'!$AK$2,FALSE)=0,#N/A,VLOOKUP(AP$3&amp;$B16,'weekly model'!$A:$Q,'weekly data seasonality'!$AK$2,FALSE))</f>
        <v>19.761700000000001</v>
      </c>
      <c r="AQ16" s="303">
        <f>AO16*1.05-2</f>
        <v>20.000755000000009</v>
      </c>
      <c r="AR16" s="5">
        <f t="shared" si="0"/>
        <v>18.445000000000004</v>
      </c>
      <c r="AS16" s="250">
        <f t="shared" si="4"/>
        <v>-4.545126974051561E-2</v>
      </c>
      <c r="AT16" s="250">
        <f t="shared" si="5"/>
        <v>2.2301912568306381E-2</v>
      </c>
      <c r="AU16" s="5">
        <f>'[6]removals&amp;BFF'!$F169/100</f>
        <v>22.32606596577018</v>
      </c>
      <c r="AV16" s="251">
        <f>AU16/'[6]removals&amp;BFF'!$C$166*91</f>
        <v>22.016384946739123</v>
      </c>
      <c r="AW16">
        <v>12</v>
      </c>
      <c r="AX16" s="5" t="e">
        <f>IF(VLOOKUP(AX$3&amp;$B16,'weekly model'!$A:$Q,'weekly data seasonality'!$AX$2,FALSE)=0,#N/A,VLOOKUP(AX$3&amp;$B16,'weekly model'!$A:$Q,'weekly data seasonality'!$AX$2,FALSE))</f>
        <v>#N/A</v>
      </c>
      <c r="AY16" s="5" t="e">
        <f>IF(VLOOKUP(AY$3&amp;$B16,'weekly model'!$A:$Q,'weekly data seasonality'!$AX$2,FALSE)=0,#N/A,VLOOKUP(AY$3&amp;$B16,'weekly model'!$A:$Q,'weekly data seasonality'!$AX$2,FALSE))</f>
        <v>#N/A</v>
      </c>
      <c r="AZ16" s="5">
        <f>IF(VLOOKUP(AZ$3&amp;$B16,'weekly model'!$A:$Q,'weekly data seasonality'!$AX$2,FALSE)=0,#N/A,VLOOKUP(AZ$3&amp;$B16,'weekly model'!$A:$Q,'weekly data seasonality'!$AX$2,FALSE))</f>
        <v>161.35399999999998</v>
      </c>
      <c r="BA16" s="5">
        <f>IF(VLOOKUP(BA$3&amp;$B16,'weekly model'!$A:$Q,'weekly data seasonality'!$AX$2,FALSE)=0,#N/A,VLOOKUP(BA$3&amp;$B16,'weekly model'!$A:$Q,'weekly data seasonality'!$AX$2,FALSE))</f>
        <v>147.88559999999998</v>
      </c>
      <c r="BB16" s="5">
        <f>IF(VLOOKUP(BB$3&amp;$B16,'weekly model'!$A:$Q,'weekly data seasonality'!$AX$2,FALSE)=0,#N/A,VLOOKUP(BB$3&amp;$B16,'weekly model'!$A:$Q,'weekly data seasonality'!$AX$2,FALSE))</f>
        <v>118.4413</v>
      </c>
      <c r="BC16" s="5" t="e">
        <f t="shared" si="2"/>
        <v>#N/A</v>
      </c>
      <c r="BG16">
        <v>12</v>
      </c>
      <c r="BH16" s="31">
        <f>IF(VLOOKUP(BH$3&amp;$B16,'weekly model'!$A:$Q,'weekly data seasonality'!$BH$2,FALSE)=0,#N/A,VLOOKUP(BH$3&amp;$B16,'weekly model'!$A:$Q,'weekly data seasonality'!$BH$2,FALSE))</f>
        <v>0.63768415373504039</v>
      </c>
      <c r="BI16" s="31">
        <f>IF(VLOOKUP(BI$3&amp;$B16,'weekly model'!$A:$Q,'weekly data seasonality'!$BH$2,FALSE)=0,#N/A,VLOOKUP(BI$3&amp;$B16,'weekly model'!$A:$Q,'weekly data seasonality'!$BH$2,FALSE))</f>
        <v>0.58526696385424115</v>
      </c>
      <c r="BJ16" s="31">
        <f>IF(VLOOKUP(BJ$3&amp;$B16,'weekly model'!$A:$Q,'weekly data seasonality'!$BH$2,FALSE)=0,#N/A,VLOOKUP(BJ$3&amp;$B16,'weekly model'!$A:$Q,'weekly data seasonality'!$BH$2,FALSE))</f>
        <v>0.63792823912570207</v>
      </c>
      <c r="BK16" s="31">
        <f>IF(VLOOKUP(BK$3&amp;$B16,'weekly model'!$A:$Q,'weekly data seasonality'!$BH$2,FALSE)=0,#N/A,VLOOKUP(BK$3&amp;$B16,'weekly model'!$A:$Q,'weekly data seasonality'!$BH$2,FALSE))</f>
        <v>0.57144100190225433</v>
      </c>
      <c r="BL16" s="31">
        <f>IF(VLOOKUP(BL$3&amp;$B16,'weekly model'!$A:$Q,'weekly data seasonality'!$BH$2,FALSE)=0,#N/A,VLOOKUP(BL$3&amp;$B16,'weekly model'!$A:$Q,'weekly data seasonality'!$BH$2,FALSE))</f>
        <v>0.61019970891338138</v>
      </c>
    </row>
    <row r="17" spans="1:64">
      <c r="A17" s="1">
        <f t="shared" si="6"/>
        <v>43554</v>
      </c>
      <c r="B17">
        <v>13</v>
      </c>
      <c r="C17" s="5">
        <f>IF(VLOOKUP(C$3&amp;$B17,'weekly model'!$A:$Q,'weekly data seasonality'!$C$2,FALSE)=0,#N/A,VLOOKUP(C$3&amp;$B17,'weekly model'!$A:$Q,'weekly data seasonality'!$C$2,FALSE))</f>
        <v>16.885747872317076</v>
      </c>
      <c r="D17" s="5">
        <f>IF(VLOOKUP(D$3&amp;$B17,'weekly model'!$A:$Q,'weekly data seasonality'!$C$2,FALSE)=0,#N/A,VLOOKUP(D$3&amp;$B17,'weekly model'!$A:$Q,'weekly data seasonality'!$C$2,FALSE))</f>
        <v>20.126022628433947</v>
      </c>
      <c r="E17" s="5">
        <f>IF(VLOOKUP(E$3&amp;$B17,'weekly model'!$A:$Q,'weekly data seasonality'!$C$2,FALSE)=0,#N/A,VLOOKUP(E$3&amp;$B17,'weekly model'!$A:$Q,'weekly data seasonality'!$C$2,FALSE))</f>
        <v>18.953869529342853</v>
      </c>
      <c r="F17" s="5">
        <f>IF(VLOOKUP(F$3&amp;$B17,'weekly model'!$A:$Q,'weekly data seasonality'!$C$2,FALSE)=0,#N/A,VLOOKUP(F$3&amp;$B17,'weekly model'!$A:$Q,'weekly data seasonality'!$C$2,FALSE))</f>
        <v>18.883473611584588</v>
      </c>
      <c r="G17" s="5">
        <f>IF(VLOOKUP(G$3&amp;$B17,'weekly model'!$A:$Q,'weekly data seasonality'!$C$2,FALSE)=0,#N/A,VLOOKUP(G$3&amp;$B17,'weekly model'!$A:$Q,'weekly data seasonality'!$C$2,FALSE))</f>
        <v>18.773791213805623</v>
      </c>
      <c r="J17">
        <v>13</v>
      </c>
      <c r="K17" s="5">
        <f>IF(VLOOKUP(K$3&amp;$B17,'weekly model'!$A:$Q,'weekly data seasonality'!$K$2,FALSE)=0,#N/A,VLOOKUP(K$3&amp;$B17,'weekly model'!$A:$Q,'weekly data seasonality'!$K$2,FALSE))</f>
        <v>11.38841932692001</v>
      </c>
      <c r="L17" s="5">
        <f>IF(VLOOKUP(L$3&amp;$B17,'weekly model'!$A:$Q,'weekly data seasonality'!$K$2,FALSE)=0,#N/A,VLOOKUP(L$3&amp;$B17,'weekly model'!$A:$Q,'weekly data seasonality'!$K$2,FALSE))</f>
        <v>13.430767903414674</v>
      </c>
      <c r="M17" s="5">
        <f>IF(VLOOKUP(M$3&amp;$B17,'weekly model'!$A:$Q,'weekly data seasonality'!$K$2,FALSE)=0,#N/A,VLOOKUP(M$3&amp;$B17,'weekly model'!$A:$Q,'weekly data seasonality'!$K$2,FALSE))</f>
        <v>13.200921323421307</v>
      </c>
      <c r="N17" s="5">
        <f>IF(VLOOKUP(N$3&amp;$B17,'weekly model'!$A:$Q,'weekly data seasonality'!$K$2,FALSE)=0,#N/A,VLOOKUP(N$3&amp;$B17,'weekly model'!$A:$Q,'weekly data seasonality'!$K$2,FALSE))</f>
        <v>13.253232344279327</v>
      </c>
      <c r="O17" s="5">
        <f>IF(VLOOKUP(O$3&amp;$B17,'weekly model'!$A:$Q,'weekly data seasonality'!$K$2,FALSE)=0,#N/A,VLOOKUP(O$3&amp;$B17,'weekly model'!$A:$Q,'weekly data seasonality'!$K$2,FALSE))</f>
        <v>14.181585698721669</v>
      </c>
      <c r="R17">
        <v>13</v>
      </c>
      <c r="S17" s="5">
        <f>IF(VLOOKUP(S$3&amp;$B17,'weekly model'!$A:$Q,'weekly data seasonality'!$S$2,FALSE)=0,#N/A,VLOOKUP(S$3&amp;$B17,'weekly model'!$A:$Q,'weekly data seasonality'!$S$2,FALSE))</f>
        <v>3.5044423195906149</v>
      </c>
      <c r="T17" s="5">
        <f>IF(VLOOKUP(T$3&amp;$B17,'weekly model'!$A:$Q,'weekly data seasonality'!$S$2,FALSE)=0,#N/A,VLOOKUP(T$3&amp;$B17,'weekly model'!$A:$Q,'weekly data seasonality'!$S$2,FALSE))</f>
        <v>3.9083785583526045</v>
      </c>
      <c r="U17" s="5">
        <f>IF(VLOOKUP(U$3&amp;$B17,'weekly model'!$A:$Q,'weekly data seasonality'!$S$2,FALSE)=0,#N/A,VLOOKUP(U$3&amp;$B17,'weekly model'!$A:$Q,'weekly data seasonality'!$S$2,FALSE))</f>
        <v>3.6575767865667084</v>
      </c>
      <c r="V17" s="5">
        <f>IF(VLOOKUP(V$3&amp;$B17,'weekly model'!$A:$Q,'weekly data seasonality'!$S$2,FALSE)=0,#N/A,VLOOKUP(V$3&amp;$B17,'weekly model'!$A:$Q,'weekly data seasonality'!$S$2,FALSE))</f>
        <v>4.2110871680259985</v>
      </c>
      <c r="W17" s="5">
        <f>IF(VLOOKUP(W$3&amp;$B17,'weekly model'!$A:$Q,'weekly data seasonality'!$S$2,FALSE)=0,#N/A,VLOOKUP(W$3&amp;$B17,'weekly model'!$A:$Q,'weekly data seasonality'!$S$2,FALSE))</f>
        <v>2.867825168448416</v>
      </c>
      <c r="Z17">
        <v>13</v>
      </c>
      <c r="AA17" s="5">
        <f>IF(VLOOKUP(AA$3&amp;$B17,'weekly model'!$A:$Q,'weekly data seasonality'!$AA$2,FALSE)=0,#N/A,VLOOKUP(AA$3&amp;$B17,'weekly model'!$A:$Q,'weekly data seasonality'!$AA$2,FALSE))</f>
        <v>13.090000000000002</v>
      </c>
      <c r="AB17" s="5">
        <f>IF(VLOOKUP(AB$3&amp;$B17,'weekly model'!$A:$Q,'weekly data seasonality'!$AA$2,FALSE)=0,#N/A,VLOOKUP(AB$3&amp;$B17,'weekly model'!$A:$Q,'weekly data seasonality'!$AA$2,FALSE))</f>
        <v>13.090000000000002</v>
      </c>
      <c r="AC17" s="5">
        <f>IF(VLOOKUP(AC$3&amp;$B17,'weekly model'!$A:$Q,'weekly data seasonality'!$AA$2,FALSE)=0,#N/A,VLOOKUP(AC$3&amp;$B17,'weekly model'!$A:$Q,'weekly data seasonality'!$AA$2,FALSE))</f>
        <v>18.700000000000003</v>
      </c>
      <c r="AD17" s="5">
        <f>IF(VLOOKUP(AD$3&amp;$B17,'weekly model'!$A:$Q,'weekly data seasonality'!$AA$2,FALSE)=0,#N/A,VLOOKUP(AD$3&amp;$B17,'weekly model'!$A:$Q,'weekly data seasonality'!$AA$2,FALSE))</f>
        <v>12.41</v>
      </c>
      <c r="AE17" s="5">
        <f>IF(VLOOKUP(AE$3&amp;$B17,'weekly model'!$A:$Q,'weekly data seasonality'!$AA$2,FALSE)=0,#N/A,VLOOKUP(AE$3&amp;$B17,'weekly model'!$A:$Q,'weekly data seasonality'!$AA$2,FALSE))</f>
        <v>14.450000000000001</v>
      </c>
      <c r="AF17" s="5">
        <f>IF(VLOOKUP(AF$3&amp;$B17,'weekly model'!$A:$Q,'weekly data seasonality'!$AA$2,FALSE)=0,#N/A,VLOOKUP(AF$3&amp;$B17,'weekly model'!$A:$Q,'weekly data seasonality'!$AA$2,FALSE))</f>
        <v>14.450000000000001</v>
      </c>
      <c r="AG17" s="5">
        <f t="shared" si="1"/>
        <v>14.960000000000003</v>
      </c>
      <c r="AI17" s="1">
        <f>'weekly model'!B275</f>
        <v>44275</v>
      </c>
      <c r="AJ17">
        <v>13</v>
      </c>
      <c r="AK17" s="5">
        <f>IF(VLOOKUP(AK$3&amp;$B17,'weekly model'!$A:$Q,'weekly data seasonality'!$AK$2,FALSE)=0,#N/A,VLOOKUP(AK$3&amp;$B17,'weekly model'!$A:$Q,'weekly data seasonality'!$AK$2,FALSE))</f>
        <v>18.241999999999997</v>
      </c>
      <c r="AL17" s="5">
        <f>IF(VLOOKUP(AL$3&amp;$B17,'weekly model'!$A:$Q,'weekly data seasonality'!$AK$2,FALSE)=0,#N/A,VLOOKUP(AL$3&amp;$B17,'weekly model'!$A:$Q,'weekly data seasonality'!$AK$2,FALSE))</f>
        <v>18.682999999999996</v>
      </c>
      <c r="AM17" s="5">
        <f>IF(VLOOKUP(AM$3&amp;$B17,'weekly model'!$A:$Q,'weekly data seasonality'!$AK$2,FALSE)=0,#N/A,VLOOKUP(AM$3&amp;$B17,'weekly model'!$A:$Q,'weekly data seasonality'!$AK$2,FALSE))</f>
        <v>18.553500000000003</v>
      </c>
      <c r="AN17" s="5">
        <f>IF(VLOOKUP(AN$3&amp;$B17,'weekly model'!$A:$Q,'weekly data seasonality'!$AK$2,FALSE)=0,#N/A,VLOOKUP(AN$3&amp;$B17,'weekly model'!$A:$Q,'weekly data seasonality'!$AK$2,FALSE))</f>
        <v>19.399799999999995</v>
      </c>
      <c r="AO17" s="5">
        <f>IF(VLOOKUP(AO$3&amp;$B17,'weekly model'!$A:$Q,'weekly data seasonality'!$AK$2,FALSE)=0,#N/A,VLOOKUP(AO$3&amp;$B17,'weekly model'!$A:$Q,'weekly data seasonality'!$AK$2,FALSE))</f>
        <v>21.7392</v>
      </c>
      <c r="AP17" s="5">
        <f>IF(VLOOKUP(AP$3&amp;$B17,'weekly model'!$A:$Q,'weekly data seasonality'!$AK$2,FALSE)=0,#N/A,VLOOKUP(AP$3&amp;$B17,'weekly model'!$A:$Q,'weekly data seasonality'!$AK$2,FALSE))</f>
        <v>21.457800000000002</v>
      </c>
      <c r="AQ17" s="303">
        <f>AO17*1.05-1.83</f>
        <v>20.996160000000003</v>
      </c>
      <c r="AR17" s="5">
        <f t="shared" si="0"/>
        <v>18.682999999999996</v>
      </c>
      <c r="AS17" s="250">
        <f t="shared" si="4"/>
        <v>-3.4179730624861904E-2</v>
      </c>
      <c r="AT17" s="250">
        <f>AO17/AN17-1</f>
        <v>0.1205888720502275</v>
      </c>
      <c r="AU17" s="5">
        <f>'[6]removals&amp;BFF'!$F170/100</f>
        <v>22.985978083809833</v>
      </c>
      <c r="AV17" s="251">
        <f>AU17/'[6]removals&amp;BFF'!$C$166*92</f>
        <v>22.916233026771831</v>
      </c>
      <c r="AW17">
        <v>13</v>
      </c>
      <c r="AX17" s="5" t="e">
        <f>IF(VLOOKUP(AX$3&amp;$B17,'weekly model'!$A:$Q,'weekly data seasonality'!$AX$2,FALSE)=0,#N/A,VLOOKUP(AX$3&amp;$B17,'weekly model'!$A:$Q,'weekly data seasonality'!$AX$2,FALSE))</f>
        <v>#N/A</v>
      </c>
      <c r="AY17" s="5" t="e">
        <f>IF(VLOOKUP(AY$3&amp;$B17,'weekly model'!$A:$Q,'weekly data seasonality'!$AX$2,FALSE)=0,#N/A,VLOOKUP(AY$3&amp;$B17,'weekly model'!$A:$Q,'weekly data seasonality'!$AX$2,FALSE))</f>
        <v>#N/A</v>
      </c>
      <c r="AZ17" s="5">
        <f>IF(VLOOKUP(AZ$3&amp;$B17,'weekly model'!$A:$Q,'weekly data seasonality'!$AX$2,FALSE)=0,#N/A,VLOOKUP(AZ$3&amp;$B17,'weekly model'!$A:$Q,'weekly data seasonality'!$AX$2,FALSE))</f>
        <v>162.81799999999998</v>
      </c>
      <c r="BA17" s="5">
        <f>IF(VLOOKUP(BA$3&amp;$B17,'weekly model'!$A:$Q,'weekly data seasonality'!$AX$2,FALSE)=0,#N/A,VLOOKUP(BA$3&amp;$B17,'weekly model'!$A:$Q,'weekly data seasonality'!$AX$2,FALSE))</f>
        <v>147.02930000000001</v>
      </c>
      <c r="BB17" s="5">
        <f>IF(VLOOKUP(BB$3&amp;$B17,'weekly model'!$A:$Q,'weekly data seasonality'!$AX$2,FALSE)=0,#N/A,VLOOKUP(BB$3&amp;$B17,'weekly model'!$A:$Q,'weekly data seasonality'!$AX$2,FALSE))</f>
        <v>116.94889999999999</v>
      </c>
      <c r="BC17" s="5" t="e">
        <f t="shared" si="2"/>
        <v>#N/A</v>
      </c>
      <c r="BG17">
        <v>13</v>
      </c>
      <c r="BH17" s="31">
        <f>IF(VLOOKUP(BH$3&amp;$B17,'weekly model'!$A:$Q,'weekly data seasonality'!$BH$2,FALSE)=0,#N/A,VLOOKUP(BH$3&amp;$B17,'weekly model'!$A:$Q,'weekly data seasonality'!$BH$2,FALSE))</f>
        <v>0.54364451588360085</v>
      </c>
      <c r="BI17" s="31">
        <f>IF(VLOOKUP(BI$3&amp;$B17,'weekly model'!$A:$Q,'weekly data seasonality'!$BH$2,FALSE)=0,#N/A,VLOOKUP(BI$3&amp;$B17,'weekly model'!$A:$Q,'weekly data seasonality'!$BH$2,FALSE))</f>
        <v>0.74027432166246399</v>
      </c>
      <c r="BJ17" s="31">
        <f>IF(VLOOKUP(BJ$3&amp;$B17,'weekly model'!$A:$Q,'weekly data seasonality'!$BH$2,FALSE)=0,#N/A,VLOOKUP(BJ$3&amp;$B17,'weekly model'!$A:$Q,'weekly data seasonality'!$BH$2,FALSE))</f>
        <v>0.53142587036423394</v>
      </c>
      <c r="BK17" s="31">
        <f>IF(VLOOKUP(BK$3&amp;$B17,'weekly model'!$A:$Q,'weekly data seasonality'!$BH$2,FALSE)=0,#N/A,VLOOKUP(BK$3&amp;$B17,'weekly model'!$A:$Q,'weekly data seasonality'!$BH$2,FALSE))</f>
        <v>0.58681513001644869</v>
      </c>
      <c r="BL17" s="31">
        <f>IF(VLOOKUP(BL$3&amp;$B17,'weekly model'!$A:$Q,'weekly data seasonality'!$BH$2,FALSE)=0,#N/A,VLOOKUP(BL$3&amp;$B17,'weekly model'!$A:$Q,'weekly data seasonality'!$BH$2,FALSE))</f>
        <v>0.56648337902088475</v>
      </c>
    </row>
    <row r="18" spans="1:64">
      <c r="A18" s="1">
        <f t="shared" si="6"/>
        <v>43561</v>
      </c>
      <c r="B18">
        <v>14</v>
      </c>
      <c r="C18" s="5">
        <f>IF(VLOOKUP(C$3&amp;$B18,'weekly model'!$A:$Q,'weekly data seasonality'!$C$2,FALSE)=0,#N/A,VLOOKUP(C$3&amp;$B18,'weekly model'!$A:$Q,'weekly data seasonality'!$C$2,FALSE))</f>
        <v>17.988551398810412</v>
      </c>
      <c r="D18" s="5">
        <f>IF(VLOOKUP(D$3&amp;$B18,'weekly model'!$A:$Q,'weekly data seasonality'!$C$2,FALSE)=0,#N/A,VLOOKUP(D$3&amp;$B18,'weekly model'!$A:$Q,'weekly data seasonality'!$C$2,FALSE))</f>
        <v>18.432124129729743</v>
      </c>
      <c r="E18" s="5">
        <f>IF(VLOOKUP(E$3&amp;$B18,'weekly model'!$A:$Q,'weekly data seasonality'!$C$2,FALSE)=0,#N/A,VLOOKUP(E$3&amp;$B18,'weekly model'!$A:$Q,'weekly data seasonality'!$C$2,FALSE))</f>
        <v>18.61431665825161</v>
      </c>
      <c r="F18" s="5">
        <f>IF(VLOOKUP(F$3&amp;$B18,'weekly model'!$A:$Q,'weekly data seasonality'!$C$2,FALSE)=0,#N/A,VLOOKUP(F$3&amp;$B18,'weekly model'!$A:$Q,'weekly data seasonality'!$C$2,FALSE))</f>
        <v>18.393698753363886</v>
      </c>
      <c r="G18" s="5">
        <f>IF(VLOOKUP(G$3&amp;$B18,'weekly model'!$A:$Q,'weekly data seasonality'!$C$2,FALSE)=0,#N/A,VLOOKUP(G$3&amp;$B18,'weekly model'!$A:$Q,'weekly data seasonality'!$C$2,FALSE))</f>
        <v>21.071109499589255</v>
      </c>
      <c r="J18">
        <v>14</v>
      </c>
      <c r="K18" s="5">
        <f>IF(VLOOKUP(K$3&amp;$B18,'weekly model'!$A:$Q,'weekly data seasonality'!$K$2,FALSE)=0,#N/A,VLOOKUP(K$3&amp;$B18,'weekly model'!$A:$Q,'weekly data seasonality'!$K$2,FALSE))</f>
        <v>11.364375100686605</v>
      </c>
      <c r="L18" s="5">
        <f>IF(VLOOKUP(L$3&amp;$B18,'weekly model'!$A:$Q,'weekly data seasonality'!$K$2,FALSE)=0,#N/A,VLOOKUP(L$3&amp;$B18,'weekly model'!$A:$Q,'weekly data seasonality'!$K$2,FALSE))</f>
        <v>11.991982987217792</v>
      </c>
      <c r="M18" s="5">
        <f>IF(VLOOKUP(M$3&amp;$B18,'weekly model'!$A:$Q,'weekly data seasonality'!$K$2,FALSE)=0,#N/A,VLOOKUP(M$3&amp;$B18,'weekly model'!$A:$Q,'weekly data seasonality'!$K$2,FALSE))</f>
        <v>11.677424862064697</v>
      </c>
      <c r="N18" s="5">
        <f>IF(VLOOKUP(N$3&amp;$B18,'weekly model'!$A:$Q,'weekly data seasonality'!$K$2,FALSE)=0,#N/A,VLOOKUP(N$3&amp;$B18,'weekly model'!$A:$Q,'weekly data seasonality'!$K$2,FALSE))</f>
        <v>12.68138961398169</v>
      </c>
      <c r="O18" s="5">
        <f>IF(VLOOKUP(O$3&amp;$B18,'weekly model'!$A:$Q,'weekly data seasonality'!$K$2,FALSE)=0,#N/A,VLOOKUP(O$3&amp;$B18,'weekly model'!$A:$Q,'weekly data seasonality'!$K$2,FALSE))</f>
        <v>14.273047942031567</v>
      </c>
      <c r="R18">
        <v>14</v>
      </c>
      <c r="S18" s="5">
        <f>IF(VLOOKUP(S$3&amp;$B18,'weekly model'!$A:$Q,'weekly data seasonality'!$S$2,FALSE)=0,#N/A,VLOOKUP(S$3&amp;$B18,'weekly model'!$A:$Q,'weekly data seasonality'!$S$2,FALSE))</f>
        <v>3.6379193647904726</v>
      </c>
      <c r="T18" s="5">
        <f>IF(VLOOKUP(T$3&amp;$B18,'weekly model'!$A:$Q,'weekly data seasonality'!$S$2,FALSE)=0,#N/A,VLOOKUP(T$3&amp;$B18,'weekly model'!$A:$Q,'weekly data seasonality'!$S$2,FALSE))</f>
        <v>3.653264975845286</v>
      </c>
      <c r="U18" s="5">
        <f>IF(VLOOKUP(U$3&amp;$B18,'weekly model'!$A:$Q,'weekly data seasonality'!$S$2,FALSE)=0,#N/A,VLOOKUP(U$3&amp;$B18,'weekly model'!$A:$Q,'weekly data seasonality'!$S$2,FALSE))</f>
        <v>4.5947109295202475</v>
      </c>
      <c r="V18" s="5">
        <f>IF(VLOOKUP(V$3&amp;$B18,'weekly model'!$A:$Q,'weekly data seasonality'!$S$2,FALSE)=0,#N/A,VLOOKUP(V$3&amp;$B18,'weekly model'!$A:$Q,'weekly data seasonality'!$S$2,FALSE))</f>
        <v>4.5632770642955531</v>
      </c>
      <c r="W18" s="5">
        <f>IF(VLOOKUP(W$3&amp;$B18,'weekly model'!$A:$Q,'weekly data seasonality'!$S$2,FALSE)=0,#N/A,VLOOKUP(W$3&amp;$B18,'weekly model'!$A:$Q,'weekly data seasonality'!$S$2,FALSE))</f>
        <v>3.7484096629711492</v>
      </c>
      <c r="Z18">
        <v>14</v>
      </c>
      <c r="AA18" s="5">
        <f>IF(VLOOKUP(AA$3&amp;$B18,'weekly model'!$A:$Q,'weekly data seasonality'!$AA$2,FALSE)=0,#N/A,VLOOKUP(AA$3&amp;$B18,'weekly model'!$A:$Q,'weekly data seasonality'!$AA$2,FALSE))</f>
        <v>12.24</v>
      </c>
      <c r="AB18" s="5">
        <f>IF(VLOOKUP(AB$3&amp;$B18,'weekly model'!$A:$Q,'weekly data seasonality'!$AA$2,FALSE)=0,#N/A,VLOOKUP(AB$3&amp;$B18,'weekly model'!$A:$Q,'weekly data seasonality'!$AA$2,FALSE))</f>
        <v>14.280000000000001</v>
      </c>
      <c r="AC18" s="5">
        <f>IF(VLOOKUP(AC$3&amp;$B18,'weekly model'!$A:$Q,'weekly data seasonality'!$AA$2,FALSE)=0,#N/A,VLOOKUP(AC$3&amp;$B18,'weekly model'!$A:$Q,'weekly data seasonality'!$AA$2,FALSE))</f>
        <v>21.42</v>
      </c>
      <c r="AD18" s="5">
        <f>IF(VLOOKUP(AD$3&amp;$B18,'weekly model'!$A:$Q,'weekly data seasonality'!$AA$2,FALSE)=0,#N/A,VLOOKUP(AD$3&amp;$B18,'weekly model'!$A:$Q,'weekly data seasonality'!$AA$2,FALSE))</f>
        <v>11.73</v>
      </c>
      <c r="AE18" s="5">
        <f>IF(VLOOKUP(AE$3&amp;$B18,'weekly model'!$A:$Q,'weekly data seasonality'!$AA$2,FALSE)=0,#N/A,VLOOKUP(AE$3&amp;$B18,'weekly model'!$A:$Q,'weekly data seasonality'!$AA$2,FALSE))</f>
        <v>15.13</v>
      </c>
      <c r="AF18" s="5">
        <f>IF(VLOOKUP(AF$3&amp;$B18,'weekly model'!$A:$Q,'weekly data seasonality'!$AA$2,FALSE)=0,#N/A,VLOOKUP(AF$3&amp;$B18,'weekly model'!$A:$Q,'weekly data seasonality'!$AA$2,FALSE))</f>
        <v>17.510000000000002</v>
      </c>
      <c r="AG18" s="5">
        <f t="shared" si="1"/>
        <v>15.980000000000002</v>
      </c>
      <c r="AI18" s="1">
        <f>'weekly model'!B276</f>
        <v>44282</v>
      </c>
      <c r="AJ18">
        <v>14</v>
      </c>
      <c r="AK18" s="5">
        <f>IF(VLOOKUP(AK$3&amp;$B18,'weekly model'!$A:$Q,'weekly data seasonality'!$AK$2,FALSE)=0,#N/A,VLOOKUP(AK$3&amp;$B18,'weekly model'!$A:$Q,'weekly data seasonality'!$AK$2,FALSE))</f>
        <v>17.849999999999998</v>
      </c>
      <c r="AL18" s="5">
        <f>IF(VLOOKUP(AL$3&amp;$B18,'weekly model'!$A:$Q,'weekly data seasonality'!$AK$2,FALSE)=0,#N/A,VLOOKUP(AL$3&amp;$B18,'weekly model'!$A:$Q,'weekly data seasonality'!$AK$2,FALSE))</f>
        <v>18.507999999999999</v>
      </c>
      <c r="AM18" s="5">
        <f>IF(VLOOKUP(AM$3&amp;$B18,'weekly model'!$A:$Q,'weekly data seasonality'!$AK$2,FALSE)=0,#N/A,VLOOKUP(AM$3&amp;$B18,'weekly model'!$A:$Q,'weekly data seasonality'!$AK$2,FALSE))</f>
        <v>19.059600000000007</v>
      </c>
      <c r="AN18" s="5">
        <f>IF(VLOOKUP(AN$3&amp;$B18,'weekly model'!$A:$Q,'weekly data seasonality'!$AK$2,FALSE)=0,#N/A,VLOOKUP(AN$3&amp;$B18,'weekly model'!$A:$Q,'weekly data seasonality'!$AK$2,FALSE))</f>
        <v>19.360600000000002</v>
      </c>
      <c r="AO18" s="5">
        <f>IF(VLOOKUP(AO$3&amp;$B18,'weekly model'!$A:$Q,'weekly data seasonality'!$AK$2,FALSE)=0,#N/A,VLOOKUP(AO$3&amp;$B18,'weekly model'!$A:$Q,'weekly data seasonality'!$AK$2,FALSE))</f>
        <v>21.225750000000005</v>
      </c>
      <c r="AP18" s="5">
        <f>IF(VLOOKUP(AP$3&amp;$B18,'weekly model'!$A:$Q,'weekly data seasonality'!$AK$2,FALSE)=0,#N/A,VLOOKUP(AP$3&amp;$B18,'weekly model'!$A:$Q,'weekly data seasonality'!$AK$2,FALSE))</f>
        <v>20.564599999999999</v>
      </c>
      <c r="AQ18" s="303">
        <f>AO18*1.05-1</f>
        <v>21.287037500000007</v>
      </c>
      <c r="AR18" s="5">
        <f t="shared" si="0"/>
        <v>19.059600000000007</v>
      </c>
      <c r="AS18" s="250">
        <f t="shared" si="4"/>
        <v>2.8874126944866685E-3</v>
      </c>
      <c r="AT18" s="250">
        <f t="shared" si="5"/>
        <v>9.6337406898546751E-2</v>
      </c>
      <c r="AU18" s="5">
        <f>'[6]removals&amp;BFF'!$F171/100</f>
        <v>22.131666413453832</v>
      </c>
      <c r="AV18" s="251">
        <f>AU18/'[6]removals&amp;BFF'!$C$166*93</f>
        <v>22.304345215119273</v>
      </c>
      <c r="AW18">
        <v>14</v>
      </c>
      <c r="AX18" s="5" t="e">
        <f>IF(VLOOKUP(AX$3&amp;$B18,'weekly model'!$A:$Q,'weekly data seasonality'!$AX$2,FALSE)=0,#N/A,VLOOKUP(AX$3&amp;$B18,'weekly model'!$A:$Q,'weekly data seasonality'!$AX$2,FALSE))</f>
        <v>#N/A</v>
      </c>
      <c r="AY18" s="5" t="e">
        <f>IF(VLOOKUP(AY$3&amp;$B18,'weekly model'!$A:$Q,'weekly data seasonality'!$AX$2,FALSE)=0,#N/A,VLOOKUP(AY$3&amp;$B18,'weekly model'!$A:$Q,'weekly data seasonality'!$AX$2,FALSE))</f>
        <v>#N/A</v>
      </c>
      <c r="AZ18" s="5">
        <f>IF(VLOOKUP(AZ$3&amp;$B18,'weekly model'!$A:$Q,'weekly data seasonality'!$AX$2,FALSE)=0,#N/A,VLOOKUP(AZ$3&amp;$B18,'weekly model'!$A:$Q,'weekly data seasonality'!$AX$2,FALSE))</f>
        <v>161.16129999999998</v>
      </c>
      <c r="BA18" s="5">
        <f>IF(VLOOKUP(BA$3&amp;$B18,'weekly model'!$A:$Q,'weekly data seasonality'!$AX$2,FALSE)=0,#N/A,VLOOKUP(BA$3&amp;$B18,'weekly model'!$A:$Q,'weekly data seasonality'!$AX$2,FALSE))</f>
        <v>148.43430000000001</v>
      </c>
      <c r="BB18" s="5">
        <f>IF(VLOOKUP(BB$3&amp;$B18,'weekly model'!$A:$Q,'weekly data seasonality'!$AX$2,FALSE)=0,#N/A,VLOOKUP(BB$3&amp;$B18,'weekly model'!$A:$Q,'weekly data seasonality'!$AX$2,FALSE))</f>
        <v>115.363</v>
      </c>
      <c r="BC18" s="5" t="e">
        <f t="shared" si="2"/>
        <v>#N/A</v>
      </c>
      <c r="BG18">
        <v>14</v>
      </c>
      <c r="BH18" s="31">
        <f>IF(VLOOKUP(BH$3&amp;$B18,'weekly model'!$A:$Q,'weekly data seasonality'!$BH$2,FALSE)=0,#N/A,VLOOKUP(BH$3&amp;$B18,'weekly model'!$A:$Q,'weekly data seasonality'!$BH$2,FALSE))</f>
        <v>0.64075068098343824</v>
      </c>
      <c r="BI18" s="31">
        <f>IF(VLOOKUP(BI$3&amp;$B18,'weekly model'!$A:$Q,'weekly data seasonality'!$BH$2,FALSE)=0,#N/A,VLOOKUP(BI$3&amp;$B18,'weekly model'!$A:$Q,'weekly data seasonality'!$BH$2,FALSE))</f>
        <v>0.53757642202420031</v>
      </c>
      <c r="BJ18" s="31">
        <f>IF(VLOOKUP(BJ$3&amp;$B18,'weekly model'!$A:$Q,'weekly data seasonality'!$BH$2,FALSE)=0,#N/A,VLOOKUP(BJ$3&amp;$B18,'weekly model'!$A:$Q,'weekly data seasonality'!$BH$2,FALSE))</f>
        <v>0.6831105468224663</v>
      </c>
      <c r="BK18" s="31">
        <f>IF(VLOOKUP(BK$3&amp;$B18,'weekly model'!$A:$Q,'weekly data seasonality'!$BH$2,FALSE)=0,#N/A,VLOOKUP(BK$3&amp;$B18,'weekly model'!$A:$Q,'weekly data seasonality'!$BH$2,FALSE))</f>
        <v>0.56090380472296009</v>
      </c>
      <c r="BL18" s="31">
        <f>IF(VLOOKUP(BL$3&amp;$B18,'weekly model'!$A:$Q,'weekly data seasonality'!$BH$2,FALSE)=0,#N/A,VLOOKUP(BL$3&amp;$B18,'weekly model'!$A:$Q,'weekly data seasonality'!$BH$2,FALSE))</f>
        <v>0.69733209390074868</v>
      </c>
    </row>
    <row r="19" spans="1:64">
      <c r="A19" s="1">
        <f t="shared" si="6"/>
        <v>43568</v>
      </c>
      <c r="B19">
        <v>15</v>
      </c>
      <c r="C19" s="5">
        <f>IF(VLOOKUP(C$3&amp;$B19,'weekly model'!$A:$Q,'weekly data seasonality'!$C$2,FALSE)=0,#N/A,VLOOKUP(C$3&amp;$B19,'weekly model'!$A:$Q,'weekly data seasonality'!$C$2,FALSE))</f>
        <v>17.576337794885422</v>
      </c>
      <c r="D19" s="5">
        <f>IF(VLOOKUP(D$3&amp;$B19,'weekly model'!$A:$Q,'weekly data seasonality'!$C$2,FALSE)=0,#N/A,VLOOKUP(D$3&amp;$B19,'weekly model'!$A:$Q,'weekly data seasonality'!$C$2,FALSE))</f>
        <v>18.664087697178324</v>
      </c>
      <c r="E19" s="5">
        <f>IF(VLOOKUP(E$3&amp;$B19,'weekly model'!$A:$Q,'weekly data seasonality'!$C$2,FALSE)=0,#N/A,VLOOKUP(E$3&amp;$B19,'weekly model'!$A:$Q,'weekly data seasonality'!$C$2,FALSE))</f>
        <v>18.892751411870577</v>
      </c>
      <c r="F19" s="5">
        <f>IF(VLOOKUP(F$3&amp;$B19,'weekly model'!$A:$Q,'weekly data seasonality'!$C$2,FALSE)=0,#N/A,VLOOKUP(F$3&amp;$B19,'weekly model'!$A:$Q,'weekly data seasonality'!$C$2,FALSE))</f>
        <v>13.876606998835264</v>
      </c>
      <c r="G19" s="5">
        <f>IF(VLOOKUP(G$3&amp;$B19,'weekly model'!$A:$Q,'weekly data seasonality'!$C$2,FALSE)=0,#N/A,VLOOKUP(G$3&amp;$B19,'weekly model'!$A:$Q,'weekly data seasonality'!$C$2,FALSE))</f>
        <v>20.261764230058578</v>
      </c>
      <c r="J19">
        <v>15</v>
      </c>
      <c r="K19" s="5">
        <f>IF(VLOOKUP(K$3&amp;$B19,'weekly model'!$A:$Q,'weekly data seasonality'!$K$2,FALSE)=0,#N/A,VLOOKUP(K$3&amp;$B19,'weekly model'!$A:$Q,'weekly data seasonality'!$K$2,FALSE))</f>
        <v>11.322482861303016</v>
      </c>
      <c r="L19" s="5">
        <f>IF(VLOOKUP(L$3&amp;$B19,'weekly model'!$A:$Q,'weekly data seasonality'!$K$2,FALSE)=0,#N/A,VLOOKUP(L$3&amp;$B19,'weekly model'!$A:$Q,'weekly data seasonality'!$K$2,FALSE))</f>
        <v>11.887266725611553</v>
      </c>
      <c r="M19" s="5">
        <f>IF(VLOOKUP(M$3&amp;$B19,'weekly model'!$A:$Q,'weekly data seasonality'!$K$2,FALSE)=0,#N/A,VLOOKUP(M$3&amp;$B19,'weekly model'!$A:$Q,'weekly data seasonality'!$K$2,FALSE))</f>
        <v>12.104801468668887</v>
      </c>
      <c r="N19" s="5">
        <f>IF(VLOOKUP(N$3&amp;$B19,'weekly model'!$A:$Q,'weekly data seasonality'!$K$2,FALSE)=0,#N/A,VLOOKUP(N$3&amp;$B19,'weekly model'!$A:$Q,'weekly data seasonality'!$K$2,FALSE))</f>
        <v>8.0982125753648315</v>
      </c>
      <c r="O19" s="5">
        <f>IF(VLOOKUP(O$3&amp;$B19,'weekly model'!$A:$Q,'weekly data seasonality'!$K$2,FALSE)=0,#N/A,VLOOKUP(O$3&amp;$B19,'weekly model'!$A:$Q,'weekly data seasonality'!$K$2,FALSE))</f>
        <v>14.538868617360786</v>
      </c>
      <c r="R19">
        <v>15</v>
      </c>
      <c r="S19" s="5">
        <f>IF(VLOOKUP(S$3&amp;$B19,'weekly model'!$A:$Q,'weekly data seasonality'!$S$2,FALSE)=0,#N/A,VLOOKUP(S$3&amp;$B19,'weekly model'!$A:$Q,'weekly data seasonality'!$S$2,FALSE))</f>
        <v>3.2675980002490737</v>
      </c>
      <c r="T19" s="5">
        <f>IF(VLOOKUP(T$3&amp;$B19,'weekly model'!$A:$Q,'weekly data seasonality'!$S$2,FALSE)=0,#N/A,VLOOKUP(T$3&amp;$B19,'weekly model'!$A:$Q,'weekly data seasonality'!$S$2,FALSE))</f>
        <v>3.9899448049001065</v>
      </c>
      <c r="U19" s="5">
        <f>IF(VLOOKUP(U$3&amp;$B19,'weekly model'!$A:$Q,'weekly data seasonality'!$S$2,FALSE)=0,#N/A,VLOOKUP(U$3&amp;$B19,'weekly model'!$A:$Q,'weekly data seasonality'!$S$2,FALSE))</f>
        <v>4.4457690765350231</v>
      </c>
      <c r="V19" s="5">
        <f>IF(VLOOKUP(V$3&amp;$B19,'weekly model'!$A:$Q,'weekly data seasonality'!$S$2,FALSE)=0,#N/A,VLOOKUP(V$3&amp;$B19,'weekly model'!$A:$Q,'weekly data seasonality'!$S$2,FALSE))</f>
        <v>4.1852209101015534</v>
      </c>
      <c r="W19" s="5">
        <f>IF(VLOOKUP(W$3&amp;$B19,'weekly model'!$A:$Q,'weekly data seasonality'!$S$2,FALSE)=0,#N/A,VLOOKUP(W$3&amp;$B19,'weekly model'!$A:$Q,'weekly data seasonality'!$S$2,FALSE))</f>
        <v>2.6832985547768726</v>
      </c>
      <c r="Z19">
        <v>15</v>
      </c>
      <c r="AA19" s="5">
        <f>IF(VLOOKUP(AA$3&amp;$B19,'weekly model'!$A:$Q,'weekly data seasonality'!$AA$2,FALSE)=0,#N/A,VLOOKUP(AA$3&amp;$B19,'weekly model'!$A:$Q,'weekly data seasonality'!$AA$2,FALSE))</f>
        <v>12.750000000000002</v>
      </c>
      <c r="AB19" s="5">
        <f>IF(VLOOKUP(AB$3&amp;$B19,'weekly model'!$A:$Q,'weekly data seasonality'!$AA$2,FALSE)=0,#N/A,VLOOKUP(AB$3&amp;$B19,'weekly model'!$A:$Q,'weekly data seasonality'!$AA$2,FALSE))</f>
        <v>14.620000000000001</v>
      </c>
      <c r="AC19" s="5">
        <f>IF(VLOOKUP(AC$3&amp;$B19,'weekly model'!$A:$Q,'weekly data seasonality'!$AA$2,FALSE)=0,#N/A,VLOOKUP(AC$3&amp;$B19,'weekly model'!$A:$Q,'weekly data seasonality'!$AA$2,FALSE))</f>
        <v>20.91</v>
      </c>
      <c r="AD19" s="5">
        <f>IF(VLOOKUP(AD$3&amp;$B19,'weekly model'!$A:$Q,'weekly data seasonality'!$AA$2,FALSE)=0,#N/A,VLOOKUP(AD$3&amp;$B19,'weekly model'!$A:$Q,'weekly data seasonality'!$AA$2,FALSE))</f>
        <v>10.370000000000001</v>
      </c>
      <c r="AE19" s="5">
        <f>IF(VLOOKUP(AE$3&amp;$B19,'weekly model'!$A:$Q,'weekly data seasonality'!$AA$2,FALSE)=0,#N/A,VLOOKUP(AE$3&amp;$B19,'weekly model'!$A:$Q,'weekly data seasonality'!$AA$2,FALSE))</f>
        <v>17.34</v>
      </c>
      <c r="AF19" s="5">
        <f>IF(VLOOKUP(AF$3&amp;$B19,'weekly model'!$A:$Q,'weekly data seasonality'!$AA$2,FALSE)=0,#N/A,VLOOKUP(AF$3&amp;$B19,'weekly model'!$A:$Q,'weekly data seasonality'!$AA$2,FALSE))</f>
        <v>16.5</v>
      </c>
      <c r="AG19" s="5">
        <f t="shared" si="1"/>
        <v>16.093333333333334</v>
      </c>
      <c r="AI19" s="1">
        <f>'weekly model'!B277</f>
        <v>44289</v>
      </c>
      <c r="AJ19">
        <v>15</v>
      </c>
      <c r="AK19" s="5">
        <f>IF(VLOOKUP(AK$3&amp;$B19,'weekly model'!$A:$Q,'weekly data seasonality'!$AK$2,FALSE)=0,#N/A,VLOOKUP(AK$3&amp;$B19,'weekly model'!$A:$Q,'weekly data seasonality'!$AK$2,FALSE))</f>
        <v>17.989999999999998</v>
      </c>
      <c r="AL19" s="5">
        <f>IF(VLOOKUP(AL$3&amp;$B19,'weekly model'!$A:$Q,'weekly data seasonality'!$AK$2,FALSE)=0,#N/A,VLOOKUP(AL$3&amp;$B19,'weekly model'!$A:$Q,'weekly data seasonality'!$AK$2,FALSE))</f>
        <v>19.845000000000002</v>
      </c>
      <c r="AM19" s="5">
        <f>IF(VLOOKUP(AM$3&amp;$B19,'weekly model'!$A:$Q,'weekly data seasonality'!$AK$2,FALSE)=0,#N/A,VLOOKUP(AM$3&amp;$B19,'weekly model'!$A:$Q,'weekly data seasonality'!$AK$2,FALSE))</f>
        <v>19.026700000000002</v>
      </c>
      <c r="AN19" s="5">
        <f>IF(VLOOKUP(AN$3&amp;$B19,'weekly model'!$A:$Q,'weekly data seasonality'!$AK$2,FALSE)=0,#N/A,VLOOKUP(AN$3&amp;$B19,'weekly model'!$A:$Q,'weekly data seasonality'!$AK$2,FALSE))</f>
        <v>20.288100000000004</v>
      </c>
      <c r="AO19" s="5">
        <f>IF(VLOOKUP(AO$3&amp;$B19,'weekly model'!$A:$Q,'weekly data seasonality'!$AK$2,FALSE)=0,#N/A,VLOOKUP(AO$3&amp;$B19,'weekly model'!$A:$Q,'weekly data seasonality'!$AK$2,FALSE))</f>
        <v>21.287700000000001</v>
      </c>
      <c r="AP19" s="5">
        <f>IF(VLOOKUP(AP$3&amp;$B19,'weekly model'!$A:$Q,'weekly data seasonality'!$AK$2,FALSE)=0,#N/A,VLOOKUP(AP$3&amp;$B19,'weekly model'!$A:$Q,'weekly data seasonality'!$AK$2,FALSE))</f>
        <v>19.663700000000002</v>
      </c>
      <c r="AQ19" s="251">
        <f>AO19*1.05-1.35</f>
        <v>21.002085000000001</v>
      </c>
      <c r="AR19" s="5">
        <f t="shared" si="0"/>
        <v>19.845000000000002</v>
      </c>
      <c r="AS19" s="250">
        <f t="shared" si="4"/>
        <v>-1.341690271847118E-2</v>
      </c>
      <c r="AT19" s="250">
        <f t="shared" si="5"/>
        <v>4.9270261877652377E-2</v>
      </c>
      <c r="AU19" s="5">
        <f>'[6]removals&amp;BFF'!$F172/100</f>
        <v>21.647159958684128</v>
      </c>
      <c r="AV19" s="5">
        <f>AU19/'[6]removals&amp;BFF'!$C$166*93</f>
        <v>21.816058475917036</v>
      </c>
      <c r="AW19">
        <v>15</v>
      </c>
      <c r="AX19" s="5" t="e">
        <f>IF(VLOOKUP(AX$3&amp;$B19,'weekly model'!$A:$Q,'weekly data seasonality'!$AX$2,FALSE)=0,#N/A,VLOOKUP(AX$3&amp;$B19,'weekly model'!$A:$Q,'weekly data seasonality'!$AX$2,FALSE))</f>
        <v>#N/A</v>
      </c>
      <c r="AY19" s="5" t="e">
        <f>IF(VLOOKUP(AY$3&amp;$B19,'weekly model'!$A:$Q,'weekly data seasonality'!$AX$2,FALSE)=0,#N/A,VLOOKUP(AY$3&amp;$B19,'weekly model'!$A:$Q,'weekly data seasonality'!$AX$2,FALSE))</f>
        <v>#N/A</v>
      </c>
      <c r="AZ19" s="5">
        <f>IF(VLOOKUP(AZ$3&amp;$B19,'weekly model'!$A:$Q,'weekly data seasonality'!$AX$2,FALSE)=0,#N/A,VLOOKUP(AZ$3&amp;$B19,'weekly model'!$A:$Q,'weekly data seasonality'!$AX$2,FALSE))</f>
        <v>160.4297</v>
      </c>
      <c r="BA19" s="5">
        <f>IF(VLOOKUP(BA$3&amp;$B19,'weekly model'!$A:$Q,'weekly data seasonality'!$AX$2,FALSE)=0,#N/A,VLOOKUP(BA$3&amp;$B19,'weekly model'!$A:$Q,'weekly data seasonality'!$AX$2,FALSE))</f>
        <v>141.8613</v>
      </c>
      <c r="BB19" s="5">
        <f>IF(VLOOKUP(BB$3&amp;$B19,'weekly model'!$A:$Q,'weekly data seasonality'!$AX$2,FALSE)=0,#N/A,VLOOKUP(BB$3&amp;$B19,'weekly model'!$A:$Q,'weekly data seasonality'!$AX$2,FALSE))</f>
        <v>116.09350000000001</v>
      </c>
      <c r="BC19" s="5" t="e">
        <f t="shared" si="2"/>
        <v>#N/A</v>
      </c>
      <c r="BG19">
        <v>15</v>
      </c>
      <c r="BH19" s="31">
        <f>IF(VLOOKUP(BH$3&amp;$B19,'weekly model'!$A:$Q,'weekly data seasonality'!$BH$2,FALSE)=0,#N/A,VLOOKUP(BH$3&amp;$B19,'weekly model'!$A:$Q,'weekly data seasonality'!$BH$2,FALSE))</f>
        <v>0.4130605996574821</v>
      </c>
      <c r="BI19" s="31">
        <f>IF(VLOOKUP(BI$3&amp;$B19,'weekly model'!$A:$Q,'weekly data seasonality'!$BH$2,FALSE)=0,#N/A,VLOOKUP(BI$3&amp;$B19,'weekly model'!$A:$Q,'weekly data seasonality'!$BH$2,FALSE))</f>
        <v>0.56819196274896699</v>
      </c>
      <c r="BJ19" s="31">
        <f>IF(VLOOKUP(BJ$3&amp;$B19,'weekly model'!$A:$Q,'weekly data seasonality'!$BH$2,FALSE)=0,#N/A,VLOOKUP(BJ$3&amp;$B19,'weekly model'!$A:$Q,'weekly data seasonality'!$BH$2,FALSE))</f>
        <v>0.46247776246529643</v>
      </c>
      <c r="BK19" s="31">
        <f>IF(VLOOKUP(BK$3&amp;$B19,'weekly model'!$A:$Q,'weekly data seasonality'!$BH$2,FALSE)=0,#N/A,VLOOKUP(BK$3&amp;$B19,'weekly model'!$A:$Q,'weekly data seasonality'!$BH$2,FALSE))</f>
        <v>0.54622517967240591</v>
      </c>
      <c r="BL19" s="31">
        <f>IF(VLOOKUP(BL$3&amp;$B19,'weekly model'!$A:$Q,'weekly data seasonality'!$BH$2,FALSE)=0,#N/A,VLOOKUP(BL$3&amp;$B19,'weekly model'!$A:$Q,'weekly data seasonality'!$BH$2,FALSE))</f>
        <v>0.66214875162213171</v>
      </c>
    </row>
    <row r="20" spans="1:64">
      <c r="A20" s="1">
        <f t="shared" si="6"/>
        <v>43575</v>
      </c>
      <c r="B20">
        <v>16</v>
      </c>
      <c r="C20" s="5">
        <f>IF(VLOOKUP(C$3&amp;$B20,'weekly model'!$A:$Q,'weekly data seasonality'!$C$2,FALSE)=0,#N/A,VLOOKUP(C$3&amp;$B20,'weekly model'!$A:$Q,'weekly data seasonality'!$C$2,FALSE))</f>
        <v>18.171904452141142</v>
      </c>
      <c r="D20" s="5">
        <f>IF(VLOOKUP(D$3&amp;$B20,'weekly model'!$A:$Q,'weekly data seasonality'!$C$2,FALSE)=0,#N/A,VLOOKUP(D$3&amp;$B20,'weekly model'!$A:$Q,'weekly data seasonality'!$C$2,FALSE))</f>
        <v>19.773785588547799</v>
      </c>
      <c r="E20" s="5">
        <f>IF(VLOOKUP(E$3&amp;$B20,'weekly model'!$A:$Q,'weekly data seasonality'!$C$2,FALSE)=0,#N/A,VLOOKUP(E$3&amp;$B20,'weekly model'!$A:$Q,'weekly data seasonality'!$C$2,FALSE))</f>
        <v>20.665384594828083</v>
      </c>
      <c r="F20" s="5">
        <f>IF(VLOOKUP(F$3&amp;$B20,'weekly model'!$A:$Q,'weekly data seasonality'!$C$2,FALSE)=0,#N/A,VLOOKUP(F$3&amp;$B20,'weekly model'!$A:$Q,'weekly data seasonality'!$C$2,FALSE))</f>
        <v>12.863251787624067</v>
      </c>
      <c r="G20" s="5">
        <f>IF(VLOOKUP(G$3&amp;$B20,'weekly model'!$A:$Q,'weekly data seasonality'!$C$2,FALSE)=0,#N/A,VLOOKUP(G$3&amp;$B20,'weekly model'!$A:$Q,'weekly data seasonality'!$C$2,FALSE))</f>
        <v>18.462871634310197</v>
      </c>
      <c r="J20">
        <v>16</v>
      </c>
      <c r="K20" s="5">
        <f>IF(VLOOKUP(K$3&amp;$B20,'weekly model'!$A:$Q,'weekly data seasonality'!$K$2,FALSE)=0,#N/A,VLOOKUP(K$3&amp;$B20,'weekly model'!$A:$Q,'weekly data seasonality'!$K$2,FALSE))</f>
        <v>12.207248625892495</v>
      </c>
      <c r="L20" s="5">
        <f>IF(VLOOKUP(L$3&amp;$B20,'weekly model'!$A:$Q,'weekly data seasonality'!$K$2,FALSE)=0,#N/A,VLOOKUP(L$3&amp;$B20,'weekly model'!$A:$Q,'weekly data seasonality'!$K$2,FALSE))</f>
        <v>12.883718934328684</v>
      </c>
      <c r="M20" s="5">
        <f>IF(VLOOKUP(M$3&amp;$B20,'weekly model'!$A:$Q,'weekly data seasonality'!$K$2,FALSE)=0,#N/A,VLOOKUP(M$3&amp;$B20,'weekly model'!$A:$Q,'weekly data seasonality'!$K$2,FALSE))</f>
        <v>14.715233560994424</v>
      </c>
      <c r="N20" s="5">
        <f>IF(VLOOKUP(N$3&amp;$B20,'weekly model'!$A:$Q,'weekly data seasonality'!$K$2,FALSE)=0,#N/A,VLOOKUP(N$3&amp;$B20,'weekly model'!$A:$Q,'weekly data seasonality'!$K$2,FALSE))</f>
        <v>8.6591023722356546</v>
      </c>
      <c r="O20" s="5">
        <f>IF(VLOOKUP(O$3&amp;$B20,'weekly model'!$A:$Q,'weekly data seasonality'!$K$2,FALSE)=0,#N/A,VLOOKUP(O$3&amp;$B20,'weekly model'!$A:$Q,'weekly data seasonality'!$K$2,FALSE))</f>
        <v>14.616898315939492</v>
      </c>
      <c r="R20">
        <v>16</v>
      </c>
      <c r="S20" s="5">
        <f>IF(VLOOKUP(S$3&amp;$B20,'weekly model'!$A:$Q,'weekly data seasonality'!$S$2,FALSE)=0,#N/A,VLOOKUP(S$3&amp;$B20,'weekly model'!$A:$Q,'weekly data seasonality'!$S$2,FALSE))</f>
        <v>2.9783988929153122</v>
      </c>
      <c r="T20" s="5">
        <f>IF(VLOOKUP(T$3&amp;$B20,'weekly model'!$A:$Q,'weekly data seasonality'!$S$2,FALSE)=0,#N/A,VLOOKUP(T$3&amp;$B20,'weekly model'!$A:$Q,'weekly data seasonality'!$S$2,FALSE))</f>
        <v>4.1031904875524496</v>
      </c>
      <c r="U20" s="5">
        <f>IF(VLOOKUP(U$3&amp;$B20,'weekly model'!$A:$Q,'weekly data seasonality'!$S$2,FALSE)=0,#N/A,VLOOKUP(U$3&amp;$B20,'weekly model'!$A:$Q,'weekly data seasonality'!$S$2,FALSE))</f>
        <v>3.6079701671669926</v>
      </c>
      <c r="V20" s="5">
        <f>IF(VLOOKUP(V$3&amp;$B20,'weekly model'!$A:$Q,'weekly data seasonality'!$S$2,FALSE)=0,#N/A,VLOOKUP(V$3&amp;$B20,'weekly model'!$A:$Q,'weekly data seasonality'!$S$2,FALSE))</f>
        <v>2.5263528646904914</v>
      </c>
      <c r="W20" s="5">
        <f>IF(VLOOKUP(W$3&amp;$B20,'weekly model'!$A:$Q,'weekly data seasonality'!$S$2,FALSE)=0,#N/A,VLOOKUP(W$3&amp;$B20,'weekly model'!$A:$Q,'weekly data seasonality'!$S$2,FALSE))</f>
        <v>1.9476912480179158</v>
      </c>
      <c r="Z20">
        <v>16</v>
      </c>
      <c r="AA20" s="5">
        <f>IF(VLOOKUP(AA$3&amp;$B20,'weekly model'!$A:$Q,'weekly data seasonality'!$AA$2,FALSE)=0,#N/A,VLOOKUP(AA$3&amp;$B20,'weekly model'!$A:$Q,'weekly data seasonality'!$AA$2,FALSE))</f>
        <v>15.98</v>
      </c>
      <c r="AB20" s="5">
        <f>IF(VLOOKUP(AB$3&amp;$B20,'weekly model'!$A:$Q,'weekly data seasonality'!$AA$2,FALSE)=0,#N/A,VLOOKUP(AB$3&amp;$B20,'weekly model'!$A:$Q,'weekly data seasonality'!$AA$2,FALSE))</f>
        <v>15.81</v>
      </c>
      <c r="AC20" s="5">
        <f>IF(VLOOKUP(AC$3&amp;$B20,'weekly model'!$A:$Q,'weekly data seasonality'!$AA$2,FALSE)=0,#N/A,VLOOKUP(AC$3&amp;$B20,'weekly model'!$A:$Q,'weekly data seasonality'!$AA$2,FALSE))</f>
        <v>19.89</v>
      </c>
      <c r="AD20" s="5">
        <f>IF(VLOOKUP(AD$3&amp;$B20,'weekly model'!$A:$Q,'weekly data seasonality'!$AA$2,FALSE)=0,#N/A,VLOOKUP(AD$3&amp;$B20,'weekly model'!$A:$Q,'weekly data seasonality'!$AA$2,FALSE))</f>
        <v>7.99</v>
      </c>
      <c r="AE20" s="5">
        <f>IF(VLOOKUP(AE$3&amp;$B20,'weekly model'!$A:$Q,'weekly data seasonality'!$AA$2,FALSE)=0,#N/A,VLOOKUP(AE$3&amp;$B20,'weekly model'!$A:$Q,'weekly data seasonality'!$AA$2,FALSE))</f>
        <v>13.090000000000002</v>
      </c>
      <c r="AF20" s="5">
        <f>IF(VLOOKUP(AF$3&amp;$B20,'weekly model'!$A:$Q,'weekly data seasonality'!$AA$2,FALSE)=0,#N/A,VLOOKUP(AF$3&amp;$B20,'weekly model'!$A:$Q,'weekly data seasonality'!$AA$2,FALSE))</f>
        <v>16</v>
      </c>
      <c r="AG20" s="5">
        <f t="shared" si="1"/>
        <v>17.226666666666667</v>
      </c>
      <c r="AI20" s="1">
        <f>'weekly model'!B278</f>
        <v>44296</v>
      </c>
      <c r="AJ20">
        <v>16</v>
      </c>
      <c r="AK20" s="5">
        <f>IF(VLOOKUP(AK$3&amp;$B20,'weekly model'!$A:$Q,'weekly data seasonality'!$AK$2,FALSE)=0,#N/A,VLOOKUP(AK$3&amp;$B20,'weekly model'!$A:$Q,'weekly data seasonality'!$AK$2,FALSE))</f>
        <v>19.32</v>
      </c>
      <c r="AL20" s="5">
        <f>IF(VLOOKUP(AL$3&amp;$B20,'weekly model'!$A:$Q,'weekly data seasonality'!$AK$2,FALSE)=0,#N/A,VLOOKUP(AL$3&amp;$B20,'weekly model'!$A:$Q,'weekly data seasonality'!$AK$2,FALSE))</f>
        <v>18.844000000000005</v>
      </c>
      <c r="AM20" s="5">
        <f>IF(VLOOKUP(AM$3&amp;$B20,'weekly model'!$A:$Q,'weekly data seasonality'!$AK$2,FALSE)=0,#N/A,VLOOKUP(AM$3&amp;$B20,'weekly model'!$A:$Q,'weekly data seasonality'!$AK$2,FALSE))</f>
        <v>19.394199999999998</v>
      </c>
      <c r="AN20" s="5">
        <f>IF(VLOOKUP(AN$3&amp;$B20,'weekly model'!$A:$Q,'weekly data seasonality'!$AK$2,FALSE)=0,#N/A,VLOOKUP(AN$3&amp;$B20,'weekly model'!$A:$Q,'weekly data seasonality'!$AK$2,FALSE))</f>
        <v>19.617500000000003</v>
      </c>
      <c r="AO20" s="5">
        <f>IF(VLOOKUP(AO$3&amp;$B20,'weekly model'!$A:$Q,'weekly data seasonality'!$AK$2,FALSE)=0,#N/A,VLOOKUP(AO$3&amp;$B20,'weekly model'!$A:$Q,'weekly data seasonality'!$AK$2,FALSE))</f>
        <v>21.290009999999992</v>
      </c>
      <c r="AP20" s="5">
        <f>IF(VLOOKUP(AP$3&amp;$B20,'weekly model'!$A:$Q,'weekly data seasonality'!$AK$2,FALSE)=0,#N/A,VLOOKUP(AP$3&amp;$B20,'weekly model'!$A:$Q,'weekly data seasonality'!$AK$2,FALSE))</f>
        <v>20.300699999999999</v>
      </c>
      <c r="AQ20" s="251">
        <f>AO20*1.05-1.3</f>
        <v>21.054510499999992</v>
      </c>
      <c r="AR20" s="5">
        <f t="shared" si="0"/>
        <v>19.394199999999998</v>
      </c>
      <c r="AS20" s="250">
        <f t="shared" si="4"/>
        <v>-1.1061502554484459E-2</v>
      </c>
      <c r="AT20" s="250">
        <f t="shared" si="5"/>
        <v>8.5256021409455318E-2</v>
      </c>
      <c r="AU20" s="5">
        <f>'[6]removals&amp;BFF'!$F173/100</f>
        <v>21.600415417275393</v>
      </c>
      <c r="AV20" s="5">
        <f>AU20/'[6]removals&amp;BFF'!$C$166*93</f>
        <v>21.768949217670258</v>
      </c>
      <c r="AW20">
        <v>16</v>
      </c>
      <c r="AX20" s="5" t="e">
        <f>IF(VLOOKUP(AX$3&amp;$B20,'weekly model'!$A:$Q,'weekly data seasonality'!$AX$2,FALSE)=0,#N/A,VLOOKUP(AX$3&amp;$B20,'weekly model'!$A:$Q,'weekly data seasonality'!$AX$2,FALSE))</f>
        <v>#N/A</v>
      </c>
      <c r="AY20" s="5" t="e">
        <f>IF(VLOOKUP(AY$3&amp;$B20,'weekly model'!$A:$Q,'weekly data seasonality'!$AX$2,FALSE)=0,#N/A,VLOOKUP(AY$3&amp;$B20,'weekly model'!$A:$Q,'weekly data seasonality'!$AX$2,FALSE))</f>
        <v>#N/A</v>
      </c>
      <c r="AZ20" s="5">
        <f>IF(VLOOKUP(AZ$3&amp;$B20,'weekly model'!$A:$Q,'weekly data seasonality'!$AX$2,FALSE)=0,#N/A,VLOOKUP(AZ$3&amp;$B20,'weekly model'!$A:$Q,'weekly data seasonality'!$AX$2,FALSE))</f>
        <v>159.83180000000002</v>
      </c>
      <c r="BA20" s="5">
        <f>IF(VLOOKUP(BA$3&amp;$B20,'weekly model'!$A:$Q,'weekly data seasonality'!$AX$2,FALSE)=0,#N/A,VLOOKUP(BA$3&amp;$B20,'weekly model'!$A:$Q,'weekly data seasonality'!$AX$2,FALSE))</f>
        <v>138.3629</v>
      </c>
      <c r="BB20" s="5">
        <f>IF(VLOOKUP(BB$3&amp;$B20,'weekly model'!$A:$Q,'weekly data seasonality'!$AX$2,FALSE)=0,#N/A,VLOOKUP(BB$3&amp;$B20,'weekly model'!$A:$Q,'weekly data seasonality'!$AX$2,FALSE))</f>
        <v>116.35780000000001</v>
      </c>
      <c r="BC20" s="5" t="e">
        <f t="shared" si="2"/>
        <v>#N/A</v>
      </c>
      <c r="BG20">
        <v>16</v>
      </c>
      <c r="BH20" s="31">
        <f>IF(VLOOKUP(BH$3&amp;$B20,'weekly model'!$A:$Q,'weekly data seasonality'!$BH$2,FALSE)=0,#N/A,VLOOKUP(BH$3&amp;$B20,'weekly model'!$A:$Q,'weekly data seasonality'!$BH$2,FALSE))</f>
        <v>0.60820229889706079</v>
      </c>
      <c r="BI20" s="31">
        <f>IF(VLOOKUP(BI$3&amp;$B20,'weekly model'!$A:$Q,'weekly data seasonality'!$BH$2,FALSE)=0,#N/A,VLOOKUP(BI$3&amp;$B20,'weekly model'!$A:$Q,'weekly data seasonality'!$BH$2,FALSE))</f>
        <v>0.56601193782363268</v>
      </c>
      <c r="BJ20" s="31">
        <f>IF(VLOOKUP(BJ$3&amp;$B20,'weekly model'!$A:$Q,'weekly data seasonality'!$BH$2,FALSE)=0,#N/A,VLOOKUP(BJ$3&amp;$B20,'weekly model'!$A:$Q,'weekly data seasonality'!$BH$2,FALSE))</f>
        <v>0.55635255756710167</v>
      </c>
      <c r="BK20" s="31">
        <f>IF(VLOOKUP(BK$3&amp;$B20,'weekly model'!$A:$Q,'weekly data seasonality'!$BH$2,FALSE)=0,#N/A,VLOOKUP(BK$3&amp;$B20,'weekly model'!$A:$Q,'weekly data seasonality'!$BH$2,FALSE))</f>
        <v>0.54934408004967517</v>
      </c>
      <c r="BL20" s="31">
        <f>IF(VLOOKUP(BL$3&amp;$B20,'weekly model'!$A:$Q,'weekly data seasonality'!$BH$2,FALSE)=0,#N/A,VLOOKUP(BL$3&amp;$B20,'weekly model'!$A:$Q,'weekly data seasonality'!$BH$2,FALSE))</f>
        <v>0.75005074019568863</v>
      </c>
    </row>
    <row r="21" spans="1:64">
      <c r="A21" s="1">
        <f t="shared" si="6"/>
        <v>43582</v>
      </c>
      <c r="B21">
        <v>17</v>
      </c>
      <c r="C21" s="5">
        <f>IF(VLOOKUP(C$3&amp;$B21,'weekly model'!$A:$Q,'weekly data seasonality'!$C$2,FALSE)=0,#N/A,VLOOKUP(C$3&amp;$B21,'weekly model'!$A:$Q,'weekly data seasonality'!$C$2,FALSE))</f>
        <v>19.316787962377202</v>
      </c>
      <c r="D21" s="5">
        <f>IF(VLOOKUP(D$3&amp;$B21,'weekly model'!$A:$Q,'weekly data seasonality'!$C$2,FALSE)=0,#N/A,VLOOKUP(D$3&amp;$B21,'weekly model'!$A:$Q,'weekly data seasonality'!$C$2,FALSE))</f>
        <v>20.178980097013692</v>
      </c>
      <c r="E21" s="5">
        <f>IF(VLOOKUP(E$3&amp;$B21,'weekly model'!$A:$Q,'weekly data seasonality'!$C$2,FALSE)=0,#N/A,VLOOKUP(E$3&amp;$B21,'weekly model'!$A:$Q,'weekly data seasonality'!$C$2,FALSE))</f>
        <v>20.351746411273247</v>
      </c>
      <c r="F21" s="5">
        <f>IF(VLOOKUP(F$3&amp;$B21,'weekly model'!$A:$Q,'weekly data seasonality'!$C$2,FALSE)=0,#N/A,VLOOKUP(F$3&amp;$B21,'weekly model'!$A:$Q,'weekly data seasonality'!$C$2,FALSE))</f>
        <v>17.116523715852612</v>
      </c>
      <c r="G21" s="5">
        <f>IF(VLOOKUP(G$3&amp;$B21,'weekly model'!$A:$Q,'weekly data seasonality'!$C$2,FALSE)=0,#N/A,VLOOKUP(G$3&amp;$B21,'weekly model'!$A:$Q,'weekly data seasonality'!$C$2,FALSE))</f>
        <v>18.413771933845574</v>
      </c>
      <c r="J21">
        <v>17</v>
      </c>
      <c r="K21" s="5">
        <f>IF(VLOOKUP(K$3&amp;$B21,'weekly model'!$A:$Q,'weekly data seasonality'!$K$2,FALSE)=0,#N/A,VLOOKUP(K$3&amp;$B21,'weekly model'!$A:$Q,'weekly data seasonality'!$K$2,FALSE))</f>
        <v>12.89010814820951</v>
      </c>
      <c r="L21" s="5">
        <f>IF(VLOOKUP(L$3&amp;$B21,'weekly model'!$A:$Q,'weekly data seasonality'!$K$2,FALSE)=0,#N/A,VLOOKUP(L$3&amp;$B21,'weekly model'!$A:$Q,'weekly data seasonality'!$K$2,FALSE))</f>
        <v>13.304328649167825</v>
      </c>
      <c r="M21" s="5">
        <f>IF(VLOOKUP(M$3&amp;$B21,'weekly model'!$A:$Q,'weekly data seasonality'!$K$2,FALSE)=0,#N/A,VLOOKUP(M$3&amp;$B21,'weekly model'!$A:$Q,'weekly data seasonality'!$K$2,FALSE))</f>
        <v>14.263689122319407</v>
      </c>
      <c r="N21" s="5">
        <f>IF(VLOOKUP(N$3&amp;$B21,'weekly model'!$A:$Q,'weekly data seasonality'!$K$2,FALSE)=0,#N/A,VLOOKUP(N$3&amp;$B21,'weekly model'!$A:$Q,'weekly data seasonality'!$K$2,FALSE))</f>
        <v>13.118766418192847</v>
      </c>
      <c r="O21" s="5">
        <f>IF(VLOOKUP(O$3&amp;$B21,'weekly model'!$A:$Q,'weekly data seasonality'!$K$2,FALSE)=0,#N/A,VLOOKUP(O$3&amp;$B21,'weekly model'!$A:$Q,'weekly data seasonality'!$K$2,FALSE))</f>
        <v>14.294978868025884</v>
      </c>
      <c r="R21">
        <v>17</v>
      </c>
      <c r="S21" s="5">
        <f>IF(VLOOKUP(S$3&amp;$B21,'weekly model'!$A:$Q,'weekly data seasonality'!$S$2,FALSE)=0,#N/A,VLOOKUP(S$3&amp;$B21,'weekly model'!$A:$Q,'weekly data seasonality'!$S$2,FALSE))</f>
        <v>3.4404228808343591</v>
      </c>
      <c r="T21" s="5">
        <f>IF(VLOOKUP(T$3&amp;$B21,'weekly model'!$A:$Q,'weekly data seasonality'!$S$2,FALSE)=0,#N/A,VLOOKUP(T$3&amp;$B21,'weekly model'!$A:$Q,'weekly data seasonality'!$S$2,FALSE))</f>
        <v>4.0877752811791996</v>
      </c>
      <c r="U21" s="5">
        <f>IF(VLOOKUP(U$3&amp;$B21,'weekly model'!$A:$Q,'weekly data seasonality'!$S$2,FALSE)=0,#N/A,VLOOKUP(U$3&amp;$B21,'weekly model'!$A:$Q,'weekly data seasonality'!$S$2,FALSE))</f>
        <v>3.7458764222871723</v>
      </c>
      <c r="V21" s="5">
        <f>IF(VLOOKUP(V$3&amp;$B21,'weekly model'!$A:$Q,'weekly data seasonality'!$S$2,FALSE)=0,#N/A,VLOOKUP(V$3&amp;$B21,'weekly model'!$A:$Q,'weekly data seasonality'!$S$2,FALSE))</f>
        <v>2.4450392086804396</v>
      </c>
      <c r="W21" s="5">
        <f>IF(VLOOKUP(W$3&amp;$B21,'weekly model'!$A:$Q,'weekly data seasonality'!$S$2,FALSE)=0,#N/A,VLOOKUP(W$3&amp;$B21,'weekly model'!$A:$Q,'weekly data seasonality'!$S$2,FALSE))</f>
        <v>2.3252872448952693</v>
      </c>
      <c r="Z21">
        <v>17</v>
      </c>
      <c r="AA21" s="5">
        <f>IF(VLOOKUP(AA$3&amp;$B21,'weekly model'!$A:$Q,'weekly data seasonality'!$AA$2,FALSE)=0,#N/A,VLOOKUP(AA$3&amp;$B21,'weekly model'!$A:$Q,'weekly data seasonality'!$AA$2,FALSE))</f>
        <v>14.280000000000001</v>
      </c>
      <c r="AB21" s="5">
        <f>IF(VLOOKUP(AB$3&amp;$B21,'weekly model'!$A:$Q,'weekly data seasonality'!$AA$2,FALSE)=0,#N/A,VLOOKUP(AB$3&amp;$B21,'weekly model'!$A:$Q,'weekly data seasonality'!$AA$2,FALSE))</f>
        <v>13.600000000000001</v>
      </c>
      <c r="AC21" s="5">
        <f>IF(VLOOKUP(AC$3&amp;$B21,'weekly model'!$A:$Q,'weekly data seasonality'!$AA$2,FALSE)=0,#N/A,VLOOKUP(AC$3&amp;$B21,'weekly model'!$A:$Q,'weekly data seasonality'!$AA$2,FALSE))</f>
        <v>18.87</v>
      </c>
      <c r="AD21" s="5">
        <f>IF(VLOOKUP(AD$3&amp;$B21,'weekly model'!$A:$Q,'weekly data seasonality'!$AA$2,FALSE)=0,#N/A,VLOOKUP(AD$3&amp;$B21,'weekly model'!$A:$Q,'weekly data seasonality'!$AA$2,FALSE))</f>
        <v>15.13</v>
      </c>
      <c r="AE21" s="5">
        <f>IF(VLOOKUP(AE$3&amp;$B21,'weekly model'!$A:$Q,'weekly data seasonality'!$AA$2,FALSE)=0,#N/A,VLOOKUP(AE$3&amp;$B21,'weekly model'!$A:$Q,'weekly data seasonality'!$AA$2,FALSE))</f>
        <v>12.58</v>
      </c>
      <c r="AF21" s="5">
        <f>IF(VLOOKUP(AF$3&amp;$B21,'weekly model'!$A:$Q,'weekly data seasonality'!$AA$2,FALSE)=0,#N/A,VLOOKUP(AF$3&amp;$B21,'weekly model'!$A:$Q,'weekly data seasonality'!$AA$2,FALSE))</f>
        <v>16</v>
      </c>
      <c r="AG21" s="5">
        <f t="shared" si="1"/>
        <v>15.583333333333334</v>
      </c>
      <c r="AI21" s="1">
        <f>'weekly model'!B279</f>
        <v>44303</v>
      </c>
      <c r="AJ21">
        <v>17</v>
      </c>
      <c r="AK21" s="5">
        <f>IF(VLOOKUP(AK$3&amp;$B21,'weekly model'!$A:$Q,'weekly data seasonality'!$AK$2,FALSE)=0,#N/A,VLOOKUP(AK$3&amp;$B21,'weekly model'!$A:$Q,'weekly data seasonality'!$AK$2,FALSE))</f>
        <v>19.530000000000005</v>
      </c>
      <c r="AL21" s="5">
        <f>IF(VLOOKUP(AL$3&amp;$B21,'weekly model'!$A:$Q,'weekly data seasonality'!$AK$2,FALSE)=0,#N/A,VLOOKUP(AL$3&amp;$B21,'weekly model'!$A:$Q,'weekly data seasonality'!$AK$2,FALSE))</f>
        <v>19.354999999999993</v>
      </c>
      <c r="AM21" s="5">
        <f>IF(VLOOKUP(AM$3&amp;$B21,'weekly model'!$A:$Q,'weekly data seasonality'!$AK$2,FALSE)=0,#N/A,VLOOKUP(AM$3&amp;$B21,'weekly model'!$A:$Q,'weekly data seasonality'!$AK$2,FALSE))</f>
        <v>19.501999999999995</v>
      </c>
      <c r="AN21" s="5">
        <f>IF(VLOOKUP(AN$3&amp;$B21,'weekly model'!$A:$Q,'weekly data seasonality'!$AK$2,FALSE)=0,#N/A,VLOOKUP(AN$3&amp;$B21,'weekly model'!$A:$Q,'weekly data seasonality'!$AK$2,FALSE))</f>
        <v>19.826099999999997</v>
      </c>
      <c r="AO21" s="5">
        <f>IF(VLOOKUP(AO$3&amp;$B21,'weekly model'!$A:$Q,'weekly data seasonality'!$AK$2,FALSE)=0,#N/A,VLOOKUP(AO$3&amp;$B21,'weekly model'!$A:$Q,'weekly data seasonality'!$AK$2,FALSE))</f>
        <v>21.398160000000008</v>
      </c>
      <c r="AP21" s="5">
        <f>IF(VLOOKUP(AP$3&amp;$B21,'weekly model'!$A:$Q,'weekly data seasonality'!$AK$2,FALSE)=0,#N/A,VLOOKUP(AP$3&amp;$B21,'weekly model'!$A:$Q,'weekly data seasonality'!$AK$2,FALSE))</f>
        <v>19.907999999999998</v>
      </c>
      <c r="AQ21" s="251">
        <f>AO21*1.05-1.5</f>
        <v>20.968068000000009</v>
      </c>
      <c r="AR21" s="5">
        <f t="shared" si="0"/>
        <v>19.530000000000005</v>
      </c>
      <c r="AS21" s="250">
        <f t="shared" si="4"/>
        <v>-2.009948518938065E-2</v>
      </c>
      <c r="AT21" s="250">
        <f t="shared" si="5"/>
        <v>7.9292447833916535E-2</v>
      </c>
      <c r="AU21" s="5">
        <f>'[6]removals&amp;BFF'!$F174/100</f>
        <v>21.818538582107617</v>
      </c>
      <c r="AV21" s="5"/>
      <c r="AW21">
        <v>17</v>
      </c>
      <c r="AX21" s="5" t="e">
        <f>IF(VLOOKUP(AX$3&amp;$B21,'weekly model'!$A:$Q,'weekly data seasonality'!$AX$2,FALSE)=0,#N/A,VLOOKUP(AX$3&amp;$B21,'weekly model'!$A:$Q,'weekly data seasonality'!$AX$2,FALSE))</f>
        <v>#N/A</v>
      </c>
      <c r="AY21" s="5" t="e">
        <f>IF(VLOOKUP(AY$3&amp;$B21,'weekly model'!$A:$Q,'weekly data seasonality'!$AX$2,FALSE)=0,#N/A,VLOOKUP(AY$3&amp;$B21,'weekly model'!$A:$Q,'weekly data seasonality'!$AX$2,FALSE))</f>
        <v>#N/A</v>
      </c>
      <c r="AZ21" s="5">
        <f>IF(VLOOKUP(AZ$3&amp;$B21,'weekly model'!$A:$Q,'weekly data seasonality'!$AX$2,FALSE)=0,#N/A,VLOOKUP(AZ$3&amp;$B21,'weekly model'!$A:$Q,'weekly data seasonality'!$AX$2,FALSE))</f>
        <v>159.08410000000001</v>
      </c>
      <c r="BA21" s="5">
        <f>IF(VLOOKUP(BA$3&amp;$B21,'weekly model'!$A:$Q,'weekly data seasonality'!$AX$2,FALSE)=0,#N/A,VLOOKUP(BA$3&amp;$B21,'weekly model'!$A:$Q,'weekly data seasonality'!$AX$2,FALSE))</f>
        <v>134.26</v>
      </c>
      <c r="BB21" s="5">
        <f>IF(VLOOKUP(BB$3&amp;$B21,'weekly model'!$A:$Q,'weekly data seasonality'!$AX$2,FALSE)=0,#N/A,VLOOKUP(BB$3&amp;$B21,'weekly model'!$A:$Q,'weekly data seasonality'!$AX$2,FALSE))</f>
        <v>115.8536</v>
      </c>
      <c r="BC21" s="5" t="e">
        <f t="shared" si="2"/>
        <v>#N/A</v>
      </c>
      <c r="BG21">
        <v>17</v>
      </c>
      <c r="BH21" s="31">
        <f>IF(VLOOKUP(BH$3&amp;$B21,'weekly model'!$A:$Q,'weekly data seasonality'!$BH$2,FALSE)=0,#N/A,VLOOKUP(BH$3&amp;$B21,'weekly model'!$A:$Q,'weekly data seasonality'!$BH$2,FALSE))</f>
        <v>0.56082270631117381</v>
      </c>
      <c r="BI21" s="31">
        <f>IF(VLOOKUP(BI$3&amp;$B21,'weekly model'!$A:$Q,'weekly data seasonality'!$BH$2,FALSE)=0,#N/A,VLOOKUP(BI$3&amp;$B21,'weekly model'!$A:$Q,'weekly data seasonality'!$BH$2,FALSE))</f>
        <v>0.58593765982325174</v>
      </c>
      <c r="BJ21" s="31">
        <f>IF(VLOOKUP(BJ$3&amp;$B21,'weekly model'!$A:$Q,'weekly data seasonality'!$BH$2,FALSE)=0,#N/A,VLOOKUP(BJ$3&amp;$B21,'weekly model'!$A:$Q,'weekly data seasonality'!$BH$2,FALSE))</f>
        <v>0.68763739225662179</v>
      </c>
      <c r="BK21" s="31">
        <f>IF(VLOOKUP(BK$3&amp;$B21,'weekly model'!$A:$Q,'weekly data seasonality'!$BH$2,FALSE)=0,#N/A,VLOOKUP(BK$3&amp;$B21,'weekly model'!$A:$Q,'weekly data seasonality'!$BH$2,FALSE))</f>
        <v>0.45999582765162317</v>
      </c>
      <c r="BL21" s="31">
        <f>IF(VLOOKUP(BL$3&amp;$B21,'weekly model'!$A:$Q,'weekly data seasonality'!$BH$2,FALSE)=0,#N/A,VLOOKUP(BL$3&amp;$B21,'weekly model'!$A:$Q,'weekly data seasonality'!$BH$2,FALSE))</f>
        <v>0.66590015957521054</v>
      </c>
    </row>
    <row r="22" spans="1:64">
      <c r="A22" s="1">
        <f t="shared" si="6"/>
        <v>43589</v>
      </c>
      <c r="B22">
        <v>18</v>
      </c>
      <c r="C22" s="5">
        <f>IF(VLOOKUP(C$3&amp;$B22,'weekly model'!$A:$Q,'weekly data seasonality'!$C$2,FALSE)=0,#N/A,VLOOKUP(C$3&amp;$B22,'weekly model'!$A:$Q,'weekly data seasonality'!$C$2,FALSE))</f>
        <v>18.706930113226786</v>
      </c>
      <c r="D22" s="5">
        <f>IF(VLOOKUP(D$3&amp;$B22,'weekly model'!$A:$Q,'weekly data seasonality'!$C$2,FALSE)=0,#N/A,VLOOKUP(D$3&amp;$B22,'weekly model'!$A:$Q,'weekly data seasonality'!$C$2,FALSE))</f>
        <v>20.096866043493378</v>
      </c>
      <c r="E22" s="5">
        <f>IF(VLOOKUP(E$3&amp;$B22,'weekly model'!$A:$Q,'weekly data seasonality'!$C$2,FALSE)=0,#N/A,VLOOKUP(E$3&amp;$B22,'weekly model'!$A:$Q,'weekly data seasonality'!$C$2,FALSE))</f>
        <v>19.093566481137437</v>
      </c>
      <c r="F22" s="5">
        <f>IF(VLOOKUP(F$3&amp;$B22,'weekly model'!$A:$Q,'weekly data seasonality'!$C$2,FALSE)=0,#N/A,VLOOKUP(F$3&amp;$B22,'weekly model'!$A:$Q,'weekly data seasonality'!$C$2,FALSE))</f>
        <v>17.64238665204941</v>
      </c>
      <c r="G22" s="5">
        <f>IF(VLOOKUP(G$3&amp;$B22,'weekly model'!$A:$Q,'weekly data seasonality'!$C$2,FALSE)=0,#N/A,VLOOKUP(G$3&amp;$B22,'weekly model'!$A:$Q,'weekly data seasonality'!$C$2,FALSE))</f>
        <v>19.346480833847185</v>
      </c>
      <c r="J22">
        <v>18</v>
      </c>
      <c r="K22" s="5">
        <f>IF(VLOOKUP(K$3&amp;$B22,'weekly model'!$A:$Q,'weekly data seasonality'!$K$2,FALSE)=0,#N/A,VLOOKUP(K$3&amp;$B22,'weekly model'!$A:$Q,'weekly data seasonality'!$K$2,FALSE))</f>
        <v>12.041680796023167</v>
      </c>
      <c r="L22" s="5">
        <f>IF(VLOOKUP(L$3&amp;$B22,'weekly model'!$A:$Q,'weekly data seasonality'!$K$2,FALSE)=0,#N/A,VLOOKUP(L$3&amp;$B22,'weekly model'!$A:$Q,'weekly data seasonality'!$K$2,FALSE))</f>
        <v>12.249748044836338</v>
      </c>
      <c r="M22" s="5">
        <f>IF(VLOOKUP(M$3&amp;$B22,'weekly model'!$A:$Q,'weekly data seasonality'!$K$2,FALSE)=0,#N/A,VLOOKUP(M$3&amp;$B22,'weekly model'!$A:$Q,'weekly data seasonality'!$K$2,FALSE))</f>
        <v>12.987333048523832</v>
      </c>
      <c r="N22" s="5">
        <f>IF(VLOOKUP(N$3&amp;$B22,'weekly model'!$A:$Q,'weekly data seasonality'!$K$2,FALSE)=0,#N/A,VLOOKUP(N$3&amp;$B22,'weekly model'!$A:$Q,'weekly data seasonality'!$K$2,FALSE))</f>
        <v>13.419082586325633</v>
      </c>
      <c r="O22" s="5">
        <f>IF(VLOOKUP(O$3&amp;$B22,'weekly model'!$A:$Q,'weekly data seasonality'!$K$2,FALSE)=0,#N/A,VLOOKUP(O$3&amp;$B22,'weekly model'!$A:$Q,'weekly data seasonality'!$K$2,FALSE))</f>
        <v>15.086216301254639</v>
      </c>
      <c r="R22">
        <v>18</v>
      </c>
      <c r="S22" s="5">
        <f>IF(VLOOKUP(S$3&amp;$B22,'weekly model'!$A:$Q,'weekly data seasonality'!$S$2,FALSE)=0,#N/A,VLOOKUP(S$3&amp;$B22,'weekly model'!$A:$Q,'weekly data seasonality'!$S$2,FALSE))</f>
        <v>3.6789923838702854</v>
      </c>
      <c r="T22" s="5">
        <f>IF(VLOOKUP(T$3&amp;$B22,'weekly model'!$A:$Q,'weekly data seasonality'!$S$2,FALSE)=0,#N/A,VLOOKUP(T$3&amp;$B22,'weekly model'!$A:$Q,'weekly data seasonality'!$S$2,FALSE))</f>
        <v>4.788062901882844</v>
      </c>
      <c r="U22" s="5">
        <f>IF(VLOOKUP(U$3&amp;$B22,'weekly model'!$A:$Q,'weekly data seasonality'!$S$2,FALSE)=0,#N/A,VLOOKUP(U$3&amp;$B22,'weekly model'!$A:$Q,'weekly data seasonality'!$S$2,FALSE))</f>
        <v>3.8292438519684442</v>
      </c>
      <c r="V22" s="5">
        <f>IF(VLOOKUP(V$3&amp;$B22,'weekly model'!$A:$Q,'weekly data seasonality'!$S$2,FALSE)=0,#N/A,VLOOKUP(V$3&amp;$B22,'weekly model'!$A:$Q,'weekly data seasonality'!$S$2,FALSE))</f>
        <v>2.7707881370048115</v>
      </c>
      <c r="W22" s="5">
        <f>IF(VLOOKUP(W$3&amp;$B22,'weekly model'!$A:$Q,'weekly data seasonality'!$S$2,FALSE)=0,#N/A,VLOOKUP(W$3&amp;$B22,'weekly model'!$A:$Q,'weekly data seasonality'!$S$2,FALSE))</f>
        <v>2.7440926203402651</v>
      </c>
      <c r="Z22">
        <v>18</v>
      </c>
      <c r="AA22" s="5">
        <f>IF(VLOOKUP(AA$3&amp;$B22,'weekly model'!$A:$Q,'weekly data seasonality'!$AA$2,FALSE)=0,#N/A,VLOOKUP(AA$3&amp;$B22,'weekly model'!$A:$Q,'weekly data seasonality'!$AA$2,FALSE))</f>
        <v>14.790000000000001</v>
      </c>
      <c r="AB22" s="5">
        <f>IF(VLOOKUP(AB$3&amp;$B22,'weekly model'!$A:$Q,'weekly data seasonality'!$AA$2,FALSE)=0,#N/A,VLOOKUP(AB$3&amp;$B22,'weekly model'!$A:$Q,'weekly data seasonality'!$AA$2,FALSE))</f>
        <v>14.450000000000001</v>
      </c>
      <c r="AC22" s="5">
        <f>IF(VLOOKUP(AC$3&amp;$B22,'weekly model'!$A:$Q,'weekly data seasonality'!$AA$2,FALSE)=0,#N/A,VLOOKUP(AC$3&amp;$B22,'weekly model'!$A:$Q,'weekly data seasonality'!$AA$2,FALSE))</f>
        <v>15.81</v>
      </c>
      <c r="AD22" s="5">
        <f>IF(VLOOKUP(AD$3&amp;$B22,'weekly model'!$A:$Q,'weekly data seasonality'!$AA$2,FALSE)=0,#N/A,VLOOKUP(AD$3&amp;$B22,'weekly model'!$A:$Q,'weekly data seasonality'!$AA$2,FALSE))</f>
        <v>10.88</v>
      </c>
      <c r="AE22" s="5">
        <f>IF(VLOOKUP(AE$3&amp;$B22,'weekly model'!$A:$Q,'weekly data seasonality'!$AA$2,FALSE)=0,#N/A,VLOOKUP(AE$3&amp;$B22,'weekly model'!$A:$Q,'weekly data seasonality'!$AA$2,FALSE))</f>
        <v>12.750000000000002</v>
      </c>
      <c r="AF22" s="5">
        <f>IF(VLOOKUP(AF$3&amp;$B22,'weekly model'!$A:$Q,'weekly data seasonality'!$AA$2,FALSE)=0,#N/A,VLOOKUP(AF$3&amp;$B22,'weekly model'!$A:$Q,'weekly data seasonality'!$AA$2,FALSE))</f>
        <v>16.5</v>
      </c>
      <c r="AG22" s="5">
        <f t="shared" si="1"/>
        <v>15.016666666666667</v>
      </c>
      <c r="AI22" s="1">
        <f>'weekly model'!B280</f>
        <v>44310</v>
      </c>
      <c r="AJ22">
        <v>18</v>
      </c>
      <c r="AK22" s="5">
        <f>IF(VLOOKUP(AK$3&amp;$B22,'weekly model'!$A:$Q,'weekly data seasonality'!$AK$2,FALSE)=0,#N/A,VLOOKUP(AK$3&amp;$B22,'weekly model'!$A:$Q,'weekly data seasonality'!$AK$2,FALSE))</f>
        <v>18.452000000000002</v>
      </c>
      <c r="AL22" s="5">
        <f>IF(VLOOKUP(AL$3&amp;$B22,'weekly model'!$A:$Q,'weekly data seasonality'!$AK$2,FALSE)=0,#N/A,VLOOKUP(AL$3&amp;$B22,'weekly model'!$A:$Q,'weekly data seasonality'!$AK$2,FALSE))</f>
        <v>19.096</v>
      </c>
      <c r="AM22" s="5">
        <f>IF(VLOOKUP(AM$3&amp;$B22,'weekly model'!$A:$Q,'weekly data seasonality'!$AK$2,FALSE)=0,#N/A,VLOOKUP(AM$3&amp;$B22,'weekly model'!$A:$Q,'weekly data seasonality'!$AK$2,FALSE))</f>
        <v>18.788700000000002</v>
      </c>
      <c r="AN22" s="5">
        <f>IF(VLOOKUP(AN$3&amp;$B22,'weekly model'!$A:$Q,'weekly data seasonality'!$AK$2,FALSE)=0,#N/A,VLOOKUP(AN$3&amp;$B22,'weekly model'!$A:$Q,'weekly data seasonality'!$AK$2,FALSE))</f>
        <v>20.497400000000003</v>
      </c>
      <c r="AO22" s="5">
        <f>IF(VLOOKUP(AO$3&amp;$B22,'weekly model'!$A:$Q,'weekly data seasonality'!$AK$2,FALSE)=0,#N/A,VLOOKUP(AO$3&amp;$B22,'weekly model'!$A:$Q,'weekly data seasonality'!$AK$2,FALSE))</f>
        <v>22.290100000000006</v>
      </c>
      <c r="AP22" s="5">
        <f>IF(VLOOKUP(AP$3&amp;$B22,'weekly model'!$A:$Q,'weekly data seasonality'!$AK$2,FALSE)=0,#N/A,VLOOKUP(AP$3&amp;$B22,'weekly model'!$A:$Q,'weekly data seasonality'!$AK$2,FALSE))</f>
        <v>21.2408</v>
      </c>
      <c r="AQ22" s="251">
        <f>AO22*1.02-1.5</f>
        <v>21.235902000000006</v>
      </c>
      <c r="AR22" s="5">
        <f t="shared" si="0"/>
        <v>19.096</v>
      </c>
      <c r="AS22" s="250">
        <f t="shared" si="4"/>
        <v>-4.7294449105208081E-2</v>
      </c>
      <c r="AT22" s="250">
        <f t="shared" si="5"/>
        <v>8.7459872959497531E-2</v>
      </c>
      <c r="AU22" s="5">
        <f>'[6]removals&amp;BFF'!$F175/100</f>
        <v>22.371519254755221</v>
      </c>
      <c r="AV22" s="5"/>
      <c r="AW22">
        <v>18</v>
      </c>
      <c r="AX22" s="5" t="e">
        <f>IF(VLOOKUP(AX$3&amp;$B22,'weekly model'!$A:$Q,'weekly data seasonality'!$AX$2,FALSE)=0,#N/A,VLOOKUP(AX$3&amp;$B22,'weekly model'!$A:$Q,'weekly data seasonality'!$AX$2,FALSE))</f>
        <v>#N/A</v>
      </c>
      <c r="AY22" s="5" t="e">
        <f>IF(VLOOKUP(AY$3&amp;$B22,'weekly model'!$A:$Q,'weekly data seasonality'!$AX$2,FALSE)=0,#N/A,VLOOKUP(AY$3&amp;$B22,'weekly model'!$A:$Q,'weekly data seasonality'!$AX$2,FALSE))</f>
        <v>#N/A</v>
      </c>
      <c r="AZ22" s="5">
        <f>IF(VLOOKUP(AZ$3&amp;$B22,'weekly model'!$A:$Q,'weekly data seasonality'!$AX$2,FALSE)=0,#N/A,VLOOKUP(AZ$3&amp;$B22,'weekly model'!$A:$Q,'weekly data seasonality'!$AX$2,FALSE))</f>
        <v>160.15989999999999</v>
      </c>
      <c r="BA22" s="5">
        <f>IF(VLOOKUP(BA$3&amp;$B22,'weekly model'!$A:$Q,'weekly data seasonality'!$AX$2,FALSE)=0,#N/A,VLOOKUP(BA$3&amp;$B22,'weekly model'!$A:$Q,'weekly data seasonality'!$AX$2,FALSE))</f>
        <v>134.37479999999999</v>
      </c>
      <c r="BB22" s="5">
        <f>IF(VLOOKUP(BB$3&amp;$B22,'weekly model'!$A:$Q,'weekly data seasonality'!$AX$2,FALSE)=0,#N/A,VLOOKUP(BB$3&amp;$B22,'weekly model'!$A:$Q,'weekly data seasonality'!$AX$2,FALSE))</f>
        <v>113.9803</v>
      </c>
      <c r="BC22" s="5" t="e">
        <f t="shared" si="2"/>
        <v>#N/A</v>
      </c>
      <c r="BG22">
        <v>18</v>
      </c>
      <c r="BH22" s="31">
        <f>IF(VLOOKUP(BH$3&amp;$B22,'weekly model'!$A:$Q,'weekly data seasonality'!$BH$2,FALSE)=0,#N/A,VLOOKUP(BH$3&amp;$B22,'weekly model'!$A:$Q,'weekly data seasonality'!$BH$2,FALSE))</f>
        <v>0.58647570035007146</v>
      </c>
      <c r="BI22" s="31">
        <f>IF(VLOOKUP(BI$3&amp;$B22,'weekly model'!$A:$Q,'weekly data seasonality'!$BH$2,FALSE)=0,#N/A,VLOOKUP(BI$3&amp;$B22,'weekly model'!$A:$Q,'weekly data seasonality'!$BH$2,FALSE))</f>
        <v>0.49370881011655188</v>
      </c>
      <c r="BJ22" s="31">
        <f>IF(VLOOKUP(BJ$3&amp;$B22,'weekly model'!$A:$Q,'weekly data seasonality'!$BH$2,FALSE)=0,#N/A,VLOOKUP(BJ$3&amp;$B22,'weekly model'!$A:$Q,'weekly data seasonality'!$BH$2,FALSE))</f>
        <v>0.57933382617805274</v>
      </c>
      <c r="BK22" s="31">
        <f>IF(VLOOKUP(BK$3&amp;$B22,'weekly model'!$A:$Q,'weekly data seasonality'!$BH$2,FALSE)=0,#N/A,VLOOKUP(BK$3&amp;$B22,'weekly model'!$A:$Q,'weekly data seasonality'!$BH$2,FALSE))</f>
        <v>0.49040869721565572</v>
      </c>
      <c r="BL22" s="31">
        <f>IF(VLOOKUP(BL$3&amp;$B22,'weekly model'!$A:$Q,'weekly data seasonality'!$BH$2,FALSE)=0,#N/A,VLOOKUP(BL$3&amp;$B22,'weekly model'!$A:$Q,'weekly data seasonality'!$BH$2,FALSE))</f>
        <v>0.68644201877245237</v>
      </c>
    </row>
    <row r="23" spans="1:64">
      <c r="A23" s="1">
        <f t="shared" si="6"/>
        <v>43596</v>
      </c>
      <c r="B23">
        <v>19</v>
      </c>
      <c r="C23" s="5">
        <f>IF(VLOOKUP(C$3&amp;$B23,'weekly model'!$A:$Q,'weekly data seasonality'!$C$2,FALSE)=0,#N/A,VLOOKUP(C$3&amp;$B23,'weekly model'!$A:$Q,'weekly data seasonality'!$C$2,FALSE))</f>
        <v>18.305491980545611</v>
      </c>
      <c r="D23" s="5">
        <f>IF(VLOOKUP(D$3&amp;$B23,'weekly model'!$A:$Q,'weekly data seasonality'!$C$2,FALSE)=0,#N/A,VLOOKUP(D$3&amp;$B23,'weekly model'!$A:$Q,'weekly data seasonality'!$C$2,FALSE))</f>
        <v>19.636714737949319</v>
      </c>
      <c r="E23" s="5">
        <f>IF(VLOOKUP(E$3&amp;$B23,'weekly model'!$A:$Q,'weekly data seasonality'!$C$2,FALSE)=0,#N/A,VLOOKUP(E$3&amp;$B23,'weekly model'!$A:$Q,'weekly data seasonality'!$C$2,FALSE))</f>
        <v>19.904763639223933</v>
      </c>
      <c r="F23" s="5">
        <f>IF(VLOOKUP(F$3&amp;$B23,'weekly model'!$A:$Q,'weekly data seasonality'!$C$2,FALSE)=0,#N/A,VLOOKUP(F$3&amp;$B23,'weekly model'!$A:$Q,'weekly data seasonality'!$C$2,FALSE))</f>
        <v>17.157654627080987</v>
      </c>
      <c r="G23" s="5">
        <f>IF(VLOOKUP(G$3&amp;$B23,'weekly model'!$A:$Q,'weekly data seasonality'!$C$2,FALSE)=0,#N/A,VLOOKUP(G$3&amp;$B23,'weekly model'!$A:$Q,'weekly data seasonality'!$C$2,FALSE))</f>
        <v>20.294982553768705</v>
      </c>
      <c r="J23">
        <v>19</v>
      </c>
      <c r="K23" s="5">
        <f>IF(VLOOKUP(K$3&amp;$B23,'weekly model'!$A:$Q,'weekly data seasonality'!$K$2,FALSE)=0,#N/A,VLOOKUP(K$3&amp;$B23,'weekly model'!$A:$Q,'weekly data seasonality'!$K$2,FALSE))</f>
        <v>11.65477640264997</v>
      </c>
      <c r="L23" s="5">
        <f>IF(VLOOKUP(L$3&amp;$B23,'weekly model'!$A:$Q,'weekly data seasonality'!$K$2,FALSE)=0,#N/A,VLOOKUP(L$3&amp;$B23,'weekly model'!$A:$Q,'weekly data seasonality'!$K$2,FALSE))</f>
        <v>12.787609602445144</v>
      </c>
      <c r="M23" s="5">
        <f>IF(VLOOKUP(M$3&amp;$B23,'weekly model'!$A:$Q,'weekly data seasonality'!$K$2,FALSE)=0,#N/A,VLOOKUP(M$3&amp;$B23,'weekly model'!$A:$Q,'weekly data seasonality'!$K$2,FALSE))</f>
        <v>13.848817475955595</v>
      </c>
      <c r="N23" s="5">
        <f>IF(VLOOKUP(N$3&amp;$B23,'weekly model'!$A:$Q,'weekly data seasonality'!$K$2,FALSE)=0,#N/A,VLOOKUP(N$3&amp;$B23,'weekly model'!$A:$Q,'weekly data seasonality'!$K$2,FALSE))</f>
        <v>13.542550170553916</v>
      </c>
      <c r="O23" s="5">
        <f>IF(VLOOKUP(O$3&amp;$B23,'weekly model'!$A:$Q,'weekly data seasonality'!$K$2,FALSE)=0,#N/A,VLOOKUP(O$3&amp;$B23,'weekly model'!$A:$Q,'weekly data seasonality'!$K$2,FALSE))</f>
        <v>15.374810178239803</v>
      </c>
      <c r="R23">
        <v>19</v>
      </c>
      <c r="S23" s="5">
        <f>IF(VLOOKUP(S$3&amp;$B23,'weekly model'!$A:$Q,'weekly data seasonality'!$S$2,FALSE)=0,#N/A,VLOOKUP(S$3&amp;$B23,'weekly model'!$A:$Q,'weekly data seasonality'!$S$2,FALSE))</f>
        <v>3.9950393198311267</v>
      </c>
      <c r="T23" s="5">
        <f>IF(VLOOKUP(T$3&amp;$B23,'weekly model'!$A:$Q,'weekly data seasonality'!$S$2,FALSE)=0,#N/A,VLOOKUP(T$3&amp;$B23,'weekly model'!$A:$Q,'weekly data seasonality'!$S$2,FALSE))</f>
        <v>3.7900500387299814</v>
      </c>
      <c r="U23" s="5">
        <f>IF(VLOOKUP(U$3&amp;$B23,'weekly model'!$A:$Q,'weekly data seasonality'!$S$2,FALSE)=0,#N/A,VLOOKUP(U$3&amp;$B23,'weekly model'!$A:$Q,'weekly data seasonality'!$S$2,FALSE))</f>
        <v>3.7789565826231777</v>
      </c>
      <c r="V23" s="5">
        <f>IF(VLOOKUP(V$3&amp;$B23,'weekly model'!$A:$Q,'weekly data seasonality'!$S$2,FALSE)=0,#N/A,VLOOKUP(V$3&amp;$B23,'weekly model'!$A:$Q,'weekly data seasonality'!$S$2,FALSE))</f>
        <v>1.9912559116966961</v>
      </c>
      <c r="W23" s="5">
        <f>IF(VLOOKUP(W$3&amp;$B23,'weekly model'!$A:$Q,'weekly data seasonality'!$S$2,FALSE)=0,#N/A,VLOOKUP(W$3&amp;$B23,'weekly model'!$A:$Q,'weekly data seasonality'!$S$2,FALSE))</f>
        <v>3.2994825493900373</v>
      </c>
      <c r="Z23">
        <v>19</v>
      </c>
      <c r="AA23" s="5">
        <f>IF(VLOOKUP(AA$3&amp;$B23,'weekly model'!$A:$Q,'weekly data seasonality'!$AA$2,FALSE)=0,#N/A,VLOOKUP(AA$3&amp;$B23,'weekly model'!$A:$Q,'weekly data seasonality'!$AA$2,FALSE))</f>
        <v>15.81</v>
      </c>
      <c r="AB23" s="5">
        <f>IF(VLOOKUP(AB$3&amp;$B23,'weekly model'!$A:$Q,'weekly data seasonality'!$AA$2,FALSE)=0,#N/A,VLOOKUP(AB$3&amp;$B23,'weekly model'!$A:$Q,'weekly data seasonality'!$AA$2,FALSE))</f>
        <v>14.96</v>
      </c>
      <c r="AC23" s="5">
        <f>IF(VLOOKUP(AC$3&amp;$B23,'weekly model'!$A:$Q,'weekly data seasonality'!$AA$2,FALSE)=0,#N/A,VLOOKUP(AC$3&amp;$B23,'weekly model'!$A:$Q,'weekly data seasonality'!$AA$2,FALSE))</f>
        <v>15.47</v>
      </c>
      <c r="AD23" s="5">
        <f>IF(VLOOKUP(AD$3&amp;$B23,'weekly model'!$A:$Q,'weekly data seasonality'!$AA$2,FALSE)=0,#N/A,VLOOKUP(AD$3&amp;$B23,'weekly model'!$A:$Q,'weekly data seasonality'!$AA$2,FALSE))</f>
        <v>8.5</v>
      </c>
      <c r="AE23" s="5">
        <f>IF(VLOOKUP(AE$3&amp;$B23,'weekly model'!$A:$Q,'weekly data seasonality'!$AA$2,FALSE)=0,#N/A,VLOOKUP(AE$3&amp;$B23,'weekly model'!$A:$Q,'weekly data seasonality'!$AA$2,FALSE))</f>
        <v>12.07</v>
      </c>
      <c r="AF23" s="5">
        <f>IF(VLOOKUP(AF$3&amp;$B23,'weekly model'!$A:$Q,'weekly data seasonality'!$AA$2,FALSE)=0,#N/A,VLOOKUP(AF$3&amp;$B23,'weekly model'!$A:$Q,'weekly data seasonality'!$AA$2,FALSE))</f>
        <v>17</v>
      </c>
      <c r="AG23" s="5">
        <f t="shared" si="1"/>
        <v>15.413333333333334</v>
      </c>
      <c r="AI23" s="1">
        <f>'weekly model'!B281</f>
        <v>44317</v>
      </c>
      <c r="AJ23">
        <v>19</v>
      </c>
      <c r="AK23" s="5">
        <f>IF(VLOOKUP(AK$3&amp;$B23,'weekly model'!$A:$Q,'weekly data seasonality'!$AK$2,FALSE)=0,#N/A,VLOOKUP(AK$3&amp;$B23,'weekly model'!$A:$Q,'weekly data seasonality'!$AK$2,FALSE))</f>
        <v>17.898999999999997</v>
      </c>
      <c r="AL23" s="5">
        <f>IF(VLOOKUP(AL$3&amp;$B23,'weekly model'!$A:$Q,'weekly data seasonality'!$AK$2,FALSE)=0,#N/A,VLOOKUP(AL$3&amp;$B23,'weekly model'!$A:$Q,'weekly data seasonality'!$AK$2,FALSE))</f>
        <v>19.537000000000006</v>
      </c>
      <c r="AM23" s="5">
        <f>IF(VLOOKUP(AM$3&amp;$B23,'weekly model'!$A:$Q,'weekly data seasonality'!$AK$2,FALSE)=0,#N/A,VLOOKUP(AM$3&amp;$B23,'weekly model'!$A:$Q,'weekly data seasonality'!$AK$2,FALSE))</f>
        <v>19.028099999999998</v>
      </c>
      <c r="AN23" s="5">
        <f>IF(VLOOKUP(AN$3&amp;$B23,'weekly model'!$A:$Q,'weekly data seasonality'!$AK$2,FALSE)=0,#N/A,VLOOKUP(AN$3&amp;$B23,'weekly model'!$A:$Q,'weekly data seasonality'!$AK$2,FALSE))</f>
        <v>20.853000000000005</v>
      </c>
      <c r="AO23" s="5">
        <f>IF(VLOOKUP(AO$3&amp;$B23,'weekly model'!$A:$Q,'weekly data seasonality'!$AK$2,FALSE)=0,#N/A,VLOOKUP(AO$3&amp;$B23,'weekly model'!$A:$Q,'weekly data seasonality'!$AK$2,FALSE))</f>
        <v>22.150799999999993</v>
      </c>
      <c r="AP23" s="5">
        <f>IF(VLOOKUP(AP$3&amp;$B23,'weekly model'!$A:$Q,'weekly data seasonality'!$AK$2,FALSE)=0,#N/A,VLOOKUP(AP$3&amp;$B23,'weekly model'!$A:$Q,'weekly data seasonality'!$AK$2,FALSE))</f>
        <v>20.729099999999995</v>
      </c>
      <c r="AQ23" s="251">
        <f>AO23*1.02-1.5</f>
        <v>21.093815999999993</v>
      </c>
      <c r="AR23" s="5">
        <f t="shared" si="0"/>
        <v>19.537000000000006</v>
      </c>
      <c r="AS23" s="250">
        <f t="shared" si="4"/>
        <v>-4.7717644509453372E-2</v>
      </c>
      <c r="AT23" s="250">
        <f t="shared" si="5"/>
        <v>6.2235649546827254E-2</v>
      </c>
      <c r="AU23" s="5">
        <f>'[6]removals&amp;BFF'!$F176/100</f>
        <v>22.47746886570178</v>
      </c>
      <c r="AV23" s="5"/>
      <c r="AW23">
        <v>19</v>
      </c>
      <c r="AX23" s="5" t="e">
        <f>IF(VLOOKUP(AX$3&amp;$B23,'weekly model'!$A:$Q,'weekly data seasonality'!$AX$2,FALSE)=0,#N/A,VLOOKUP(AX$3&amp;$B23,'weekly model'!$A:$Q,'weekly data seasonality'!$AX$2,FALSE))</f>
        <v>#N/A</v>
      </c>
      <c r="AY23" s="5" t="e">
        <f>IF(VLOOKUP(AY$3&amp;$B23,'weekly model'!$A:$Q,'weekly data seasonality'!$AX$2,FALSE)=0,#N/A,VLOOKUP(AY$3&amp;$B23,'weekly model'!$A:$Q,'weekly data seasonality'!$AX$2,FALSE))</f>
        <v>#N/A</v>
      </c>
      <c r="AZ23" s="5">
        <f>IF(VLOOKUP(AZ$3&amp;$B23,'weekly model'!$A:$Q,'weekly data seasonality'!$AX$2,FALSE)=0,#N/A,VLOOKUP(AZ$3&amp;$B23,'weekly model'!$A:$Q,'weekly data seasonality'!$AX$2,FALSE))</f>
        <v>158.76390000000001</v>
      </c>
      <c r="BA23" s="5">
        <f>IF(VLOOKUP(BA$3&amp;$B23,'weekly model'!$A:$Q,'weekly data seasonality'!$AX$2,FALSE)=0,#N/A,VLOOKUP(BA$3&amp;$B23,'weekly model'!$A:$Q,'weekly data seasonality'!$AX$2,FALSE))</f>
        <v>133.3083</v>
      </c>
      <c r="BB23" s="5">
        <f>IF(VLOOKUP(BB$3&amp;$B23,'weekly model'!$A:$Q,'weekly data seasonality'!$AX$2,FALSE)=0,#N/A,VLOOKUP(BB$3&amp;$B23,'weekly model'!$A:$Q,'weekly data seasonality'!$AX$2,FALSE))</f>
        <v>111.88959999999999</v>
      </c>
      <c r="BC23" s="5" t="e">
        <f t="shared" si="2"/>
        <v>#N/A</v>
      </c>
      <c r="BG23">
        <v>19</v>
      </c>
      <c r="BH23" s="31">
        <f>IF(VLOOKUP(BH$3&amp;$B23,'weekly model'!$A:$Q,'weekly data seasonality'!$BH$2,FALSE)=0,#N/A,VLOOKUP(BH$3&amp;$B23,'weekly model'!$A:$Q,'weekly data seasonality'!$BH$2,FALSE))</f>
        <v>0.53763673421272573</v>
      </c>
      <c r="BI23" s="31">
        <f>IF(VLOOKUP(BI$3&amp;$B23,'weekly model'!$A:$Q,'weekly data seasonality'!$BH$2,FALSE)=0,#N/A,VLOOKUP(BI$3&amp;$B23,'weekly model'!$A:$Q,'weekly data seasonality'!$BH$2,FALSE))</f>
        <v>0.5851052993533622</v>
      </c>
      <c r="BJ23" s="31">
        <f>IF(VLOOKUP(BJ$3&amp;$B23,'weekly model'!$A:$Q,'weekly data seasonality'!$BH$2,FALSE)=0,#N/A,VLOOKUP(BJ$3&amp;$B23,'weekly model'!$A:$Q,'weekly data seasonality'!$BH$2,FALSE))</f>
        <v>0.5197314738299148</v>
      </c>
      <c r="BK23" s="31">
        <f>IF(VLOOKUP(BK$3&amp;$B23,'weekly model'!$A:$Q,'weekly data seasonality'!$BH$2,FALSE)=0,#N/A,VLOOKUP(BK$3&amp;$B23,'weekly model'!$A:$Q,'weekly data seasonality'!$BH$2,FALSE))</f>
        <v>0.71659034016604228</v>
      </c>
      <c r="BL23" s="31">
        <f>IF(VLOOKUP(BL$3&amp;$B23,'weekly model'!$A:$Q,'weekly data seasonality'!$BH$2,FALSE)=0,#N/A,VLOOKUP(BL$3&amp;$B23,'weekly model'!$A:$Q,'weekly data seasonality'!$BH$2,FALSE))</f>
        <v>0.74477858410154796</v>
      </c>
    </row>
    <row r="24" spans="1:64">
      <c r="A24" s="1">
        <f t="shared" si="6"/>
        <v>43603</v>
      </c>
      <c r="B24">
        <v>20</v>
      </c>
      <c r="C24" s="5">
        <f>IF(VLOOKUP(C$3&amp;$B24,'weekly model'!$A:$Q,'weekly data seasonality'!$C$2,FALSE)=0,#N/A,VLOOKUP(C$3&amp;$B24,'weekly model'!$A:$Q,'weekly data seasonality'!$C$2,FALSE))</f>
        <v>17.948629596764331</v>
      </c>
      <c r="D24" s="5">
        <f>IF(VLOOKUP(D$3&amp;$B24,'weekly model'!$A:$Q,'weekly data seasonality'!$C$2,FALSE)=0,#N/A,VLOOKUP(D$3&amp;$B24,'weekly model'!$A:$Q,'weekly data seasonality'!$C$2,FALSE))</f>
        <v>19.525229147831904</v>
      </c>
      <c r="E24" s="5">
        <f>IF(VLOOKUP(E$3&amp;$B24,'weekly model'!$A:$Q,'weekly data seasonality'!$C$2,FALSE)=0,#N/A,VLOOKUP(E$3&amp;$B24,'weekly model'!$A:$Q,'weekly data seasonality'!$C$2,FALSE))</f>
        <v>19.808614225336083</v>
      </c>
      <c r="F24" s="5">
        <f>IF(VLOOKUP(F$3&amp;$B24,'weekly model'!$A:$Q,'weekly data seasonality'!$C$2,FALSE)=0,#N/A,VLOOKUP(F$3&amp;$B24,'weekly model'!$A:$Q,'weekly data seasonality'!$C$2,FALSE))</f>
        <v>16.51111745363594</v>
      </c>
      <c r="G24" s="5">
        <f>IF(VLOOKUP(G$3&amp;$B24,'weekly model'!$A:$Q,'weekly data seasonality'!$C$2,FALSE)=0,#N/A,VLOOKUP(G$3&amp;$B24,'weekly model'!$A:$Q,'weekly data seasonality'!$C$2,FALSE))</f>
        <v>21.316715060276522</v>
      </c>
      <c r="J24">
        <v>20</v>
      </c>
      <c r="K24" s="5">
        <f>IF(VLOOKUP(K$3&amp;$B24,'weekly model'!$A:$Q,'weekly data seasonality'!$K$2,FALSE)=0,#N/A,VLOOKUP(K$3&amp;$B24,'weekly model'!$A:$Q,'weekly data seasonality'!$K$2,FALSE))</f>
        <v>12.207989839262401</v>
      </c>
      <c r="L24" s="5">
        <f>IF(VLOOKUP(L$3&amp;$B24,'weekly model'!$A:$Q,'weekly data seasonality'!$K$2,FALSE)=0,#N/A,VLOOKUP(L$3&amp;$B24,'weekly model'!$A:$Q,'weekly data seasonality'!$K$2,FALSE))</f>
        <v>13.706047617089157</v>
      </c>
      <c r="M24" s="5">
        <f>IF(VLOOKUP(M$3&amp;$B24,'weekly model'!$A:$Q,'weekly data seasonality'!$K$2,FALSE)=0,#N/A,VLOOKUP(M$3&amp;$B24,'weekly model'!$A:$Q,'weekly data seasonality'!$K$2,FALSE))</f>
        <v>14.448359342969026</v>
      </c>
      <c r="N24" s="5">
        <f>IF(VLOOKUP(N$3&amp;$B24,'weekly model'!$A:$Q,'weekly data seasonality'!$K$2,FALSE)=0,#N/A,VLOOKUP(N$3&amp;$B24,'weekly model'!$A:$Q,'weekly data seasonality'!$K$2,FALSE))</f>
        <v>13.072236932608044</v>
      </c>
      <c r="O24" s="5">
        <f>IF(VLOOKUP(O$3&amp;$B24,'weekly model'!$A:$Q,'weekly data seasonality'!$K$2,FALSE)=0,#N/A,VLOOKUP(O$3&amp;$B24,'weekly model'!$A:$Q,'weekly data seasonality'!$K$2,FALSE))</f>
        <v>15.570907279651756</v>
      </c>
      <c r="R24">
        <v>20</v>
      </c>
      <c r="S24" s="5">
        <f>IF(VLOOKUP(S$3&amp;$B24,'weekly model'!$A:$Q,'weekly data seasonality'!$S$2,FALSE)=0,#N/A,VLOOKUP(S$3&amp;$B24,'weekly model'!$A:$Q,'weekly data seasonality'!$S$2,FALSE))</f>
        <v>3.0849634994374129</v>
      </c>
      <c r="T24" s="5">
        <f>IF(VLOOKUP(T$3&amp;$B24,'weekly model'!$A:$Q,'weekly data seasonality'!$S$2,FALSE)=0,#N/A,VLOOKUP(T$3&amp;$B24,'weekly model'!$A:$Q,'weekly data seasonality'!$S$2,FALSE))</f>
        <v>2.7601264339685563</v>
      </c>
      <c r="U24" s="5">
        <f>IF(VLOOKUP(U$3&amp;$B24,'weekly model'!$A:$Q,'weekly data seasonality'!$S$2,FALSE)=0,#N/A,VLOOKUP(U$3&amp;$B24,'weekly model'!$A:$Q,'weekly data seasonality'!$S$2,FALSE))</f>
        <v>3.0832653017218945</v>
      </c>
      <c r="V24" s="5">
        <f>IF(VLOOKUP(V$3&amp;$B24,'weekly model'!$A:$Q,'weekly data seasonality'!$S$2,FALSE)=0,#N/A,VLOOKUP(V$3&amp;$B24,'weekly model'!$A:$Q,'weekly data seasonality'!$S$2,FALSE))</f>
        <v>1.9509702411004399</v>
      </c>
      <c r="W24" s="5">
        <f>IF(VLOOKUP(W$3&amp;$B24,'weekly model'!$A:$Q,'weekly data seasonality'!$S$2,FALSE)=0,#N/A,VLOOKUP(W$3&amp;$B24,'weekly model'!$A:$Q,'weekly data seasonality'!$S$2,FALSE))</f>
        <v>3.6570170692650041</v>
      </c>
      <c r="Z24">
        <v>20</v>
      </c>
      <c r="AA24" s="5">
        <f>IF(VLOOKUP(AA$3&amp;$B24,'weekly model'!$A:$Q,'weekly data seasonality'!$AA$2,FALSE)=0,#N/A,VLOOKUP(AA$3&amp;$B24,'weekly model'!$A:$Q,'weekly data seasonality'!$AA$2,FALSE))</f>
        <v>13.430000000000001</v>
      </c>
      <c r="AB24" s="5">
        <f>IF(VLOOKUP(AB$3&amp;$B24,'weekly model'!$A:$Q,'weekly data seasonality'!$AA$2,FALSE)=0,#N/A,VLOOKUP(AB$3&amp;$B24,'weekly model'!$A:$Q,'weekly data seasonality'!$AA$2,FALSE))</f>
        <v>14.790000000000001</v>
      </c>
      <c r="AC24" s="5">
        <f>IF(VLOOKUP(AC$3&amp;$B24,'weekly model'!$A:$Q,'weekly data seasonality'!$AA$2,FALSE)=0,#N/A,VLOOKUP(AC$3&amp;$B24,'weekly model'!$A:$Q,'weekly data seasonality'!$AA$2,FALSE))</f>
        <v>17.68</v>
      </c>
      <c r="AD24" s="5">
        <f>IF(VLOOKUP(AD$3&amp;$B24,'weekly model'!$A:$Q,'weekly data seasonality'!$AA$2,FALSE)=0,#N/A,VLOOKUP(AD$3&amp;$B24,'weekly model'!$A:$Q,'weekly data seasonality'!$AA$2,FALSE))</f>
        <v>11.22</v>
      </c>
      <c r="AE24" s="5">
        <f>IF(VLOOKUP(AE$3&amp;$B24,'weekly model'!$A:$Q,'weekly data seasonality'!$AA$2,FALSE)=0,#N/A,VLOOKUP(AE$3&amp;$B24,'weekly model'!$A:$Q,'weekly data seasonality'!$AA$2,FALSE))</f>
        <v>14.620000000000001</v>
      </c>
      <c r="AF24" s="5">
        <f>IF(VLOOKUP(AF$3&amp;$B24,'weekly model'!$A:$Q,'weekly data seasonality'!$AA$2,FALSE)=0,#N/A,VLOOKUP(AF$3&amp;$B24,'weekly model'!$A:$Q,'weekly data seasonality'!$AA$2,FALSE))</f>
        <v>17</v>
      </c>
      <c r="AG24" s="5">
        <f t="shared" si="1"/>
        <v>15.300000000000002</v>
      </c>
      <c r="AI24" s="1">
        <f>'weekly model'!B282</f>
        <v>44324</v>
      </c>
      <c r="AJ24">
        <v>20</v>
      </c>
      <c r="AK24" s="5">
        <f>IF(VLOOKUP(AK$3&amp;$B24,'weekly model'!$A:$Q,'weekly data seasonality'!$AK$2,FALSE)=0,#N/A,VLOOKUP(AK$3&amp;$B24,'weekly model'!$A:$Q,'weekly data seasonality'!$AK$2,FALSE))</f>
        <v>18.494000000000003</v>
      </c>
      <c r="AL24" s="5">
        <f>IF(VLOOKUP(AL$3&amp;$B24,'weekly model'!$A:$Q,'weekly data seasonality'!$AK$2,FALSE)=0,#N/A,VLOOKUP(AL$3&amp;$B24,'weekly model'!$A:$Q,'weekly data seasonality'!$AK$2,FALSE))</f>
        <v>17.681999999999999</v>
      </c>
      <c r="AM24" s="5">
        <f>IF(VLOOKUP(AM$3&amp;$B24,'weekly model'!$A:$Q,'weekly data seasonality'!$AK$2,FALSE)=0,#N/A,VLOOKUP(AM$3&amp;$B24,'weekly model'!$A:$Q,'weekly data seasonality'!$AK$2,FALSE))</f>
        <v>19.844999999999995</v>
      </c>
      <c r="AN24" s="5">
        <f>IF(VLOOKUP(AN$3&amp;$B24,'weekly model'!$A:$Q,'weekly data seasonality'!$AK$2,FALSE)=0,#N/A,VLOOKUP(AN$3&amp;$B24,'weekly model'!$A:$Q,'weekly data seasonality'!$AK$2,FALSE))</f>
        <v>20.545000000000002</v>
      </c>
      <c r="AO24" s="5">
        <f>IF(VLOOKUP(AO$3&amp;$B24,'weekly model'!$A:$Q,'weekly data seasonality'!$AK$2,FALSE)=0,#N/A,VLOOKUP(AO$3&amp;$B24,'weekly model'!$A:$Q,'weekly data seasonality'!$AK$2,FALSE))</f>
        <v>21.042489999999997</v>
      </c>
      <c r="AP24" s="5" t="e">
        <f>IF(VLOOKUP(AP$3&amp;$B24,'weekly model'!$A:$Q,'weekly data seasonality'!$AK$2,FALSE)=0,#N/A,VLOOKUP(AP$3&amp;$B24,'weekly model'!$A:$Q,'weekly data seasonality'!$AK$2,FALSE))</f>
        <v>#N/A</v>
      </c>
      <c r="AQ24" s="5">
        <f>'[6]removals&amp;BFF'!$F177/100</f>
        <v>21.230698963506534</v>
      </c>
      <c r="AR24" s="5">
        <f t="shared" si="0"/>
        <v>19.844999999999995</v>
      </c>
      <c r="AS24" s="250">
        <f t="shared" si="4"/>
        <v>8.9442344278902741E-3</v>
      </c>
      <c r="AT24" s="250">
        <f t="shared" si="5"/>
        <v>2.4214650766609669E-2</v>
      </c>
      <c r="AW24">
        <v>20</v>
      </c>
      <c r="AX24" s="5" t="e">
        <f>IF(VLOOKUP(AX$3&amp;$B24,'weekly model'!$A:$Q,'weekly data seasonality'!$AX$2,FALSE)=0,#N/A,VLOOKUP(AX$3&amp;$B24,'weekly model'!$A:$Q,'weekly data seasonality'!$AX$2,FALSE))</f>
        <v>#N/A</v>
      </c>
      <c r="AY24" s="5" t="e">
        <f>IF(VLOOKUP(AY$3&amp;$B24,'weekly model'!$A:$Q,'weekly data seasonality'!$AX$2,FALSE)=0,#N/A,VLOOKUP(AY$3&amp;$B24,'weekly model'!$A:$Q,'weekly data seasonality'!$AX$2,FALSE))</f>
        <v>#N/A</v>
      </c>
      <c r="AZ24" s="5">
        <f>IF(VLOOKUP(AZ$3&amp;$B24,'weekly model'!$A:$Q,'weekly data seasonality'!$AX$2,FALSE)=0,#N/A,VLOOKUP(AZ$3&amp;$B24,'weekly model'!$A:$Q,'weekly data seasonality'!$AX$2,FALSE))</f>
        <v>157.56469999999999</v>
      </c>
      <c r="BA24" s="5">
        <f>IF(VLOOKUP(BA$3&amp;$B24,'weekly model'!$A:$Q,'weekly data seasonality'!$AX$2,FALSE)=0,#N/A,VLOOKUP(BA$3&amp;$B24,'weekly model'!$A:$Q,'weekly data seasonality'!$AX$2,FALSE))</f>
        <v>132.0692</v>
      </c>
      <c r="BB24" s="5">
        <f>IF(VLOOKUP(BB$3&amp;$B24,'weekly model'!$A:$Q,'weekly data seasonality'!$AX$2,FALSE)=0,#N/A,VLOOKUP(BB$3&amp;$B24,'weekly model'!$A:$Q,'weekly data seasonality'!$AX$2,FALSE))</f>
        <v>110.949</v>
      </c>
      <c r="BC24" s="5" t="e">
        <f t="shared" si="2"/>
        <v>#N/A</v>
      </c>
      <c r="BG24">
        <v>20</v>
      </c>
      <c r="BH24" s="31">
        <f>IF(VLOOKUP(BH$3&amp;$B24,'weekly model'!$A:$Q,'weekly data seasonality'!$BH$2,FALSE)=0,#N/A,VLOOKUP(BH$3&amp;$B24,'weekly model'!$A:$Q,'weekly data seasonality'!$BH$2,FALSE))</f>
        <v>0.6212465959686988</v>
      </c>
      <c r="BI24" s="31">
        <f>IF(VLOOKUP(BI$3&amp;$B24,'weekly model'!$A:$Q,'weekly data seasonality'!$BH$2,FALSE)=0,#N/A,VLOOKUP(BI$3&amp;$B24,'weekly model'!$A:$Q,'weekly data seasonality'!$BH$2,FALSE))</f>
        <v>0.59057564546788488</v>
      </c>
      <c r="BJ24" s="31">
        <f>IF(VLOOKUP(BJ$3&amp;$B24,'weekly model'!$A:$Q,'weekly data seasonality'!$BH$2,FALSE)=0,#N/A,VLOOKUP(BJ$3&amp;$B24,'weekly model'!$A:$Q,'weekly data seasonality'!$BH$2,FALSE))</f>
        <v>0.59986727686235397</v>
      </c>
      <c r="BK24" s="31">
        <f>IF(VLOOKUP(BK$3&amp;$B24,'weekly model'!$A:$Q,'weekly data seasonality'!$BH$2,FALSE)=0,#N/A,VLOOKUP(BK$3&amp;$B24,'weekly model'!$A:$Q,'weekly data seasonality'!$BH$2,FALSE))</f>
        <v>0.53817356562060581</v>
      </c>
      <c r="BL24" s="31">
        <f>IF(VLOOKUP(BL$3&amp;$B24,'weekly model'!$A:$Q,'weekly data seasonality'!$BH$2,FALSE)=0,#N/A,VLOOKUP(BL$3&amp;$B24,'weekly model'!$A:$Q,'weekly data seasonality'!$BH$2,FALSE))</f>
        <v>0.61607751651193932</v>
      </c>
    </row>
    <row r="25" spans="1:64">
      <c r="A25" s="1">
        <f t="shared" si="6"/>
        <v>43610</v>
      </c>
      <c r="B25">
        <v>21</v>
      </c>
      <c r="C25" s="5">
        <f>IF(VLOOKUP(C$3&amp;$B25,'weekly model'!$A:$Q,'weekly data seasonality'!$C$2,FALSE)=0,#N/A,VLOOKUP(C$3&amp;$B25,'weekly model'!$A:$Q,'weekly data seasonality'!$C$2,FALSE))</f>
        <v>18.139917493906452</v>
      </c>
      <c r="D25" s="5">
        <f>IF(VLOOKUP(D$3&amp;$B25,'weekly model'!$A:$Q,'weekly data seasonality'!$C$2,FALSE)=0,#N/A,VLOOKUP(D$3&amp;$B25,'weekly model'!$A:$Q,'weekly data seasonality'!$C$2,FALSE))</f>
        <v>19.822682474212684</v>
      </c>
      <c r="E25" s="5">
        <f>IF(VLOOKUP(E$3&amp;$B25,'weekly model'!$A:$Q,'weekly data seasonality'!$C$2,FALSE)=0,#N/A,VLOOKUP(E$3&amp;$B25,'weekly model'!$A:$Q,'weekly data seasonality'!$C$2,FALSE))</f>
        <v>19.167005136351939</v>
      </c>
      <c r="F25" s="5">
        <f>IF(VLOOKUP(F$3&amp;$B25,'weekly model'!$A:$Q,'weekly data seasonality'!$C$2,FALSE)=0,#N/A,VLOOKUP(F$3&amp;$B25,'weekly model'!$A:$Q,'weekly data seasonality'!$C$2,FALSE))</f>
        <v>16.913444687574472</v>
      </c>
      <c r="G25" s="5">
        <f>IF(VLOOKUP(G$3&amp;$B25,'weekly model'!$A:$Q,'weekly data seasonality'!$C$2,FALSE)=0,#N/A,VLOOKUP(G$3&amp;$B25,'weekly model'!$A:$Q,'weekly data seasonality'!$C$2,FALSE))</f>
        <v>21.006959305049783</v>
      </c>
      <c r="J25">
        <v>21</v>
      </c>
      <c r="K25" s="5">
        <f>IF(VLOOKUP(K$3&amp;$B25,'weekly model'!$A:$Q,'weekly data seasonality'!$K$2,FALSE)=0,#N/A,VLOOKUP(K$3&amp;$B25,'weekly model'!$A:$Q,'weekly data seasonality'!$K$2,FALSE))</f>
        <v>12.827198829573089</v>
      </c>
      <c r="L25" s="5">
        <f>IF(VLOOKUP(L$3&amp;$B25,'weekly model'!$A:$Q,'weekly data seasonality'!$K$2,FALSE)=0,#N/A,VLOOKUP(L$3&amp;$B25,'weekly model'!$A:$Q,'weekly data seasonality'!$K$2,FALSE))</f>
        <v>13.360253490699508</v>
      </c>
      <c r="M25" s="5">
        <f>IF(VLOOKUP(M$3&amp;$B25,'weekly model'!$A:$Q,'weekly data seasonality'!$K$2,FALSE)=0,#N/A,VLOOKUP(M$3&amp;$B25,'weekly model'!$A:$Q,'weekly data seasonality'!$K$2,FALSE))</f>
        <v>13.917712582614502</v>
      </c>
      <c r="N25" s="5">
        <f>IF(VLOOKUP(N$3&amp;$B25,'weekly model'!$A:$Q,'weekly data seasonality'!$K$2,FALSE)=0,#N/A,VLOOKUP(N$3&amp;$B25,'weekly model'!$A:$Q,'weekly data seasonality'!$K$2,FALSE))</f>
        <v>13.234020743187205</v>
      </c>
      <c r="O25" s="5">
        <f>IF(VLOOKUP(O$3&amp;$B25,'weekly model'!$A:$Q,'weekly data seasonality'!$K$2,FALSE)=0,#N/A,VLOOKUP(O$3&amp;$B25,'weekly model'!$A:$Q,'weekly data seasonality'!$K$2,FALSE))</f>
        <v>15.447796058108231</v>
      </c>
      <c r="R25">
        <v>21</v>
      </c>
      <c r="S25" s="5">
        <f>IF(VLOOKUP(S$3&amp;$B25,'weekly model'!$A:$Q,'weekly data seasonality'!$S$2,FALSE)=0,#N/A,VLOOKUP(S$3&amp;$B25,'weekly model'!$A:$Q,'weekly data seasonality'!$S$2,FALSE))</f>
        <v>2.6570424062688476</v>
      </c>
      <c r="T25" s="5">
        <f>IF(VLOOKUP(T$3&amp;$B25,'weekly model'!$A:$Q,'weekly data seasonality'!$S$2,FALSE)=0,#N/A,VLOOKUP(T$3&amp;$B25,'weekly model'!$A:$Q,'weekly data seasonality'!$S$2,FALSE))</f>
        <v>3.4033738867389838</v>
      </c>
      <c r="U25" s="5">
        <f>IF(VLOOKUP(U$3&amp;$B25,'weekly model'!$A:$Q,'weekly data seasonality'!$S$2,FALSE)=0,#N/A,VLOOKUP(U$3&amp;$B25,'weekly model'!$A:$Q,'weekly data seasonality'!$S$2,FALSE))</f>
        <v>2.9723029730922774</v>
      </c>
      <c r="V25" s="5">
        <f>IF(VLOOKUP(V$3&amp;$B25,'weekly model'!$A:$Q,'weekly data seasonality'!$S$2,FALSE)=0,#N/A,VLOOKUP(V$3&amp;$B25,'weekly model'!$A:$Q,'weekly data seasonality'!$S$2,FALSE))</f>
        <v>2.1649084002278958</v>
      </c>
      <c r="W25" s="5">
        <f>IF(VLOOKUP(W$3&amp;$B25,'weekly model'!$A:$Q,'weekly data seasonality'!$S$2,FALSE)=0,#N/A,VLOOKUP(W$3&amp;$B25,'weekly model'!$A:$Q,'weekly data seasonality'!$S$2,FALSE))</f>
        <v>3.8125223821079022</v>
      </c>
      <c r="Z25">
        <v>21</v>
      </c>
      <c r="AA25" s="5">
        <f>IF(VLOOKUP(AA$3&amp;$B25,'weekly model'!$A:$Q,'weekly data seasonality'!$AA$2,FALSE)=0,#N/A,VLOOKUP(AA$3&amp;$B25,'weekly model'!$A:$Q,'weekly data seasonality'!$AA$2,FALSE))</f>
        <v>9.8600000000000012</v>
      </c>
      <c r="AB25" s="5">
        <f>IF(VLOOKUP(AB$3&amp;$B25,'weekly model'!$A:$Q,'weekly data seasonality'!$AA$2,FALSE)=0,#N/A,VLOOKUP(AB$3&amp;$B25,'weekly model'!$A:$Q,'weekly data seasonality'!$AA$2,FALSE))</f>
        <v>14.450000000000001</v>
      </c>
      <c r="AC25" s="5">
        <f>IF(VLOOKUP(AC$3&amp;$B25,'weekly model'!$A:$Q,'weekly data seasonality'!$AA$2,FALSE)=0,#N/A,VLOOKUP(AC$3&amp;$B25,'weekly model'!$A:$Q,'weekly data seasonality'!$AA$2,FALSE))</f>
        <v>16.32</v>
      </c>
      <c r="AD25" s="5">
        <f>IF(VLOOKUP(AD$3&amp;$B25,'weekly model'!$A:$Q,'weekly data seasonality'!$AA$2,FALSE)=0,#N/A,VLOOKUP(AD$3&amp;$B25,'weekly model'!$A:$Q,'weekly data seasonality'!$AA$2,FALSE))</f>
        <v>8.33</v>
      </c>
      <c r="AE25" s="5">
        <f>IF(VLOOKUP(AE$3&amp;$B25,'weekly model'!$A:$Q,'weekly data seasonality'!$AA$2,FALSE)=0,#N/A,VLOOKUP(AE$3&amp;$B25,'weekly model'!$A:$Q,'weekly data seasonality'!$AA$2,FALSE))</f>
        <v>14.110000000000001</v>
      </c>
      <c r="AF25" s="5">
        <f>IF(VLOOKUP(AF$3&amp;$B25,'weekly model'!$A:$Q,'weekly data seasonality'!$AA$2,FALSE)=0,#N/A,VLOOKUP(AF$3&amp;$B25,'weekly model'!$A:$Q,'weekly data seasonality'!$AA$2,FALSE))</f>
        <v>17</v>
      </c>
      <c r="AG25" s="5">
        <f t="shared" si="1"/>
        <v>13.543333333333335</v>
      </c>
      <c r="AI25" s="1">
        <f>'weekly model'!B283</f>
        <v>44331</v>
      </c>
      <c r="AJ25">
        <v>21</v>
      </c>
      <c r="AK25" s="5">
        <f>IF(VLOOKUP(AK$3&amp;$B25,'weekly model'!$A:$Q,'weekly data seasonality'!$AK$2,FALSE)=0,#N/A,VLOOKUP(AK$3&amp;$B25,'weekly model'!$A:$Q,'weekly data seasonality'!$AK$2,FALSE))</f>
        <v>18.906999999999996</v>
      </c>
      <c r="AL25" s="5">
        <f>IF(VLOOKUP(AL$3&amp;$B25,'weekly model'!$A:$Q,'weekly data seasonality'!$AK$2,FALSE)=0,#N/A,VLOOKUP(AL$3&amp;$B25,'weekly model'!$A:$Q,'weekly data seasonality'!$AK$2,FALSE))</f>
        <v>19.823999999999998</v>
      </c>
      <c r="AM25" s="5">
        <f>IF(VLOOKUP(AM$3&amp;$B25,'weekly model'!$A:$Q,'weekly data seasonality'!$AK$2,FALSE)=0,#N/A,VLOOKUP(AM$3&amp;$B25,'weekly model'!$A:$Q,'weekly data seasonality'!$AK$2,FALSE))</f>
        <v>20.033300000000001</v>
      </c>
      <c r="AN25" s="5">
        <f>IF(VLOOKUP(AN$3&amp;$B25,'weekly model'!$A:$Q,'weekly data seasonality'!$AK$2,FALSE)=0,#N/A,VLOOKUP(AN$3&amp;$B25,'weekly model'!$A:$Q,'weekly data seasonality'!$AK$2,FALSE))</f>
        <v>20.799800000000005</v>
      </c>
      <c r="AO25" s="5">
        <f>IF(VLOOKUP(AO$3&amp;$B25,'weekly model'!$A:$Q,'weekly data seasonality'!$AK$2,FALSE)=0,#N/A,VLOOKUP(AO$3&amp;$B25,'weekly model'!$A:$Q,'weekly data seasonality'!$AK$2,FALSE))</f>
        <v>21.569800000000001</v>
      </c>
      <c r="AP25" s="5" t="e">
        <f>IF(VLOOKUP(AP$3&amp;$B25,'weekly model'!$A:$Q,'weekly data seasonality'!$AK$2,FALSE)=0,#N/A,VLOOKUP(AP$3&amp;$B25,'weekly model'!$A:$Q,'weekly data seasonality'!$AK$2,FALSE))</f>
        <v>#N/A</v>
      </c>
      <c r="AQ25" s="5">
        <f>'[6]removals&amp;BFF'!$F178/100</f>
        <v>21.521050222955225</v>
      </c>
      <c r="AR25" s="5">
        <f t="shared" si="0"/>
        <v>20.033300000000001</v>
      </c>
      <c r="AS25" s="250">
        <f t="shared" si="4"/>
        <v>-2.2600940687802495E-3</v>
      </c>
      <c r="AT25" s="250">
        <f t="shared" si="5"/>
        <v>3.7019586726795284E-2</v>
      </c>
      <c r="AW25">
        <v>21</v>
      </c>
      <c r="AX25" s="5" t="e">
        <f>IF(VLOOKUP(AX$3&amp;$B25,'weekly model'!$A:$Q,'weekly data seasonality'!$AX$2,FALSE)=0,#N/A,VLOOKUP(AX$3&amp;$B25,'weekly model'!$A:$Q,'weekly data seasonality'!$AX$2,FALSE))</f>
        <v>#N/A</v>
      </c>
      <c r="AY25" s="5" t="e">
        <f>IF(VLOOKUP(AY$3&amp;$B25,'weekly model'!$A:$Q,'weekly data seasonality'!$AX$2,FALSE)=0,#N/A,VLOOKUP(AY$3&amp;$B25,'weekly model'!$A:$Q,'weekly data seasonality'!$AX$2,FALSE))</f>
        <v>#N/A</v>
      </c>
      <c r="AZ25" s="5">
        <f>IF(VLOOKUP(AZ$3&amp;$B25,'weekly model'!$A:$Q,'weekly data seasonality'!$AX$2,FALSE)=0,#N/A,VLOOKUP(AZ$3&amp;$B25,'weekly model'!$A:$Q,'weekly data seasonality'!$AX$2,FALSE))</f>
        <v>158.89440000000002</v>
      </c>
      <c r="BA25" s="5">
        <f>IF(VLOOKUP(BA$3&amp;$B25,'weekly model'!$A:$Q,'weekly data seasonality'!$AX$2,FALSE)=0,#N/A,VLOOKUP(BA$3&amp;$B25,'weekly model'!$A:$Q,'weekly data seasonality'!$AX$2,FALSE))</f>
        <v>127.6782</v>
      </c>
      <c r="BB25" s="5">
        <f>IF(VLOOKUP(BB$3&amp;$B25,'weekly model'!$A:$Q,'weekly data seasonality'!$AX$2,FALSE)=0,#N/A,VLOOKUP(BB$3&amp;$B25,'weekly model'!$A:$Q,'weekly data seasonality'!$AX$2,FALSE))</f>
        <v>109.2608</v>
      </c>
      <c r="BC25" s="5" t="e">
        <f t="shared" si="2"/>
        <v>#N/A</v>
      </c>
      <c r="BG25">
        <v>21</v>
      </c>
      <c r="BH25" s="31">
        <f>IF(VLOOKUP(BH$3&amp;$B25,'weekly model'!$A:$Q,'weekly data seasonality'!$BH$2,FALSE)=0,#N/A,VLOOKUP(BH$3&amp;$B25,'weekly model'!$A:$Q,'weekly data seasonality'!$BH$2,FALSE))</f>
        <v>0.5640900883549097</v>
      </c>
      <c r="BI25" s="31">
        <f>IF(VLOOKUP(BI$3&amp;$B25,'weekly model'!$A:$Q,'weekly data seasonality'!$BH$2,FALSE)=0,#N/A,VLOOKUP(BI$3&amp;$B25,'weekly model'!$A:$Q,'weekly data seasonality'!$BH$2,FALSE))</f>
        <v>0.56225985283870461</v>
      </c>
      <c r="BJ25" s="31">
        <f>IF(VLOOKUP(BJ$3&amp;$B25,'weekly model'!$A:$Q,'weekly data seasonality'!$BH$2,FALSE)=0,#N/A,VLOOKUP(BJ$3&amp;$B25,'weekly model'!$A:$Q,'weekly data seasonality'!$BH$2,FALSE))</f>
        <v>0.60557481007073599</v>
      </c>
      <c r="BK25" s="31">
        <f>IF(VLOOKUP(BK$3&amp;$B25,'weekly model'!$A:$Q,'weekly data seasonality'!$BH$2,FALSE)=0,#N/A,VLOOKUP(BK$3&amp;$B25,'weekly model'!$A:$Q,'weekly data seasonality'!$BH$2,FALSE))</f>
        <v>0.64631046941955894</v>
      </c>
      <c r="BL25" s="31">
        <f>IF(VLOOKUP(BL$3&amp;$B25,'weekly model'!$A:$Q,'weekly data seasonality'!$BH$2,FALSE)=0,#N/A,VLOOKUP(BL$3&amp;$B25,'weekly model'!$A:$Q,'weekly data seasonality'!$BH$2,FALSE))</f>
        <v>0.71795576305511621</v>
      </c>
    </row>
    <row r="26" spans="1:64">
      <c r="A26" s="1">
        <f t="shared" si="6"/>
        <v>43617</v>
      </c>
      <c r="B26">
        <v>22</v>
      </c>
      <c r="C26" s="5">
        <f>IF(VLOOKUP(C$3&amp;$B26,'weekly model'!$A:$Q,'weekly data seasonality'!$C$2,FALSE)=0,#N/A,VLOOKUP(C$3&amp;$B26,'weekly model'!$A:$Q,'weekly data seasonality'!$C$2,FALSE))</f>
        <v>18.298247237669919</v>
      </c>
      <c r="D26" s="5">
        <f>IF(VLOOKUP(D$3&amp;$B26,'weekly model'!$A:$Q,'weekly data seasonality'!$C$2,FALSE)=0,#N/A,VLOOKUP(D$3&amp;$B26,'weekly model'!$A:$Q,'weekly data seasonality'!$C$2,FALSE))</f>
        <v>20.374433167124923</v>
      </c>
      <c r="E26" s="5">
        <f>IF(VLOOKUP(E$3&amp;$B26,'weekly model'!$A:$Q,'weekly data seasonality'!$C$2,FALSE)=0,#N/A,VLOOKUP(E$3&amp;$B26,'weekly model'!$A:$Q,'weekly data seasonality'!$C$2,FALSE))</f>
        <v>20.001208044272424</v>
      </c>
      <c r="F26" s="5">
        <f>IF(VLOOKUP(F$3&amp;$B26,'weekly model'!$A:$Q,'weekly data seasonality'!$C$2,FALSE)=0,#N/A,VLOOKUP(F$3&amp;$B26,'weekly model'!$A:$Q,'weekly data seasonality'!$C$2,FALSE))</f>
        <v>18.114239535632542</v>
      </c>
      <c r="G26" s="5">
        <f>IF(VLOOKUP(G$3&amp;$B26,'weekly model'!$A:$Q,'weekly data seasonality'!$C$2,FALSE)=0,#N/A,VLOOKUP(G$3&amp;$B26,'weekly model'!$A:$Q,'weekly data seasonality'!$C$2,FALSE))</f>
        <v>20.81585795386772</v>
      </c>
      <c r="J26">
        <v>22</v>
      </c>
      <c r="K26" s="5">
        <f>IF(VLOOKUP(K$3&amp;$B26,'weekly model'!$A:$Q,'weekly data seasonality'!$K$2,FALSE)=0,#N/A,VLOOKUP(K$3&amp;$B26,'weekly model'!$A:$Q,'weekly data seasonality'!$K$2,FALSE))</f>
        <v>12.040448093675993</v>
      </c>
      <c r="L26" s="5">
        <f>IF(VLOOKUP(L$3&amp;$B26,'weekly model'!$A:$Q,'weekly data seasonality'!$K$2,FALSE)=0,#N/A,VLOOKUP(L$3&amp;$B26,'weekly model'!$A:$Q,'weekly data seasonality'!$K$2,FALSE))</f>
        <v>13.801972670901675</v>
      </c>
      <c r="M26" s="5">
        <f>IF(VLOOKUP(M$3&amp;$B26,'weekly model'!$A:$Q,'weekly data seasonality'!$K$2,FALSE)=0,#N/A,VLOOKUP(M$3&amp;$B26,'weekly model'!$A:$Q,'weekly data seasonality'!$K$2,FALSE))</f>
        <v>13.91363591868636</v>
      </c>
      <c r="N26" s="5">
        <f>IF(VLOOKUP(N$3&amp;$B26,'weekly model'!$A:$Q,'weekly data seasonality'!$K$2,FALSE)=0,#N/A,VLOOKUP(N$3&amp;$B26,'weekly model'!$A:$Q,'weekly data seasonality'!$K$2,FALSE))</f>
        <v>14.116490457739753</v>
      </c>
      <c r="O26" s="5">
        <f>IF(VLOOKUP(O$3&amp;$B26,'weekly model'!$A:$Q,'weekly data seasonality'!$K$2,FALSE)=0,#N/A,VLOOKUP(O$3&amp;$B26,'weekly model'!$A:$Q,'weekly data seasonality'!$K$2,FALSE))</f>
        <v>15.22061696508089</v>
      </c>
      <c r="R26">
        <v>22</v>
      </c>
      <c r="S26" s="5">
        <f>IF(VLOOKUP(S$3&amp;$B26,'weekly model'!$A:$Q,'weekly data seasonality'!$S$2,FALSE)=0,#N/A,VLOOKUP(S$3&amp;$B26,'weekly model'!$A:$Q,'weekly data seasonality'!$S$2,FALSE))</f>
        <v>3.6021228859294112</v>
      </c>
      <c r="T26" s="5">
        <f>IF(VLOOKUP(T$3&amp;$B26,'weekly model'!$A:$Q,'weekly data seasonality'!$S$2,FALSE)=0,#N/A,VLOOKUP(T$3&amp;$B26,'weekly model'!$A:$Q,'weekly data seasonality'!$S$2,FALSE))</f>
        <v>3.8381848962232463</v>
      </c>
      <c r="U26" s="5">
        <f>IF(VLOOKUP(U$3&amp;$B26,'weekly model'!$A:$Q,'weekly data seasonality'!$S$2,FALSE)=0,#N/A,VLOOKUP(U$3&amp;$B26,'weekly model'!$A:$Q,'weekly data seasonality'!$S$2,FALSE))</f>
        <v>4.15135649225273</v>
      </c>
      <c r="V26" s="5">
        <f>IF(VLOOKUP(V$3&amp;$B26,'weekly model'!$A:$Q,'weekly data seasonality'!$S$2,FALSE)=0,#N/A,VLOOKUP(V$3&amp;$B26,'weekly model'!$A:$Q,'weekly data seasonality'!$S$2,FALSE))</f>
        <v>2.2047965430132237</v>
      </c>
      <c r="W26" s="5">
        <f>IF(VLOOKUP(W$3&amp;$B26,'weekly model'!$A:$Q,'weekly data seasonality'!$S$2,FALSE)=0,#N/A,VLOOKUP(W$3&amp;$B26,'weekly model'!$A:$Q,'weekly data seasonality'!$S$2,FALSE))</f>
        <v>3.8238734594311223</v>
      </c>
      <c r="Z26">
        <v>22</v>
      </c>
      <c r="AA26" s="5">
        <f>IF(VLOOKUP(AA$3&amp;$B26,'weekly model'!$A:$Q,'weekly data seasonality'!$AA$2,FALSE)=0,#N/A,VLOOKUP(AA$3&amp;$B26,'weekly model'!$A:$Q,'weekly data seasonality'!$AA$2,FALSE))</f>
        <v>9.5200000000000014</v>
      </c>
      <c r="AB26" s="5">
        <f>IF(VLOOKUP(AB$3&amp;$B26,'weekly model'!$A:$Q,'weekly data seasonality'!$AA$2,FALSE)=0,#N/A,VLOOKUP(AB$3&amp;$B26,'weekly model'!$A:$Q,'weekly data seasonality'!$AA$2,FALSE))</f>
        <v>15.98</v>
      </c>
      <c r="AC26" s="5">
        <f>IF(VLOOKUP(AC$3&amp;$B26,'weekly model'!$A:$Q,'weekly data seasonality'!$AA$2,FALSE)=0,#N/A,VLOOKUP(AC$3&amp;$B26,'weekly model'!$A:$Q,'weekly data seasonality'!$AA$2,FALSE))</f>
        <v>12.58</v>
      </c>
      <c r="AD26" s="5">
        <f>IF(VLOOKUP(AD$3&amp;$B26,'weekly model'!$A:$Q,'weekly data seasonality'!$AA$2,FALSE)=0,#N/A,VLOOKUP(AD$3&amp;$B26,'weekly model'!$A:$Q,'weekly data seasonality'!$AA$2,FALSE))</f>
        <v>12.07</v>
      </c>
      <c r="AE26" s="5">
        <f>IF(VLOOKUP(AE$3&amp;$B26,'weekly model'!$A:$Q,'weekly data seasonality'!$AA$2,FALSE)=0,#N/A,VLOOKUP(AE$3&amp;$B26,'weekly model'!$A:$Q,'weekly data seasonality'!$AA$2,FALSE))</f>
        <v>16.150000000000002</v>
      </c>
      <c r="AF26" s="5">
        <f>IF(VLOOKUP(AF$3&amp;$B26,'weekly model'!$A:$Q,'weekly data seasonality'!$AA$2,FALSE)=0,#N/A,VLOOKUP(AF$3&amp;$B26,'weekly model'!$A:$Q,'weekly data seasonality'!$AA$2,FALSE))</f>
        <v>17</v>
      </c>
      <c r="AG26" s="5">
        <f t="shared" si="1"/>
        <v>12.693333333333333</v>
      </c>
      <c r="AI26" s="1">
        <f>'weekly model'!B284</f>
        <v>44338</v>
      </c>
      <c r="AJ26">
        <v>22</v>
      </c>
      <c r="AK26" s="5">
        <f>IF(VLOOKUP(AK$3&amp;$B26,'weekly model'!$A:$Q,'weekly data seasonality'!$AK$2,FALSE)=0,#N/A,VLOOKUP(AK$3&amp;$B26,'weekly model'!$A:$Q,'weekly data seasonality'!$AK$2,FALSE))</f>
        <v>18.585000000000008</v>
      </c>
      <c r="AL26" s="5">
        <f>IF(VLOOKUP(AL$3&amp;$B26,'weekly model'!$A:$Q,'weekly data seasonality'!$AK$2,FALSE)=0,#N/A,VLOOKUP(AL$3&amp;$B26,'weekly model'!$A:$Q,'weekly data seasonality'!$AK$2,FALSE))</f>
        <v>19.186999999999998</v>
      </c>
      <c r="AM26" s="5">
        <f>IF(VLOOKUP(AM$3&amp;$B26,'weekly model'!$A:$Q,'weekly data seasonality'!$AK$2,FALSE)=0,#N/A,VLOOKUP(AM$3&amp;$B26,'weekly model'!$A:$Q,'weekly data seasonality'!$AK$2,FALSE))</f>
        <v>19.988500000000002</v>
      </c>
      <c r="AN26" s="5">
        <f>IF(VLOOKUP(AN$3&amp;$B26,'weekly model'!$A:$Q,'weekly data seasonality'!$AK$2,FALSE)=0,#N/A,VLOOKUP(AN$3&amp;$B26,'weekly model'!$A:$Q,'weekly data seasonality'!$AK$2,FALSE))</f>
        <v>20.292300000000001</v>
      </c>
      <c r="AO26" s="5">
        <f>IF(VLOOKUP(AO$3&amp;$B26,'weekly model'!$A:$Q,'weekly data seasonality'!$AK$2,FALSE)=0,#N/A,VLOOKUP(AO$3&amp;$B26,'weekly model'!$A:$Q,'weekly data seasonality'!$AK$2,FALSE))</f>
        <v>21.1358</v>
      </c>
      <c r="AP26" s="5" t="e">
        <f>IF(VLOOKUP(AP$3&amp;$B26,'weekly model'!$A:$Q,'weekly data seasonality'!$AK$2,FALSE)=0,#N/A,VLOOKUP(AP$3&amp;$B26,'weekly model'!$A:$Q,'weekly data seasonality'!$AK$2,FALSE))</f>
        <v>#N/A</v>
      </c>
      <c r="AQ26" s="5">
        <f>'[6]removals&amp;BFF'!$F179/100</f>
        <v>20.988798740303011</v>
      </c>
      <c r="AR26" s="5">
        <f t="shared" si="0"/>
        <v>19.988500000000002</v>
      </c>
      <c r="AS26" s="250">
        <f t="shared" si="4"/>
        <v>-6.9550837771453766E-3</v>
      </c>
      <c r="AT26" s="250">
        <f t="shared" si="5"/>
        <v>4.1567491117320277E-2</v>
      </c>
      <c r="AW26">
        <v>22</v>
      </c>
      <c r="AX26" s="5" t="e">
        <f>IF(VLOOKUP(AX$3&amp;$B26,'weekly model'!$A:$Q,'weekly data seasonality'!$AX$2,FALSE)=0,#N/A,VLOOKUP(AX$3&amp;$B26,'weekly model'!$A:$Q,'weekly data seasonality'!$AX$2,FALSE))</f>
        <v>#N/A</v>
      </c>
      <c r="AY26" s="5" t="e">
        <f>IF(VLOOKUP(AY$3&amp;$B26,'weekly model'!$A:$Q,'weekly data seasonality'!$AX$2,FALSE)=0,#N/A,VLOOKUP(AY$3&amp;$B26,'weekly model'!$A:$Q,'weekly data seasonality'!$AX$2,FALSE))</f>
        <v>#N/A</v>
      </c>
      <c r="AZ26" s="5">
        <f>IF(VLOOKUP(AZ$3&amp;$B26,'weekly model'!$A:$Q,'weekly data seasonality'!$AX$2,FALSE)=0,#N/A,VLOOKUP(AZ$3&amp;$B26,'weekly model'!$A:$Q,'weekly data seasonality'!$AX$2,FALSE))</f>
        <v>160.4016</v>
      </c>
      <c r="BA26" s="5">
        <f>IF(VLOOKUP(BA$3&amp;$B26,'weekly model'!$A:$Q,'weekly data seasonality'!$AX$2,FALSE)=0,#N/A,VLOOKUP(BA$3&amp;$B26,'weekly model'!$A:$Q,'weekly data seasonality'!$AX$2,FALSE))</f>
        <v>123.98100000000001</v>
      </c>
      <c r="BB26" s="5">
        <f>IF(VLOOKUP(BB$3&amp;$B26,'weekly model'!$A:$Q,'weekly data seasonality'!$AX$2,FALSE)=0,#N/A,VLOOKUP(BB$3&amp;$B26,'weekly model'!$A:$Q,'weekly data seasonality'!$AX$2,FALSE))</f>
        <v>107.8485</v>
      </c>
      <c r="BC26" s="5" t="e">
        <f t="shared" si="2"/>
        <v>#N/A</v>
      </c>
      <c r="BG26">
        <v>22</v>
      </c>
      <c r="BH26" s="31">
        <f>IF(VLOOKUP(BH$3&amp;$B26,'weekly model'!$A:$Q,'weekly data seasonality'!$BH$2,FALSE)=0,#N/A,VLOOKUP(BH$3&amp;$B26,'weekly model'!$A:$Q,'weekly data seasonality'!$BH$2,FALSE))</f>
        <v>0.5945540481132835</v>
      </c>
      <c r="BI26" s="31">
        <f>IF(VLOOKUP(BI$3&amp;$B26,'weekly model'!$A:$Q,'weekly data seasonality'!$BH$2,FALSE)=0,#N/A,VLOOKUP(BI$3&amp;$B26,'weekly model'!$A:$Q,'weekly data seasonality'!$BH$2,FALSE))</f>
        <v>0.68663563358837165</v>
      </c>
      <c r="BJ26" s="31">
        <f>IF(VLOOKUP(BJ$3&amp;$B26,'weekly model'!$A:$Q,'weekly data seasonality'!$BH$2,FALSE)=0,#N/A,VLOOKUP(BJ$3&amp;$B26,'weekly model'!$A:$Q,'weekly data seasonality'!$BH$2,FALSE))</f>
        <v>0.51071839874238212</v>
      </c>
      <c r="BK26" s="31">
        <f>IF(VLOOKUP(BK$3&amp;$B26,'weekly model'!$A:$Q,'weekly data seasonality'!$BH$2,FALSE)=0,#N/A,VLOOKUP(BK$3&amp;$B26,'weekly model'!$A:$Q,'weekly data seasonality'!$BH$2,FALSE))</f>
        <v>0.65633163516635962</v>
      </c>
      <c r="BL26" s="31">
        <f>IF(VLOOKUP(BL$3&amp;$B26,'weekly model'!$A:$Q,'weekly data seasonality'!$BH$2,FALSE)=0,#N/A,VLOOKUP(BL$3&amp;$B26,'weekly model'!$A:$Q,'weekly data seasonality'!$BH$2,FALSE))</f>
        <v>0.74637341841488103</v>
      </c>
    </row>
    <row r="27" spans="1:64">
      <c r="A27" s="1">
        <f t="shared" si="6"/>
        <v>43624</v>
      </c>
      <c r="B27">
        <v>23</v>
      </c>
      <c r="C27" s="5">
        <f>IF(VLOOKUP(C$3&amp;$B27,'weekly model'!$A:$Q,'weekly data seasonality'!$C$2,FALSE)=0,#N/A,VLOOKUP(C$3&amp;$B27,'weekly model'!$A:$Q,'weekly data seasonality'!$C$2,FALSE))</f>
        <v>16.850794477847053</v>
      </c>
      <c r="D27" s="5">
        <f>IF(VLOOKUP(D$3&amp;$B27,'weekly model'!$A:$Q,'weekly data seasonality'!$C$2,FALSE)=0,#N/A,VLOOKUP(D$3&amp;$B27,'weekly model'!$A:$Q,'weekly data seasonality'!$C$2,FALSE))</f>
        <v>19.541317329613538</v>
      </c>
      <c r="E27" s="5">
        <f>IF(VLOOKUP(E$3&amp;$B27,'weekly model'!$A:$Q,'weekly data seasonality'!$C$2,FALSE)=0,#N/A,VLOOKUP(E$3&amp;$B27,'weekly model'!$A:$Q,'weekly data seasonality'!$C$2,FALSE))</f>
        <v>20.55140436610705</v>
      </c>
      <c r="F27" s="5">
        <f>IF(VLOOKUP(F$3&amp;$B27,'weekly model'!$A:$Q,'weekly data seasonality'!$C$2,FALSE)=0,#N/A,VLOOKUP(F$3&amp;$B27,'weekly model'!$A:$Q,'weekly data seasonality'!$C$2,FALSE))</f>
        <v>19.226065528170441</v>
      </c>
      <c r="G27" s="5">
        <f>IF(VLOOKUP(G$3&amp;$B27,'weekly model'!$A:$Q,'weekly data seasonality'!$C$2,FALSE)=0,#N/A,VLOOKUP(G$3&amp;$B27,'weekly model'!$A:$Q,'weekly data seasonality'!$C$2,FALSE))</f>
        <v>20.722281103612097</v>
      </c>
      <c r="J27">
        <v>23</v>
      </c>
      <c r="K27" s="5">
        <f>IF(VLOOKUP(K$3&amp;$B27,'weekly model'!$A:$Q,'weekly data seasonality'!$K$2,FALSE)=0,#N/A,VLOOKUP(K$3&amp;$B27,'weekly model'!$A:$Q,'weekly data seasonality'!$K$2,FALSE))</f>
        <v>10.334547047090139</v>
      </c>
      <c r="L27" s="5">
        <f>IF(VLOOKUP(L$3&amp;$B27,'weekly model'!$A:$Q,'weekly data seasonality'!$K$2,FALSE)=0,#N/A,VLOOKUP(L$3&amp;$B27,'weekly model'!$A:$Q,'weekly data seasonality'!$K$2,FALSE))</f>
        <v>13.324879023222852</v>
      </c>
      <c r="M27" s="5">
        <f>IF(VLOOKUP(M$3&amp;$B27,'weekly model'!$A:$Q,'weekly data seasonality'!$K$2,FALSE)=0,#N/A,VLOOKUP(M$3&amp;$B27,'weekly model'!$A:$Q,'weekly data seasonality'!$K$2,FALSE))</f>
        <v>14.266063599594709</v>
      </c>
      <c r="N27" s="5">
        <f>IF(VLOOKUP(N$3&amp;$B27,'weekly model'!$A:$Q,'weekly data seasonality'!$K$2,FALSE)=0,#N/A,VLOOKUP(N$3&amp;$B27,'weekly model'!$A:$Q,'weekly data seasonality'!$K$2,FALSE))</f>
        <v>14.672442305560704</v>
      </c>
      <c r="O27" s="5">
        <f>IF(VLOOKUP(O$3&amp;$B27,'weekly model'!$A:$Q,'weekly data seasonality'!$K$2,FALSE)=0,#N/A,VLOOKUP(O$3&amp;$B27,'weekly model'!$A:$Q,'weekly data seasonality'!$K$2,FALSE))</f>
        <v>16.001754828674066</v>
      </c>
      <c r="R27">
        <v>23</v>
      </c>
      <c r="S27" s="5">
        <f>IF(VLOOKUP(S$3&amp;$B27,'weekly model'!$A:$Q,'weekly data seasonality'!$S$2,FALSE)=0,#N/A,VLOOKUP(S$3&amp;$B27,'weekly model'!$A:$Q,'weekly data seasonality'!$S$2,FALSE))</f>
        <v>4.0460682974235809</v>
      </c>
      <c r="T27" s="5">
        <f>IF(VLOOKUP(T$3&amp;$B27,'weekly model'!$A:$Q,'weekly data seasonality'!$S$2,FALSE)=0,#N/A,VLOOKUP(T$3&amp;$B27,'weekly model'!$A:$Q,'weekly data seasonality'!$S$2,FALSE))</f>
        <v>3.4821627063906848</v>
      </c>
      <c r="U27" s="5">
        <f>IF(VLOOKUP(U$3&amp;$B27,'weekly model'!$A:$Q,'weekly data seasonality'!$S$2,FALSE)=0,#N/A,VLOOKUP(U$3&amp;$B27,'weekly model'!$A:$Q,'weekly data seasonality'!$S$2,FALSE))</f>
        <v>4.3491251331790064</v>
      </c>
      <c r="V27" s="5">
        <f>IF(VLOOKUP(V$3&amp;$B27,'weekly model'!$A:$Q,'weekly data seasonality'!$S$2,FALSE)=0,#N/A,VLOOKUP(V$3&amp;$B27,'weekly model'!$A:$Q,'weekly data seasonality'!$S$2,FALSE))</f>
        <v>2.7126481588931557</v>
      </c>
      <c r="W27" s="5">
        <f>IF(VLOOKUP(W$3&amp;$B27,'weekly model'!$A:$Q,'weekly data seasonality'!$S$2,FALSE)=0,#N/A,VLOOKUP(W$3&amp;$B27,'weekly model'!$A:$Q,'weekly data seasonality'!$S$2,FALSE))</f>
        <v>3.3996837679327481</v>
      </c>
      <c r="Z27">
        <v>23</v>
      </c>
      <c r="AA27" s="5">
        <f>IF(VLOOKUP(AA$3&amp;$B27,'weekly model'!$A:$Q,'weekly data seasonality'!$AA$2,FALSE)=0,#N/A,VLOOKUP(AA$3&amp;$B27,'weekly model'!$A:$Q,'weekly data seasonality'!$AA$2,FALSE))</f>
        <v>10.370000000000001</v>
      </c>
      <c r="AB27" s="5">
        <f>IF(VLOOKUP(AB$3&amp;$B27,'weekly model'!$A:$Q,'weekly data seasonality'!$AA$2,FALSE)=0,#N/A,VLOOKUP(AB$3&amp;$B27,'weekly model'!$A:$Q,'weekly data seasonality'!$AA$2,FALSE))</f>
        <v>16.150000000000002</v>
      </c>
      <c r="AC27" s="5">
        <f>IF(VLOOKUP(AC$3&amp;$B27,'weekly model'!$A:$Q,'weekly data seasonality'!$AA$2,FALSE)=0,#N/A,VLOOKUP(AC$3&amp;$B27,'weekly model'!$A:$Q,'weekly data seasonality'!$AA$2,FALSE))</f>
        <v>14.280000000000001</v>
      </c>
      <c r="AD27" s="5">
        <f>IF(VLOOKUP(AD$3&amp;$B27,'weekly model'!$A:$Q,'weekly data seasonality'!$AA$2,FALSE)=0,#N/A,VLOOKUP(AD$3&amp;$B27,'weekly model'!$A:$Q,'weekly data seasonality'!$AA$2,FALSE))</f>
        <v>9.01</v>
      </c>
      <c r="AE27" s="5">
        <f>IF(VLOOKUP(AE$3&amp;$B27,'weekly model'!$A:$Q,'weekly data seasonality'!$AA$2,FALSE)=0,#N/A,VLOOKUP(AE$3&amp;$B27,'weekly model'!$A:$Q,'weekly data seasonality'!$AA$2,FALSE))</f>
        <v>19.89</v>
      </c>
      <c r="AF27" s="5">
        <f>IF(VLOOKUP(AF$3&amp;$B27,'weekly model'!$A:$Q,'weekly data seasonality'!$AA$2,FALSE)=0,#N/A,VLOOKUP(AF$3&amp;$B27,'weekly model'!$A:$Q,'weekly data seasonality'!$AA$2,FALSE))</f>
        <v>17</v>
      </c>
      <c r="AG27" s="5">
        <f t="shared" si="1"/>
        <v>13.600000000000001</v>
      </c>
      <c r="AI27" s="1">
        <f>'weekly model'!B285</f>
        <v>44345</v>
      </c>
      <c r="AJ27">
        <v>23</v>
      </c>
      <c r="AK27" s="5">
        <f>IF(VLOOKUP(AK$3&amp;$B27,'weekly model'!$A:$Q,'weekly data seasonality'!$AK$2,FALSE)=0,#N/A,VLOOKUP(AK$3&amp;$B27,'weekly model'!$A:$Q,'weekly data seasonality'!$AK$2,FALSE))</f>
        <v>18.186000000000007</v>
      </c>
      <c r="AL27" s="5">
        <f>IF(VLOOKUP(AL$3&amp;$B27,'weekly model'!$A:$Q,'weekly data seasonality'!$AK$2,FALSE)=0,#N/A,VLOOKUP(AL$3&amp;$B27,'weekly model'!$A:$Q,'weekly data seasonality'!$AK$2,FALSE))</f>
        <v>19.663</v>
      </c>
      <c r="AM27" s="5">
        <f>IF(VLOOKUP(AM$3&amp;$B27,'weekly model'!$A:$Q,'weekly data seasonality'!$AK$2,FALSE)=0,#N/A,VLOOKUP(AM$3&amp;$B27,'weekly model'!$A:$Q,'weekly data seasonality'!$AK$2,FALSE))</f>
        <v>19.278000000000002</v>
      </c>
      <c r="AN27" s="5">
        <f>IF(VLOOKUP(AN$3&amp;$B27,'weekly model'!$A:$Q,'weekly data seasonality'!$AK$2,FALSE)=0,#N/A,VLOOKUP(AN$3&amp;$B27,'weekly model'!$A:$Q,'weekly data seasonality'!$AK$2,FALSE))</f>
        <v>20.705300000000001</v>
      </c>
      <c r="AO27" s="5">
        <f>IF(VLOOKUP(AO$3&amp;$B27,'weekly model'!$A:$Q,'weekly data seasonality'!$AK$2,FALSE)=0,#N/A,VLOOKUP(AO$3&amp;$B27,'weekly model'!$A:$Q,'weekly data seasonality'!$AK$2,FALSE))</f>
        <v>21.985600000000002</v>
      </c>
      <c r="AP27" s="5" t="e">
        <f>IF(VLOOKUP(AP$3&amp;$B27,'weekly model'!$A:$Q,'weekly data seasonality'!$AK$2,FALSE)=0,#N/A,VLOOKUP(AP$3&amp;$B27,'weekly model'!$A:$Q,'weekly data seasonality'!$AK$2,FALSE))</f>
        <v>#N/A</v>
      </c>
      <c r="AQ27" s="5">
        <f>'[6]removals&amp;BFF'!$F180/100</f>
        <v>21.709151880062869</v>
      </c>
      <c r="AR27" s="5">
        <f t="shared" si="0"/>
        <v>19.663</v>
      </c>
      <c r="AS27" s="250">
        <f t="shared" si="4"/>
        <v>-1.2574053923346762E-2</v>
      </c>
      <c r="AT27" s="250">
        <f t="shared" si="5"/>
        <v>6.1834409547314007E-2</v>
      </c>
      <c r="AW27">
        <v>23</v>
      </c>
      <c r="AX27" s="5" t="e">
        <f>IF(VLOOKUP(AX$3&amp;$B27,'weekly model'!$A:$Q,'weekly data seasonality'!$AX$2,FALSE)=0,#N/A,VLOOKUP(AX$3&amp;$B27,'weekly model'!$A:$Q,'weekly data seasonality'!$AX$2,FALSE))</f>
        <v>#N/A</v>
      </c>
      <c r="AY27" s="5">
        <f>IF(VLOOKUP(AY$3&amp;$B27,'weekly model'!$A:$Q,'weekly data seasonality'!$AX$2,FALSE)=0,#N/A,VLOOKUP(AY$3&amp;$B27,'weekly model'!$A:$Q,'weekly data seasonality'!$AX$2,FALSE))</f>
        <v>144.11000000000001</v>
      </c>
      <c r="AZ27" s="5">
        <f>IF(VLOOKUP(AZ$3&amp;$B27,'weekly model'!$A:$Q,'weekly data seasonality'!$AX$2,FALSE)=0,#N/A,VLOOKUP(AZ$3&amp;$B27,'weekly model'!$A:$Q,'weekly data seasonality'!$AX$2,FALSE))</f>
        <v>159.14610000000002</v>
      </c>
      <c r="BA27" s="5">
        <f>IF(VLOOKUP(BA$3&amp;$B27,'weekly model'!$A:$Q,'weekly data seasonality'!$AX$2,FALSE)=0,#N/A,VLOOKUP(BA$3&amp;$B27,'weekly model'!$A:$Q,'weekly data seasonality'!$AX$2,FALSE))</f>
        <v>121.58</v>
      </c>
      <c r="BB27" s="5">
        <f>IF(VLOOKUP(BB$3&amp;$B27,'weekly model'!$A:$Q,'weekly data seasonality'!$AX$2,FALSE)=0,#N/A,VLOOKUP(BB$3&amp;$B27,'weekly model'!$A:$Q,'weekly data seasonality'!$AX$2,FALSE))</f>
        <v>107.53700000000001</v>
      </c>
      <c r="BC27" s="5" t="e">
        <f t="shared" si="2"/>
        <v>#N/A</v>
      </c>
      <c r="BG27">
        <v>23</v>
      </c>
      <c r="BH27" s="31">
        <f>IF(VLOOKUP(BH$3&amp;$B27,'weekly model'!$A:$Q,'weekly data seasonality'!$BH$2,FALSE)=0,#N/A,VLOOKUP(BH$3&amp;$B27,'weekly model'!$A:$Q,'weekly data seasonality'!$BH$2,FALSE))</f>
        <v>0.58446013045396428</v>
      </c>
      <c r="BI27" s="31">
        <f>IF(VLOOKUP(BI$3&amp;$B27,'weekly model'!$A:$Q,'weekly data seasonality'!$BH$2,FALSE)=0,#N/A,VLOOKUP(BI$3&amp;$B27,'weekly model'!$A:$Q,'weekly data seasonality'!$BH$2,FALSE))</f>
        <v>0.71513185426903336</v>
      </c>
      <c r="BJ27" s="31">
        <f>IF(VLOOKUP(BJ$3&amp;$B27,'weekly model'!$A:$Q,'weekly data seasonality'!$BH$2,FALSE)=0,#N/A,VLOOKUP(BJ$3&amp;$B27,'weekly model'!$A:$Q,'weekly data seasonality'!$BH$2,FALSE))</f>
        <v>0.71403868367568712</v>
      </c>
      <c r="BK27" s="31">
        <f>IF(VLOOKUP(BK$3&amp;$B27,'weekly model'!$A:$Q,'weekly data seasonality'!$BH$2,FALSE)=0,#N/A,VLOOKUP(BK$3&amp;$B27,'weekly model'!$A:$Q,'weekly data seasonality'!$BH$2,FALSE))</f>
        <v>0.57332178332821926</v>
      </c>
      <c r="BL27" s="31">
        <f>IF(VLOOKUP(BL$3&amp;$B27,'weekly model'!$A:$Q,'weekly data seasonality'!$BH$2,FALSE)=0,#N/A,VLOOKUP(BL$3&amp;$B27,'weekly model'!$A:$Q,'weekly data seasonality'!$BH$2,FALSE))</f>
        <v>0.65022026673020639</v>
      </c>
    </row>
    <row r="28" spans="1:64">
      <c r="A28" s="1">
        <f t="shared" si="6"/>
        <v>43631</v>
      </c>
      <c r="B28">
        <v>24</v>
      </c>
      <c r="C28" s="5">
        <f>IF(VLOOKUP(C$3&amp;$B28,'weekly model'!$A:$Q,'weekly data seasonality'!$C$2,FALSE)=0,#N/A,VLOOKUP(C$3&amp;$B28,'weekly model'!$A:$Q,'weekly data seasonality'!$C$2,FALSE))</f>
        <v>17.379121978951538</v>
      </c>
      <c r="D28" s="5">
        <f>IF(VLOOKUP(D$3&amp;$B28,'weekly model'!$A:$Q,'weekly data seasonality'!$C$2,FALSE)=0,#N/A,VLOOKUP(D$3&amp;$B28,'weekly model'!$A:$Q,'weekly data seasonality'!$C$2,FALSE))</f>
        <v>18.887008715880221</v>
      </c>
      <c r="E28" s="5">
        <f>IF(VLOOKUP(E$3&amp;$B28,'weekly model'!$A:$Q,'weekly data seasonality'!$C$2,FALSE)=0,#N/A,VLOOKUP(E$3&amp;$B28,'weekly model'!$A:$Q,'weekly data seasonality'!$C$2,FALSE))</f>
        <v>20.45691417767943</v>
      </c>
      <c r="F28" s="5">
        <f>IF(VLOOKUP(F$3&amp;$B28,'weekly model'!$A:$Q,'weekly data seasonality'!$C$2,FALSE)=0,#N/A,VLOOKUP(F$3&amp;$B28,'weekly model'!$A:$Q,'weekly data seasonality'!$C$2,FALSE))</f>
        <v>20.411773772419394</v>
      </c>
      <c r="G28" s="5">
        <f>IF(VLOOKUP(G$3&amp;$B28,'weekly model'!$A:$Q,'weekly data seasonality'!$C$2,FALSE)=0,#N/A,VLOOKUP(G$3&amp;$B28,'weekly model'!$A:$Q,'weekly data seasonality'!$C$2,FALSE))</f>
        <v>20.574725548203958</v>
      </c>
      <c r="J28">
        <v>24</v>
      </c>
      <c r="K28" s="5">
        <f>IF(VLOOKUP(K$3&amp;$B28,'weekly model'!$A:$Q,'weekly data seasonality'!$K$2,FALSE)=0,#N/A,VLOOKUP(K$3&amp;$B28,'weekly model'!$A:$Q,'weekly data seasonality'!$K$2,FALSE))</f>
        <v>11.090539742096341</v>
      </c>
      <c r="L28" s="5">
        <f>IF(VLOOKUP(L$3&amp;$B28,'weekly model'!$A:$Q,'weekly data seasonality'!$K$2,FALSE)=0,#N/A,VLOOKUP(L$3&amp;$B28,'weekly model'!$A:$Q,'weekly data seasonality'!$K$2,FALSE))</f>
        <v>12.74710171919995</v>
      </c>
      <c r="M28" s="5">
        <f>IF(VLOOKUP(M$3&amp;$B28,'weekly model'!$A:$Q,'weekly data seasonality'!$K$2,FALSE)=0,#N/A,VLOOKUP(M$3&amp;$B28,'weekly model'!$A:$Q,'weekly data seasonality'!$K$2,FALSE))</f>
        <v>15.070918309656788</v>
      </c>
      <c r="N28" s="5">
        <f>IF(VLOOKUP(N$3&amp;$B28,'weekly model'!$A:$Q,'weekly data seasonality'!$K$2,FALSE)=0,#N/A,VLOOKUP(N$3&amp;$B28,'weekly model'!$A:$Q,'weekly data seasonality'!$K$2,FALSE))</f>
        <v>14.411968812647467</v>
      </c>
      <c r="O28" s="5">
        <f>IF(VLOOKUP(O$3&amp;$B28,'weekly model'!$A:$Q,'weekly data seasonality'!$K$2,FALSE)=0,#N/A,VLOOKUP(O$3&amp;$B28,'weekly model'!$A:$Q,'weekly data seasonality'!$K$2,FALSE))</f>
        <v>15.729784290355719</v>
      </c>
      <c r="R28">
        <v>24</v>
      </c>
      <c r="S28" s="5">
        <f>IF(VLOOKUP(S$3&amp;$B28,'weekly model'!$A:$Q,'weekly data seasonality'!$S$2,FALSE)=0,#N/A,VLOOKUP(S$3&amp;$B28,'weekly model'!$A:$Q,'weekly data seasonality'!$S$2,FALSE))</f>
        <v>3.8184031035218626</v>
      </c>
      <c r="T28" s="5">
        <f>IF(VLOOKUP(T$3&amp;$B28,'weekly model'!$A:$Q,'weekly data seasonality'!$S$2,FALSE)=0,#N/A,VLOOKUP(T$3&amp;$B28,'weekly model'!$A:$Q,'weekly data seasonality'!$S$2,FALSE))</f>
        <v>3.4056313966802714</v>
      </c>
      <c r="U28" s="5">
        <f>IF(VLOOKUP(U$3&amp;$B28,'weekly model'!$A:$Q,'weekly data seasonality'!$S$2,FALSE)=0,#N/A,VLOOKUP(U$3&amp;$B28,'weekly model'!$A:$Q,'weekly data seasonality'!$S$2,FALSE))</f>
        <v>3.4497802346893089</v>
      </c>
      <c r="V28" s="5">
        <f>IF(VLOOKUP(V$3&amp;$B28,'weekly model'!$A:$Q,'weekly data seasonality'!$S$2,FALSE)=0,#N/A,VLOOKUP(V$3&amp;$B28,'weekly model'!$A:$Q,'weekly data seasonality'!$S$2,FALSE))</f>
        <v>3.8612421232924188</v>
      </c>
      <c r="W28" s="5">
        <f>IF(VLOOKUP(W$3&amp;$B28,'weekly model'!$A:$Q,'weekly data seasonality'!$S$2,FALSE)=0,#N/A,VLOOKUP(W$3&amp;$B28,'weekly model'!$A:$Q,'weekly data seasonality'!$S$2,FALSE))</f>
        <v>3.3471401641430631</v>
      </c>
      <c r="Z28">
        <v>24</v>
      </c>
      <c r="AA28" s="5">
        <f>IF(VLOOKUP(AA$3&amp;$B28,'weekly model'!$A:$Q,'weekly data seasonality'!$AA$2,FALSE)=0,#N/A,VLOOKUP(AA$3&amp;$B28,'weekly model'!$A:$Q,'weekly data seasonality'!$AA$2,FALSE))</f>
        <v>9.3500000000000014</v>
      </c>
      <c r="AB28" s="5">
        <f>IF(VLOOKUP(AB$3&amp;$B28,'weekly model'!$A:$Q,'weekly data seasonality'!$AA$2,FALSE)=0,#N/A,VLOOKUP(AB$3&amp;$B28,'weekly model'!$A:$Q,'weekly data seasonality'!$AA$2,FALSE))</f>
        <v>13.260000000000002</v>
      </c>
      <c r="AC28" s="5">
        <f>IF(VLOOKUP(AC$3&amp;$B28,'weekly model'!$A:$Q,'weekly data seasonality'!$AA$2,FALSE)=0,#N/A,VLOOKUP(AC$3&amp;$B28,'weekly model'!$A:$Q,'weekly data seasonality'!$AA$2,FALSE))</f>
        <v>19.21</v>
      </c>
      <c r="AD28" s="5">
        <f>IF(VLOOKUP(AD$3&amp;$B28,'weekly model'!$A:$Q,'weekly data seasonality'!$AA$2,FALSE)=0,#N/A,VLOOKUP(AD$3&amp;$B28,'weekly model'!$A:$Q,'weekly data seasonality'!$AA$2,FALSE))</f>
        <v>10.030000000000001</v>
      </c>
      <c r="AE28" s="5">
        <f>IF(VLOOKUP(AE$3&amp;$B28,'weekly model'!$A:$Q,'weekly data seasonality'!$AA$2,FALSE)=0,#N/A,VLOOKUP(AE$3&amp;$B28,'weekly model'!$A:$Q,'weekly data seasonality'!$AA$2,FALSE))</f>
        <v>19.380000000000003</v>
      </c>
      <c r="AF28" s="5">
        <f>IF(VLOOKUP(AF$3&amp;$B28,'weekly model'!$A:$Q,'weekly data seasonality'!$AA$2,FALSE)=0,#N/A,VLOOKUP(AF$3&amp;$B28,'weekly model'!$A:$Q,'weekly data seasonality'!$AA$2,FALSE))</f>
        <v>17.5</v>
      </c>
      <c r="AG28" s="5">
        <f t="shared" si="1"/>
        <v>13.940000000000003</v>
      </c>
      <c r="AI28" s="1">
        <f>'weekly model'!B286</f>
        <v>44352</v>
      </c>
      <c r="AJ28">
        <v>24</v>
      </c>
      <c r="AK28" s="5">
        <f>IF(VLOOKUP(AK$3&amp;$B28,'weekly model'!$A:$Q,'weekly data seasonality'!$AK$2,FALSE)=0,#N/A,VLOOKUP(AK$3&amp;$B28,'weekly model'!$A:$Q,'weekly data seasonality'!$AK$2,FALSE))</f>
        <v>18.326000000000004</v>
      </c>
      <c r="AL28" s="5">
        <f>IF(VLOOKUP(AL$3&amp;$B28,'weekly model'!$A:$Q,'weekly data seasonality'!$AK$2,FALSE)=0,#N/A,VLOOKUP(AL$3&amp;$B28,'weekly model'!$A:$Q,'weekly data seasonality'!$AK$2,FALSE))</f>
        <v>19.35745</v>
      </c>
      <c r="AM28" s="5">
        <f>IF(VLOOKUP(AM$3&amp;$B28,'weekly model'!$A:$Q,'weekly data seasonality'!$AK$2,FALSE)=0,#N/A,VLOOKUP(AM$3&amp;$B28,'weekly model'!$A:$Q,'weekly data seasonality'!$AK$2,FALSE))</f>
        <v>18.669699999999999</v>
      </c>
      <c r="AN28" s="5">
        <f>IF(VLOOKUP(AN$3&amp;$B28,'weekly model'!$A:$Q,'weekly data seasonality'!$AK$2,FALSE)=0,#N/A,VLOOKUP(AN$3&amp;$B28,'weekly model'!$A:$Q,'weekly data seasonality'!$AK$2,FALSE))</f>
        <v>20.412700000000005</v>
      </c>
      <c r="AO28" s="5">
        <f>IF(VLOOKUP(AO$3&amp;$B28,'weekly model'!$A:$Q,'weekly data seasonality'!$AK$2,FALSE)=0,#N/A,VLOOKUP(AO$3&amp;$B28,'weekly model'!$A:$Q,'weekly data seasonality'!$AK$2,FALSE))</f>
        <v>20.741</v>
      </c>
      <c r="AP28" s="5" t="e">
        <f>IF(VLOOKUP(AP$3&amp;$B28,'weekly model'!$A:$Q,'weekly data seasonality'!$AK$2,FALSE)=0,#N/A,VLOOKUP(AP$3&amp;$B28,'weekly model'!$A:$Q,'weekly data seasonality'!$AK$2,FALSE))</f>
        <v>#N/A</v>
      </c>
      <c r="AQ28" s="5">
        <f>'[6]removals&amp;BFF'!$F181/100</f>
        <v>20.380406304517837</v>
      </c>
      <c r="AR28" s="5">
        <f t="shared" si="0"/>
        <v>19.35745</v>
      </c>
      <c r="AS28" s="250">
        <f t="shared" si="4"/>
        <v>-1.7385550141370332E-2</v>
      </c>
      <c r="AT28" s="250">
        <f>AO28/AN28-1</f>
        <v>1.6083124721374187E-2</v>
      </c>
      <c r="AW28">
        <v>24</v>
      </c>
      <c r="AX28" s="5" t="e">
        <f>IF(VLOOKUP(AX$3&amp;$B28,'weekly model'!$A:$Q,'weekly data seasonality'!$AX$2,FALSE)=0,#N/A,VLOOKUP(AX$3&amp;$B28,'weekly model'!$A:$Q,'weekly data seasonality'!$AX$2,FALSE))</f>
        <v>#N/A</v>
      </c>
      <c r="AY28" s="5">
        <f>IF(VLOOKUP(AY$3&amp;$B28,'weekly model'!$A:$Q,'weekly data seasonality'!$AX$2,FALSE)=0,#N/A,VLOOKUP(AY$3&amp;$B28,'weekly model'!$A:$Q,'weekly data seasonality'!$AX$2,FALSE))</f>
        <v>142.36000000000001</v>
      </c>
      <c r="AZ28" s="5">
        <f>IF(VLOOKUP(AZ$3&amp;$B28,'weekly model'!$A:$Q,'weekly data seasonality'!$AX$2,FALSE)=0,#N/A,VLOOKUP(AZ$3&amp;$B28,'weekly model'!$A:$Q,'weekly data seasonality'!$AX$2,FALSE))</f>
        <v>157.2347</v>
      </c>
      <c r="BA28" s="5">
        <f>IF(VLOOKUP(BA$3&amp;$B28,'weekly model'!$A:$Q,'weekly data seasonality'!$AX$2,FALSE)=0,#N/A,VLOOKUP(BA$3&amp;$B28,'weekly model'!$A:$Q,'weekly data seasonality'!$AX$2,FALSE))</f>
        <v>117.95729999999999</v>
      </c>
      <c r="BB28" s="5">
        <f>IF(VLOOKUP(BB$3&amp;$B28,'weekly model'!$A:$Q,'weekly data seasonality'!$AX$2,FALSE)=0,#N/A,VLOOKUP(BB$3&amp;$B28,'weekly model'!$A:$Q,'weekly data seasonality'!$AX$2,FALSE))</f>
        <v>106.977</v>
      </c>
      <c r="BC28" s="5" t="e">
        <f t="shared" si="2"/>
        <v>#N/A</v>
      </c>
      <c r="BG28">
        <v>24</v>
      </c>
      <c r="BH28" s="31">
        <f>IF(VLOOKUP(BH$3&amp;$B28,'weekly model'!$A:$Q,'weekly data seasonality'!$BH$2,FALSE)=0,#N/A,VLOOKUP(BH$3&amp;$B28,'weekly model'!$A:$Q,'weekly data seasonality'!$BH$2,FALSE))</f>
        <v>0.58844369370342764</v>
      </c>
      <c r="BI28" s="31">
        <f>IF(VLOOKUP(BI$3&amp;$B28,'weekly model'!$A:$Q,'weekly data seasonality'!$BH$2,FALSE)=0,#N/A,VLOOKUP(BI$3&amp;$B28,'weekly model'!$A:$Q,'weekly data seasonality'!$BH$2,FALSE))</f>
        <v>0.51922001116949568</v>
      </c>
      <c r="BJ28" s="31">
        <f>IF(VLOOKUP(BJ$3&amp;$B28,'weekly model'!$A:$Q,'weekly data seasonality'!$BH$2,FALSE)=0,#N/A,VLOOKUP(BJ$3&amp;$B28,'weekly model'!$A:$Q,'weekly data seasonality'!$BH$2,FALSE))</f>
        <v>0.61795333341291392</v>
      </c>
      <c r="BK28" s="31">
        <f>IF(VLOOKUP(BK$3&amp;$B28,'weekly model'!$A:$Q,'weekly data seasonality'!$BH$2,FALSE)=0,#N/A,VLOOKUP(BK$3&amp;$B28,'weekly model'!$A:$Q,'weekly data seasonality'!$BH$2,FALSE))</f>
        <v>0.65359060787606393</v>
      </c>
      <c r="BL28" s="31">
        <f>IF(VLOOKUP(BL$3&amp;$B28,'weekly model'!$A:$Q,'weekly data seasonality'!$BH$2,FALSE)=0,#N/A,VLOOKUP(BL$3&amp;$B28,'weekly model'!$A:$Q,'weekly data seasonality'!$BH$2,FALSE))</f>
        <v>0.7402738900919873</v>
      </c>
    </row>
    <row r="29" spans="1:64">
      <c r="A29" s="1">
        <f t="shared" si="6"/>
        <v>43638</v>
      </c>
      <c r="B29">
        <v>25</v>
      </c>
      <c r="C29" s="5">
        <f>IF(VLOOKUP(C$3&amp;$B29,'weekly model'!$A:$Q,'weekly data seasonality'!$C$2,FALSE)=0,#N/A,VLOOKUP(C$3&amp;$B29,'weekly model'!$A:$Q,'weekly data seasonality'!$C$2,FALSE))</f>
        <v>18.468167909579197</v>
      </c>
      <c r="D29" s="5">
        <f>IF(VLOOKUP(D$3&amp;$B29,'weekly model'!$A:$Q,'weekly data seasonality'!$C$2,FALSE)=0,#N/A,VLOOKUP(D$3&amp;$B29,'weekly model'!$A:$Q,'weekly data seasonality'!$C$2,FALSE))</f>
        <v>19.693936788431774</v>
      </c>
      <c r="E29" s="5">
        <f>IF(VLOOKUP(E$3&amp;$B29,'weekly model'!$A:$Q,'weekly data seasonality'!$C$2,FALSE)=0,#N/A,VLOOKUP(E$3&amp;$B29,'weekly model'!$A:$Q,'weekly data seasonality'!$C$2,FALSE))</f>
        <v>20.290157878293854</v>
      </c>
      <c r="F29" s="5">
        <f>IF(VLOOKUP(F$3&amp;$B29,'weekly model'!$A:$Q,'weekly data seasonality'!$C$2,FALSE)=0,#N/A,VLOOKUP(F$3&amp;$B29,'weekly model'!$A:$Q,'weekly data seasonality'!$C$2,FALSE))</f>
        <v>19.420211448463622</v>
      </c>
      <c r="G29" s="5">
        <f>IF(VLOOKUP(G$3&amp;$B29,'weekly model'!$A:$Q,'weekly data seasonality'!$C$2,FALSE)=0,#N/A,VLOOKUP(G$3&amp;$B29,'weekly model'!$A:$Q,'weekly data seasonality'!$C$2,FALSE))</f>
        <v>21.548579428187264</v>
      </c>
      <c r="J29">
        <v>25</v>
      </c>
      <c r="K29" s="5">
        <f>IF(VLOOKUP(K$3&amp;$B29,'weekly model'!$A:$Q,'weekly data seasonality'!$K$2,FALSE)=0,#N/A,VLOOKUP(K$3&amp;$B29,'weekly model'!$A:$Q,'weekly data seasonality'!$K$2,FALSE))</f>
        <v>12.50868291057351</v>
      </c>
      <c r="L29" s="5">
        <f>IF(VLOOKUP(L$3&amp;$B29,'weekly model'!$A:$Q,'weekly data seasonality'!$K$2,FALSE)=0,#N/A,VLOOKUP(L$3&amp;$B29,'weekly model'!$A:$Q,'weekly data seasonality'!$K$2,FALSE))</f>
        <v>12.911400781498068</v>
      </c>
      <c r="M29" s="5">
        <f>IF(VLOOKUP(M$3&amp;$B29,'weekly model'!$A:$Q,'weekly data seasonality'!$K$2,FALSE)=0,#N/A,VLOOKUP(M$3&amp;$B29,'weekly model'!$A:$Q,'weekly data seasonality'!$K$2,FALSE))</f>
        <v>14.957637475437712</v>
      </c>
      <c r="N29" s="5">
        <f>IF(VLOOKUP(N$3&amp;$B29,'weekly model'!$A:$Q,'weekly data seasonality'!$K$2,FALSE)=0,#N/A,VLOOKUP(N$3&amp;$B29,'weekly model'!$A:$Q,'weekly data seasonality'!$K$2,FALSE))</f>
        <v>13.995755075340643</v>
      </c>
      <c r="O29" s="5">
        <f>IF(VLOOKUP(O$3&amp;$B29,'weekly model'!$A:$Q,'weekly data seasonality'!$K$2,FALSE)=0,#N/A,VLOOKUP(O$3&amp;$B29,'weekly model'!$A:$Q,'weekly data seasonality'!$K$2,FALSE))</f>
        <v>16.857111537508533</v>
      </c>
      <c r="R29">
        <v>25</v>
      </c>
      <c r="S29" s="5">
        <f>IF(VLOOKUP(S$3&amp;$B29,'weekly model'!$A:$Q,'weekly data seasonality'!$S$2,FALSE)=0,#N/A,VLOOKUP(S$3&amp;$B29,'weekly model'!$A:$Q,'weekly data seasonality'!$S$2,FALSE))</f>
        <v>3.4893058656723532</v>
      </c>
      <c r="T29" s="5">
        <f>IF(VLOOKUP(T$3&amp;$B29,'weekly model'!$A:$Q,'weekly data seasonality'!$S$2,FALSE)=0,#N/A,VLOOKUP(T$3&amp;$B29,'weekly model'!$A:$Q,'weekly data seasonality'!$S$2,FALSE))</f>
        <v>4.0482604069337063</v>
      </c>
      <c r="U29" s="5">
        <f>IF(VLOOKUP(U$3&amp;$B29,'weekly model'!$A:$Q,'weekly data seasonality'!$S$2,FALSE)=0,#N/A,VLOOKUP(U$3&amp;$B29,'weekly model'!$A:$Q,'weekly data seasonality'!$S$2,FALSE))</f>
        <v>3.396304769522811</v>
      </c>
      <c r="V29" s="5">
        <f>IF(VLOOKUP(V$3&amp;$B29,'weekly model'!$A:$Q,'weekly data seasonality'!$S$2,FALSE)=0,#N/A,VLOOKUP(V$3&amp;$B29,'weekly model'!$A:$Q,'weekly data seasonality'!$S$2,FALSE))</f>
        <v>3.8754070213459042</v>
      </c>
      <c r="W29" s="5">
        <f>IF(VLOOKUP(W$3&amp;$B29,'weekly model'!$A:$Q,'weekly data seasonality'!$S$2,FALSE)=0,#N/A,VLOOKUP(W$3&amp;$B29,'weekly model'!$A:$Q,'weekly data seasonality'!$S$2,FALSE))</f>
        <v>3.1146464721461635</v>
      </c>
      <c r="Z29">
        <v>25</v>
      </c>
      <c r="AA29" s="5">
        <f>IF(VLOOKUP(AA$3&amp;$B29,'weekly model'!$A:$Q,'weekly data seasonality'!$AA$2,FALSE)=0,#N/A,VLOOKUP(AA$3&amp;$B29,'weekly model'!$A:$Q,'weekly data seasonality'!$AA$2,FALSE))</f>
        <v>12.920000000000002</v>
      </c>
      <c r="AB29" s="5">
        <f>IF(VLOOKUP(AB$3&amp;$B29,'weekly model'!$A:$Q,'weekly data seasonality'!$AA$2,FALSE)=0,#N/A,VLOOKUP(AB$3&amp;$B29,'weekly model'!$A:$Q,'weekly data seasonality'!$AA$2,FALSE))</f>
        <v>13.260000000000002</v>
      </c>
      <c r="AC29" s="5">
        <f>IF(VLOOKUP(AC$3&amp;$B29,'weekly model'!$A:$Q,'weekly data seasonality'!$AA$2,FALSE)=0,#N/A,VLOOKUP(AC$3&amp;$B29,'weekly model'!$A:$Q,'weekly data seasonality'!$AA$2,FALSE))</f>
        <v>14.620000000000001</v>
      </c>
      <c r="AD29" s="5">
        <f>IF(VLOOKUP(AD$3&amp;$B29,'weekly model'!$A:$Q,'weekly data seasonality'!$AA$2,FALSE)=0,#N/A,VLOOKUP(AD$3&amp;$B29,'weekly model'!$A:$Q,'weekly data seasonality'!$AA$2,FALSE))</f>
        <v>9.8600000000000012</v>
      </c>
      <c r="AE29" s="5">
        <f>IF(VLOOKUP(AE$3&amp;$B29,'weekly model'!$A:$Q,'weekly data seasonality'!$AA$2,FALSE)=0,#N/A,VLOOKUP(AE$3&amp;$B29,'weekly model'!$A:$Q,'weekly data seasonality'!$AA$2,FALSE))</f>
        <v>19.89</v>
      </c>
      <c r="AF29" s="5">
        <f>IF(VLOOKUP(AF$3&amp;$B29,'weekly model'!$A:$Q,'weekly data seasonality'!$AA$2,FALSE)=0,#N/A,VLOOKUP(AF$3&amp;$B29,'weekly model'!$A:$Q,'weekly data seasonality'!$AA$2,FALSE))</f>
        <v>18</v>
      </c>
      <c r="AG29" s="5">
        <f t="shared" si="1"/>
        <v>13.600000000000001</v>
      </c>
      <c r="AI29" s="1">
        <f>'weekly model'!B287</f>
        <v>44359</v>
      </c>
      <c r="AJ29">
        <v>25</v>
      </c>
      <c r="AK29" s="5">
        <f>IF(VLOOKUP(AK$3&amp;$B29,'weekly model'!$A:$Q,'weekly data seasonality'!$AK$2,FALSE)=0,#N/A,VLOOKUP(AK$3&amp;$B29,'weekly model'!$A:$Q,'weekly data seasonality'!$AK$2,FALSE))</f>
        <v>16.772000000000002</v>
      </c>
      <c r="AL29" s="5">
        <f>IF(VLOOKUP(AL$3&amp;$B29,'weekly model'!$A:$Q,'weekly data seasonality'!$AK$2,FALSE)=0,#N/A,VLOOKUP(AL$3&amp;$B29,'weekly model'!$A:$Q,'weekly data seasonality'!$AK$2,FALSE))</f>
        <v>20.216699999999996</v>
      </c>
      <c r="AM29" s="5">
        <f>IF(VLOOKUP(AM$3&amp;$B29,'weekly model'!$A:$Q,'weekly data seasonality'!$AK$2,FALSE)=0,#N/A,VLOOKUP(AM$3&amp;$B29,'weekly model'!$A:$Q,'weekly data seasonality'!$AK$2,FALSE))</f>
        <v>19.697299999999998</v>
      </c>
      <c r="AN29" s="5">
        <f>IF(VLOOKUP(AN$3&amp;$B29,'weekly model'!$A:$Q,'weekly data seasonality'!$AK$2,FALSE)=0,#N/A,VLOOKUP(AN$3&amp;$B29,'weekly model'!$A:$Q,'weekly data seasonality'!$AK$2,FALSE))</f>
        <v>19.717599999999994</v>
      </c>
      <c r="AO29" s="5">
        <f>IF(VLOOKUP(AO$3&amp;$B29,'weekly model'!$A:$Q,'weekly data seasonality'!$AK$2,FALSE)=0,#N/A,VLOOKUP(AO$3&amp;$B29,'weekly model'!$A:$Q,'weekly data seasonality'!$AK$2,FALSE))</f>
        <v>21.72044</v>
      </c>
      <c r="AP29" s="5" t="e">
        <f>IF(VLOOKUP(AP$3&amp;$B29,'weekly model'!$A:$Q,'weekly data seasonality'!$AK$2,FALSE)=0,#N/A,VLOOKUP(AP$3&amp;$B29,'weekly model'!$A:$Q,'weekly data seasonality'!$AK$2,FALSE))</f>
        <v>#N/A</v>
      </c>
      <c r="AQ29" s="5">
        <f>'[6]removals&amp;BFF'!$F182/100</f>
        <v>21.271414427896492</v>
      </c>
      <c r="AR29" s="5">
        <f t="shared" si="0"/>
        <v>20.216699999999996</v>
      </c>
      <c r="AS29" s="250">
        <f t="shared" si="4"/>
        <v>-2.067295009233272E-2</v>
      </c>
      <c r="AT29" s="250">
        <f t="shared" si="5"/>
        <v>0.10157625674524318</v>
      </c>
      <c r="AW29">
        <v>25</v>
      </c>
      <c r="AX29" s="5" t="e">
        <f>IF(VLOOKUP(AX$3&amp;$B29,'weekly model'!$A:$Q,'weekly data seasonality'!$AX$2,FALSE)=0,#N/A,VLOOKUP(AX$3&amp;$B29,'weekly model'!$A:$Q,'weekly data seasonality'!$AX$2,FALSE))</f>
        <v>#N/A</v>
      </c>
      <c r="AY29" s="5">
        <f>IF(VLOOKUP(AY$3&amp;$B29,'weekly model'!$A:$Q,'weekly data seasonality'!$AX$2,FALSE)=0,#N/A,VLOOKUP(AY$3&amp;$B29,'weekly model'!$A:$Q,'weekly data seasonality'!$AX$2,FALSE))</f>
        <v>145.38999999999999</v>
      </c>
      <c r="AZ29" s="5">
        <f>IF(VLOOKUP(AZ$3&amp;$B29,'weekly model'!$A:$Q,'weekly data seasonality'!$AX$2,FALSE)=0,#N/A,VLOOKUP(AZ$3&amp;$B29,'weekly model'!$A:$Q,'weekly data seasonality'!$AX$2,FALSE))</f>
        <v>154.88409999999999</v>
      </c>
      <c r="BA29" s="5">
        <f>IF(VLOOKUP(BA$3&amp;$B29,'weekly model'!$A:$Q,'weekly data seasonality'!$AX$2,FALSE)=0,#N/A,VLOOKUP(BA$3&amp;$B29,'weekly model'!$A:$Q,'weekly data seasonality'!$AX$2,FALSE))</f>
        <v>117.523</v>
      </c>
      <c r="BB29" s="5">
        <f>IF(VLOOKUP(BB$3&amp;$B29,'weekly model'!$A:$Q,'weekly data seasonality'!$AX$2,FALSE)=0,#N/A,VLOOKUP(BB$3&amp;$B29,'weekly model'!$A:$Q,'weekly data seasonality'!$AX$2,FALSE))</f>
        <v>106.1716</v>
      </c>
      <c r="BC29" s="5" t="e">
        <f t="shared" si="2"/>
        <v>#N/A</v>
      </c>
      <c r="BG29">
        <v>25</v>
      </c>
      <c r="BH29" s="31">
        <f>IF(VLOOKUP(BH$3&amp;$B29,'weekly model'!$A:$Q,'weekly data seasonality'!$BH$2,FALSE)=0,#N/A,VLOOKUP(BH$3&amp;$B29,'weekly model'!$A:$Q,'weekly data seasonality'!$BH$2,FALSE))</f>
        <v>0.59406496039005052</v>
      </c>
      <c r="BI29" s="31">
        <f>IF(VLOOKUP(BI$3&amp;$B29,'weekly model'!$A:$Q,'weekly data seasonality'!$BH$2,FALSE)=0,#N/A,VLOOKUP(BI$3&amp;$B29,'weekly model'!$A:$Q,'weekly data seasonality'!$BH$2,FALSE))</f>
        <v>0.69033484246715571</v>
      </c>
      <c r="BJ29" s="31">
        <f>IF(VLOOKUP(BJ$3&amp;$B29,'weekly model'!$A:$Q,'weekly data seasonality'!$BH$2,FALSE)=0,#N/A,VLOOKUP(BJ$3&amp;$B29,'weekly model'!$A:$Q,'weekly data seasonality'!$BH$2,FALSE))</f>
        <v>0.69179124231923361</v>
      </c>
      <c r="BK29" s="31">
        <f>IF(VLOOKUP(BK$3&amp;$B29,'weekly model'!$A:$Q,'weekly data seasonality'!$BH$2,FALSE)=0,#N/A,VLOOKUP(BK$3&amp;$B29,'weekly model'!$A:$Q,'weekly data seasonality'!$BH$2,FALSE))</f>
        <v>0.64301989110329805</v>
      </c>
      <c r="BL29" s="31">
        <f>IF(VLOOKUP(BL$3&amp;$B29,'weekly model'!$A:$Q,'weekly data seasonality'!$BH$2,FALSE)=0,#N/A,VLOOKUP(BL$3&amp;$B29,'weekly model'!$A:$Q,'weekly data seasonality'!$BH$2,FALSE))</f>
        <v>0.76712296651075362</v>
      </c>
    </row>
    <row r="30" spans="1:64">
      <c r="A30" s="1">
        <f t="shared" si="6"/>
        <v>43645</v>
      </c>
      <c r="B30">
        <v>26</v>
      </c>
      <c r="C30" s="5">
        <f>IF(VLOOKUP(C$3&amp;$B30,'weekly model'!$A:$Q,'weekly data seasonality'!$C$2,FALSE)=0,#N/A,VLOOKUP(C$3&amp;$B30,'weekly model'!$A:$Q,'weekly data seasonality'!$C$2,FALSE))</f>
        <v>19.074744661732844</v>
      </c>
      <c r="D30" s="5">
        <f>IF(VLOOKUP(D$3&amp;$B30,'weekly model'!$A:$Q,'weekly data seasonality'!$C$2,FALSE)=0,#N/A,VLOOKUP(D$3&amp;$B30,'weekly model'!$A:$Q,'weekly data seasonality'!$C$2,FALSE))</f>
        <v>19.29507552523205</v>
      </c>
      <c r="E30" s="5">
        <f>IF(VLOOKUP(E$3&amp;$B30,'weekly model'!$A:$Q,'weekly data seasonality'!$C$2,FALSE)=0,#N/A,VLOOKUP(E$3&amp;$B30,'weekly model'!$A:$Q,'weekly data seasonality'!$C$2,FALSE))</f>
        <v>20.652629705650121</v>
      </c>
      <c r="F30" s="5">
        <f>IF(VLOOKUP(F$3&amp;$B30,'weekly model'!$A:$Q,'weekly data seasonality'!$C$2,FALSE)=0,#N/A,VLOOKUP(F$3&amp;$B30,'weekly model'!$A:$Q,'weekly data seasonality'!$C$2,FALSE))</f>
        <v>18.596535775174761</v>
      </c>
      <c r="G30" s="5">
        <f>IF(VLOOKUP(G$3&amp;$B30,'weekly model'!$A:$Q,'weekly data seasonality'!$C$2,FALSE)=0,#N/A,VLOOKUP(G$3&amp;$B30,'weekly model'!$A:$Q,'weekly data seasonality'!$C$2,FALSE))</f>
        <v>22.114808020029631</v>
      </c>
      <c r="J30">
        <v>26</v>
      </c>
      <c r="K30" s="5">
        <f>IF(VLOOKUP(K$3&amp;$B30,'weekly model'!$A:$Q,'weekly data seasonality'!$K$2,FALSE)=0,#N/A,VLOOKUP(K$3&amp;$B30,'weekly model'!$A:$Q,'weekly data seasonality'!$K$2,FALSE))</f>
        <v>12.581947393310525</v>
      </c>
      <c r="L30" s="5">
        <f>IF(VLOOKUP(L$3&amp;$B30,'weekly model'!$A:$Q,'weekly data seasonality'!$K$2,FALSE)=0,#N/A,VLOOKUP(L$3&amp;$B30,'weekly model'!$A:$Q,'weekly data seasonality'!$K$2,FALSE))</f>
        <v>12.652383874633198</v>
      </c>
      <c r="M30" s="5">
        <f>IF(VLOOKUP(M$3&amp;$B30,'weekly model'!$A:$Q,'weekly data seasonality'!$K$2,FALSE)=0,#N/A,VLOOKUP(M$3&amp;$B30,'weekly model'!$A:$Q,'weekly data seasonality'!$K$2,FALSE))</f>
        <v>14.620447226895187</v>
      </c>
      <c r="N30" s="5">
        <f>IF(VLOOKUP(N$3&amp;$B30,'weekly model'!$A:$Q,'weekly data seasonality'!$K$2,FALSE)=0,#N/A,VLOOKUP(N$3&amp;$B30,'weekly model'!$A:$Q,'weekly data seasonality'!$K$2,FALSE))</f>
        <v>14.142454420854499</v>
      </c>
      <c r="O30" s="5">
        <f>IF(VLOOKUP(O$3&amp;$B30,'weekly model'!$A:$Q,'weekly data seasonality'!$K$2,FALSE)=0,#N/A,VLOOKUP(O$3&amp;$B30,'weekly model'!$A:$Q,'weekly data seasonality'!$K$2,FALSE))</f>
        <v>17.414963021674335</v>
      </c>
      <c r="R30">
        <v>26</v>
      </c>
      <c r="S30" s="5">
        <f>IF(VLOOKUP(S$3&amp;$B30,'weekly model'!$A:$Q,'weekly data seasonality'!$S$2,FALSE)=0,#N/A,VLOOKUP(S$3&amp;$B30,'weekly model'!$A:$Q,'weekly data seasonality'!$S$2,FALSE))</f>
        <v>4.0226181350889849</v>
      </c>
      <c r="T30" s="5">
        <f>IF(VLOOKUP(T$3&amp;$B30,'weekly model'!$A:$Q,'weekly data seasonality'!$S$2,FALSE)=0,#N/A,VLOOKUP(T$3&amp;$B30,'weekly model'!$A:$Q,'weekly data seasonality'!$S$2,FALSE))</f>
        <v>4.268128166727883</v>
      </c>
      <c r="U30" s="5">
        <f>IF(VLOOKUP(U$3&amp;$B30,'weekly model'!$A:$Q,'weekly data seasonality'!$S$2,FALSE)=0,#N/A,VLOOKUP(U$3&amp;$B30,'weekly model'!$A:$Q,'weekly data seasonality'!$S$2,FALSE))</f>
        <v>4.0959668454215992</v>
      </c>
      <c r="V30" s="5">
        <f>IF(VLOOKUP(V$3&amp;$B30,'weekly model'!$A:$Q,'weekly data seasonality'!$S$2,FALSE)=0,#N/A,VLOOKUP(V$3&amp;$B30,'weekly model'!$A:$Q,'weekly data seasonality'!$S$2,FALSE))</f>
        <v>3.4157380687865495</v>
      </c>
      <c r="W30" s="5">
        <f>IF(VLOOKUP(W$3&amp;$B30,'weekly model'!$A:$Q,'weekly data seasonality'!$S$2,FALSE)=0,#N/A,VLOOKUP(W$3&amp;$B30,'weekly model'!$A:$Q,'weekly data seasonality'!$S$2,FALSE))</f>
        <v>3.2651881927763218</v>
      </c>
      <c r="Z30">
        <v>26</v>
      </c>
      <c r="AA30" s="5">
        <f>IF(VLOOKUP(AA$3&amp;$B30,'weekly model'!$A:$Q,'weekly data seasonality'!$AA$2,FALSE)=0,#N/A,VLOOKUP(AA$3&amp;$B30,'weekly model'!$A:$Q,'weekly data seasonality'!$AA$2,FALSE))</f>
        <v>12.920000000000002</v>
      </c>
      <c r="AB30" s="5">
        <f>IF(VLOOKUP(AB$3&amp;$B30,'weekly model'!$A:$Q,'weekly data seasonality'!$AA$2,FALSE)=0,#N/A,VLOOKUP(AB$3&amp;$B30,'weekly model'!$A:$Q,'weekly data seasonality'!$AA$2,FALSE))</f>
        <v>12.750000000000002</v>
      </c>
      <c r="AC30" s="5">
        <f>IF(VLOOKUP(AC$3&amp;$B30,'weekly model'!$A:$Q,'weekly data seasonality'!$AA$2,FALSE)=0,#N/A,VLOOKUP(AC$3&amp;$B30,'weekly model'!$A:$Q,'weekly data seasonality'!$AA$2,FALSE))</f>
        <v>14.110000000000001</v>
      </c>
      <c r="AD30" s="5">
        <f>IF(VLOOKUP(AD$3&amp;$B30,'weekly model'!$A:$Q,'weekly data seasonality'!$AA$2,FALSE)=0,#N/A,VLOOKUP(AD$3&amp;$B30,'weekly model'!$A:$Q,'weekly data seasonality'!$AA$2,FALSE))</f>
        <v>11.9</v>
      </c>
      <c r="AE30" s="5">
        <f>IF(VLOOKUP(AE$3&amp;$B30,'weekly model'!$A:$Q,'weekly data seasonality'!$AA$2,FALSE)=0,#N/A,VLOOKUP(AE$3&amp;$B30,'weekly model'!$A:$Q,'weekly data seasonality'!$AA$2,FALSE))</f>
        <v>23.970000000000002</v>
      </c>
      <c r="AF30" s="5">
        <f>IF(VLOOKUP(AF$3&amp;$B30,'weekly model'!$A:$Q,'weekly data seasonality'!$AA$2,FALSE)=0,#N/A,VLOOKUP(AF$3&amp;$B30,'weekly model'!$A:$Q,'weekly data seasonality'!$AA$2,FALSE))</f>
        <v>18</v>
      </c>
      <c r="AG30" s="5">
        <f t="shared" si="1"/>
        <v>13.26</v>
      </c>
      <c r="AH30" s="5">
        <f>AE30</f>
        <v>23.970000000000002</v>
      </c>
      <c r="AI30" s="1">
        <f>'weekly model'!B288</f>
        <v>44366</v>
      </c>
      <c r="AJ30">
        <v>26</v>
      </c>
      <c r="AK30" s="5">
        <f>IF(VLOOKUP(AK$3&amp;$B30,'weekly model'!$A:$Q,'weekly data seasonality'!$AK$2,FALSE)=0,#N/A,VLOOKUP(AK$3&amp;$B30,'weekly model'!$A:$Q,'weekly data seasonality'!$AK$2,FALSE))</f>
        <v>17.878000000000004</v>
      </c>
      <c r="AL30" s="5">
        <f>IF(VLOOKUP(AL$3&amp;$B30,'weekly model'!$A:$Q,'weekly data seasonality'!$AK$2,FALSE)=0,#N/A,VLOOKUP(AL$3&amp;$B30,'weekly model'!$A:$Q,'weekly data seasonality'!$AK$2,FALSE))</f>
        <v>19.840100000000003</v>
      </c>
      <c r="AM30" s="5">
        <f>IF(VLOOKUP(AM$3&amp;$B30,'weekly model'!$A:$Q,'weekly data seasonality'!$AK$2,FALSE)=0,#N/A,VLOOKUP(AM$3&amp;$B30,'weekly model'!$A:$Q,'weekly data seasonality'!$AK$2,FALSE))</f>
        <v>18.888099999999998</v>
      </c>
      <c r="AN30" s="5">
        <f>IF(VLOOKUP(AN$3&amp;$B30,'weekly model'!$A:$Q,'weekly data seasonality'!$AK$2,FALSE)=0,#N/A,VLOOKUP(AN$3&amp;$B30,'weekly model'!$A:$Q,'weekly data seasonality'!$AK$2,FALSE))</f>
        <v>20.141099999999998</v>
      </c>
      <c r="AO30" s="5">
        <f>IF(VLOOKUP(AO$3&amp;$B30,'weekly model'!$A:$Q,'weekly data seasonality'!$AK$2,FALSE)=0,#N/A,VLOOKUP(AO$3&amp;$B30,'weekly model'!$A:$Q,'weekly data seasonality'!$AK$2,FALSE))</f>
        <v>22.376899999999992</v>
      </c>
      <c r="AP30" s="5" t="e">
        <f>IF(VLOOKUP(AP$3&amp;$B30,'weekly model'!$A:$Q,'weekly data seasonality'!$AK$2,FALSE)=0,#N/A,VLOOKUP(AP$3&amp;$B30,'weekly model'!$A:$Q,'weekly data seasonality'!$AK$2,FALSE))</f>
        <v>#N/A</v>
      </c>
      <c r="AQ30" s="5">
        <f>'[6]removals&amp;BFF'!$F183/100</f>
        <v>21.73602396584123</v>
      </c>
      <c r="AR30" s="5">
        <f t="shared" si="0"/>
        <v>19.840100000000003</v>
      </c>
      <c r="AS30" s="250">
        <f t="shared" si="4"/>
        <v>-2.8640072313804055E-2</v>
      </c>
      <c r="AT30" s="250">
        <f t="shared" si="5"/>
        <v>0.11100684669655547</v>
      </c>
      <c r="AW30">
        <v>26</v>
      </c>
      <c r="AX30" s="5" t="e">
        <f>IF(VLOOKUP(AX$3&amp;$B30,'weekly model'!$A:$Q,'weekly data seasonality'!$AX$2,FALSE)=0,#N/A,VLOOKUP(AX$3&amp;$B30,'weekly model'!$A:$Q,'weekly data seasonality'!$AX$2,FALSE))</f>
        <v>#N/A</v>
      </c>
      <c r="AY30" s="5">
        <f>IF(VLOOKUP(AY$3&amp;$B30,'weekly model'!$A:$Q,'weekly data seasonality'!$AX$2,FALSE)=0,#N/A,VLOOKUP(AY$3&amp;$B30,'weekly model'!$A:$Q,'weekly data seasonality'!$AX$2,FALSE))</f>
        <v>144.13</v>
      </c>
      <c r="AZ30" s="5">
        <f>IF(VLOOKUP(AZ$3&amp;$B30,'weekly model'!$A:$Q,'weekly data seasonality'!$AX$2,FALSE)=0,#N/A,VLOOKUP(AZ$3&amp;$B30,'weekly model'!$A:$Q,'weekly data seasonality'!$AX$2,FALSE))</f>
        <v>155.7928</v>
      </c>
      <c r="BA30" s="5">
        <f>IF(VLOOKUP(BA$3&amp;$B30,'weekly model'!$A:$Q,'weekly data seasonality'!$AX$2,FALSE)=0,#N/A,VLOOKUP(BA$3&amp;$B30,'weekly model'!$A:$Q,'weekly data seasonality'!$AX$2,FALSE))</f>
        <v>115.6503</v>
      </c>
      <c r="BB30" s="5">
        <f>IF(VLOOKUP(BB$3&amp;$B30,'weekly model'!$A:$Q,'weekly data seasonality'!$AX$2,FALSE)=0,#N/A,VLOOKUP(BB$3&amp;$B30,'weekly model'!$A:$Q,'weekly data seasonality'!$AX$2,FALSE))</f>
        <v>107.81100000000001</v>
      </c>
      <c r="BC30" s="5" t="e">
        <f t="shared" si="2"/>
        <v>#N/A</v>
      </c>
      <c r="BG30">
        <v>26</v>
      </c>
      <c r="BH30" s="31">
        <f>IF(VLOOKUP(BH$3&amp;$B30,'weekly model'!$A:$Q,'weekly data seasonality'!$BH$2,FALSE)=0,#N/A,VLOOKUP(BH$3&amp;$B30,'weekly model'!$A:$Q,'weekly data seasonality'!$BH$2,FALSE))</f>
        <v>0.52156946597659504</v>
      </c>
      <c r="BI30" s="31">
        <f>IF(VLOOKUP(BI$3&amp;$B30,'weekly model'!$A:$Q,'weekly data seasonality'!$BH$2,FALSE)=0,#N/A,VLOOKUP(BI$3&amp;$B30,'weekly model'!$A:$Q,'weekly data seasonality'!$BH$2,FALSE))</f>
        <v>0.66955851372884401</v>
      </c>
      <c r="BJ30" s="31">
        <f>IF(VLOOKUP(BJ$3&amp;$B30,'weekly model'!$A:$Q,'weekly data seasonality'!$BH$2,FALSE)=0,#N/A,VLOOKUP(BJ$3&amp;$B30,'weekly model'!$A:$Q,'weekly data seasonality'!$BH$2,FALSE))</f>
        <v>0.67516315375690061</v>
      </c>
      <c r="BK30" s="31">
        <f>IF(VLOOKUP(BK$3&amp;$B30,'weekly model'!$A:$Q,'weekly data seasonality'!$BH$2,FALSE)=0,#N/A,VLOOKUP(BK$3&amp;$B30,'weekly model'!$A:$Q,'weekly data seasonality'!$BH$2,FALSE))</f>
        <v>0.65059292162562576</v>
      </c>
      <c r="BL30" s="31">
        <f>IF(VLOOKUP(BL$3&amp;$B30,'weekly model'!$A:$Q,'weekly data seasonality'!$BH$2,FALSE)=0,#N/A,VLOOKUP(BL$3&amp;$B30,'weekly model'!$A:$Q,'weekly data seasonality'!$BH$2,FALSE))</f>
        <v>0.70282380142299672</v>
      </c>
    </row>
    <row r="31" spans="1:64">
      <c r="A31" s="1">
        <f t="shared" si="6"/>
        <v>43652</v>
      </c>
      <c r="B31">
        <v>27</v>
      </c>
      <c r="C31" s="5">
        <f>IF(VLOOKUP(C$3&amp;$B31,'weekly model'!$A:$Q,'weekly data seasonality'!$C$2,FALSE)=0,#N/A,VLOOKUP(C$3&amp;$B31,'weekly model'!$A:$Q,'weekly data seasonality'!$C$2,FALSE))</f>
        <v>19.867707667590956</v>
      </c>
      <c r="D31" s="5">
        <f>IF(VLOOKUP(D$3&amp;$B31,'weekly model'!$A:$Q,'weekly data seasonality'!$C$2,FALSE)=0,#N/A,VLOOKUP(D$3&amp;$B31,'weekly model'!$A:$Q,'weekly data seasonality'!$C$2,FALSE))</f>
        <v>18.947601883638374</v>
      </c>
      <c r="E31" s="5">
        <f>IF(VLOOKUP(E$3&amp;$B31,'weekly model'!$A:$Q,'weekly data seasonality'!$C$2,FALSE)=0,#N/A,VLOOKUP(E$3&amp;$B31,'weekly model'!$A:$Q,'weekly data seasonality'!$C$2,FALSE))</f>
        <v>20.556043550311067</v>
      </c>
      <c r="F31" s="5">
        <f>IF(VLOOKUP(F$3&amp;$B31,'weekly model'!$A:$Q,'weekly data seasonality'!$C$2,FALSE)=0,#N/A,VLOOKUP(F$3&amp;$B31,'weekly model'!$A:$Q,'weekly data seasonality'!$C$2,FALSE))</f>
        <v>20.63981163375955</v>
      </c>
      <c r="G31" s="5">
        <f>IF(VLOOKUP(G$3&amp;$B31,'weekly model'!$A:$Q,'weekly data seasonality'!$C$2,FALSE)=0,#N/A,VLOOKUP(G$3&amp;$B31,'weekly model'!$A:$Q,'weekly data seasonality'!$C$2,FALSE))</f>
        <v>21.853353338693143</v>
      </c>
      <c r="J31">
        <v>27</v>
      </c>
      <c r="K31" s="5">
        <f>IF(VLOOKUP(K$3&amp;$B31,'weekly model'!$A:$Q,'weekly data seasonality'!$K$2,FALSE)=0,#N/A,VLOOKUP(K$3&amp;$B31,'weekly model'!$A:$Q,'weekly data seasonality'!$K$2,FALSE))</f>
        <v>13.060768097552881</v>
      </c>
      <c r="L31" s="5">
        <f>IF(VLOOKUP(L$3&amp;$B31,'weekly model'!$A:$Q,'weekly data seasonality'!$K$2,FALSE)=0,#N/A,VLOOKUP(L$3&amp;$B31,'weekly model'!$A:$Q,'weekly data seasonality'!$K$2,FALSE))</f>
        <v>12.516264929056684</v>
      </c>
      <c r="M31" s="5">
        <f>IF(VLOOKUP(M$3&amp;$B31,'weekly model'!$A:$Q,'weekly data seasonality'!$K$2,FALSE)=0,#N/A,VLOOKUP(M$3&amp;$B31,'weekly model'!$A:$Q,'weekly data seasonality'!$K$2,FALSE))</f>
        <v>14.455596257391253</v>
      </c>
      <c r="N31" s="5">
        <f>IF(VLOOKUP(N$3&amp;$B31,'weekly model'!$A:$Q,'weekly data seasonality'!$K$2,FALSE)=0,#N/A,VLOOKUP(N$3&amp;$B31,'weekly model'!$A:$Q,'weekly data seasonality'!$K$2,FALSE))</f>
        <v>15.159451231345219</v>
      </c>
      <c r="O31" s="5">
        <f>IF(VLOOKUP(O$3&amp;$B31,'weekly model'!$A:$Q,'weekly data seasonality'!$K$2,FALSE)=0,#N/A,VLOOKUP(O$3&amp;$B31,'weekly model'!$A:$Q,'weekly data seasonality'!$K$2,FALSE))</f>
        <v>16.207563845773048</v>
      </c>
      <c r="R31">
        <v>27</v>
      </c>
      <c r="S31" s="5">
        <f>IF(VLOOKUP(S$3&amp;$B31,'weekly model'!$A:$Q,'weekly data seasonality'!$S$2,FALSE)=0,#N/A,VLOOKUP(S$3&amp;$B31,'weekly model'!$A:$Q,'weekly data seasonality'!$S$2,FALSE))</f>
        <v>4.2183359571348475</v>
      </c>
      <c r="T31" s="5">
        <f>IF(VLOOKUP(T$3&amp;$B31,'weekly model'!$A:$Q,'weekly data seasonality'!$S$2,FALSE)=0,#N/A,VLOOKUP(T$3&amp;$B31,'weekly model'!$A:$Q,'weekly data seasonality'!$S$2,FALSE))</f>
        <v>4.0567734707107208</v>
      </c>
      <c r="U31" s="5">
        <f>IF(VLOOKUP(U$3&amp;$B31,'weekly model'!$A:$Q,'weekly data seasonality'!$S$2,FALSE)=0,#N/A,VLOOKUP(U$3&amp;$B31,'weekly model'!$A:$Q,'weekly data seasonality'!$S$2,FALSE))</f>
        <v>4.1066691316294914</v>
      </c>
      <c r="V31" s="5">
        <f>IF(VLOOKUP(V$3&amp;$B31,'weekly model'!$A:$Q,'weekly data seasonality'!$S$2,FALSE)=0,#N/A,VLOOKUP(V$3&amp;$B31,'weekly model'!$A:$Q,'weekly data seasonality'!$S$2,FALSE))</f>
        <v>4.2314973598427423</v>
      </c>
      <c r="W31" s="5">
        <f>IF(VLOOKUP(W$3&amp;$B31,'weekly model'!$A:$Q,'weekly data seasonality'!$S$2,FALSE)=0,#N/A,VLOOKUP(W$3&amp;$B31,'weekly model'!$A:$Q,'weekly data seasonality'!$S$2,FALSE))</f>
        <v>4.3750531727599382</v>
      </c>
      <c r="Z31">
        <v>27</v>
      </c>
      <c r="AA31" s="5">
        <f>IF(VLOOKUP(AA$3&amp;$B31,'weekly model'!$A:$Q,'weekly data seasonality'!$AA$2,FALSE)=0,#N/A,VLOOKUP(AA$3&amp;$B31,'weekly model'!$A:$Q,'weekly data seasonality'!$AA$2,FALSE))</f>
        <v>14.110000000000001</v>
      </c>
      <c r="AB31" s="5">
        <f>IF(VLOOKUP(AB$3&amp;$B31,'weekly model'!$A:$Q,'weekly data seasonality'!$AA$2,FALSE)=0,#N/A,VLOOKUP(AB$3&amp;$B31,'weekly model'!$A:$Q,'weekly data seasonality'!$AA$2,FALSE))</f>
        <v>11.9</v>
      </c>
      <c r="AC31" s="5">
        <f>IF(VLOOKUP(AC$3&amp;$B31,'weekly model'!$A:$Q,'weekly data seasonality'!$AA$2,FALSE)=0,#N/A,VLOOKUP(AC$3&amp;$B31,'weekly model'!$A:$Q,'weekly data seasonality'!$AA$2,FALSE))</f>
        <v>17</v>
      </c>
      <c r="AD31" s="5">
        <f>IF(VLOOKUP(AD$3&amp;$B31,'weekly model'!$A:$Q,'weekly data seasonality'!$AA$2,FALSE)=0,#N/A,VLOOKUP(AD$3&amp;$B31,'weekly model'!$A:$Q,'weekly data seasonality'!$AA$2,FALSE))</f>
        <v>13.940000000000001</v>
      </c>
      <c r="AE31" s="5">
        <f>IF(VLOOKUP(AE$3&amp;$B31,'weekly model'!$A:$Q,'weekly data seasonality'!$AA$2,FALSE)=0,#N/A,VLOOKUP(AE$3&amp;$B31,'weekly model'!$A:$Q,'weekly data seasonality'!$AA$2,FALSE))</f>
        <v>22.78</v>
      </c>
      <c r="AF31" s="5">
        <f>IF(VLOOKUP(AF$3&amp;$B31,'weekly model'!$A:$Q,'weekly data seasonality'!$AA$2,FALSE)=0,#N/A,VLOOKUP(AF$3&amp;$B31,'weekly model'!$A:$Q,'weekly data seasonality'!$AA$2,FALSE))</f>
        <v>18</v>
      </c>
      <c r="AG31" s="5">
        <f>AVERAGE(AA31:AC31)</f>
        <v>14.336666666666668</v>
      </c>
      <c r="AH31" s="5">
        <f>AE31</f>
        <v>22.78</v>
      </c>
      <c r="AI31" s="1">
        <f>'weekly model'!B289</f>
        <v>44373</v>
      </c>
      <c r="AJ31">
        <v>27</v>
      </c>
      <c r="AK31" s="5">
        <f>IF(VLOOKUP(AK$3&amp;$B31,'weekly model'!$A:$Q,'weekly data seasonality'!$AK$2,FALSE)=0,#N/A,VLOOKUP(AK$3&amp;$B31,'weekly model'!$A:$Q,'weekly data seasonality'!$AK$2,FALSE))</f>
        <v>18.647999999999996</v>
      </c>
      <c r="AL31" s="5">
        <f>IF(VLOOKUP(AL$3&amp;$B31,'weekly model'!$A:$Q,'weekly data seasonality'!$AK$2,FALSE)=0,#N/A,VLOOKUP(AL$3&amp;$B31,'weekly model'!$A:$Q,'weekly data seasonality'!$AK$2,FALSE))</f>
        <v>20.384000000000004</v>
      </c>
      <c r="AM31" s="5">
        <f>IF(VLOOKUP(AM$3&amp;$B31,'weekly model'!$A:$Q,'weekly data seasonality'!$AK$2,FALSE)=0,#N/A,VLOOKUP(AM$3&amp;$B31,'weekly model'!$A:$Q,'weekly data seasonality'!$AK$2,FALSE))</f>
        <v>20.105399999999999</v>
      </c>
      <c r="AN31" s="5">
        <f>IF(VLOOKUP(AN$3&amp;$B31,'weekly model'!$A:$Q,'weekly data seasonality'!$AK$2,FALSE)=0,#N/A,VLOOKUP(AN$3&amp;$B31,'weekly model'!$A:$Q,'weekly data seasonality'!$AK$2,FALSE))</f>
        <v>19.671399999999995</v>
      </c>
      <c r="AO31" s="5">
        <f>IF(VLOOKUP(AO$3&amp;$B31,'weekly model'!$A:$Q,'weekly data seasonality'!$AK$2,FALSE)=0,#N/A,VLOOKUP(AO$3&amp;$B31,'weekly model'!$A:$Q,'weekly data seasonality'!$AK$2,FALSE))</f>
        <v>22.076600000000003</v>
      </c>
      <c r="AP31" s="5" t="e">
        <f>IF(VLOOKUP(AP$3&amp;$B31,'weekly model'!$A:$Q,'weekly data seasonality'!$AK$2,FALSE)=0,#N/A,VLOOKUP(AP$3&amp;$B31,'weekly model'!$A:$Q,'weekly data seasonality'!$AK$2,FALSE))</f>
        <v>#N/A</v>
      </c>
      <c r="AQ31" s="5">
        <f>'[6]removals&amp;BFF'!$F184/100</f>
        <v>21.342158566922578</v>
      </c>
      <c r="AR31" s="5">
        <f t="shared" si="0"/>
        <v>20.384000000000004</v>
      </c>
      <c r="AS31" s="250">
        <f t="shared" si="4"/>
        <v>-3.3267868832946412E-2</v>
      </c>
      <c r="AT31" s="250">
        <f t="shared" si="5"/>
        <v>0.12226887765995342</v>
      </c>
      <c r="AW31">
        <v>27</v>
      </c>
      <c r="AX31" s="5" t="e">
        <f>IF(VLOOKUP(AX$3&amp;$B31,'weekly model'!$A:$Q,'weekly data seasonality'!$AX$2,FALSE)=0,#N/A,VLOOKUP(AX$3&amp;$B31,'weekly model'!$A:$Q,'weekly data seasonality'!$AX$2,FALSE))</f>
        <v>#N/A</v>
      </c>
      <c r="AY31" s="5">
        <f>IF(VLOOKUP(AY$3&amp;$B31,'weekly model'!$A:$Q,'weekly data seasonality'!$AX$2,FALSE)=0,#N/A,VLOOKUP(AY$3&amp;$B31,'weekly model'!$A:$Q,'weekly data seasonality'!$AX$2,FALSE))</f>
        <v>142.29</v>
      </c>
      <c r="AZ31" s="5">
        <f>IF(VLOOKUP(AZ$3&amp;$B31,'weekly model'!$A:$Q,'weekly data seasonality'!$AX$2,FALSE)=0,#N/A,VLOOKUP(AZ$3&amp;$B31,'weekly model'!$A:$Q,'weekly data seasonality'!$AX$2,FALSE))</f>
        <v>153.42070000000001</v>
      </c>
      <c r="BA31" s="5">
        <f>IF(VLOOKUP(BA$3&amp;$B31,'weekly model'!$A:$Q,'weekly data seasonality'!$AX$2,FALSE)=0,#N/A,VLOOKUP(BA$3&amp;$B31,'weekly model'!$A:$Q,'weekly data seasonality'!$AX$2,FALSE))</f>
        <v>114.9315</v>
      </c>
      <c r="BB31" s="5">
        <f>IF(VLOOKUP(BB$3&amp;$B31,'weekly model'!$A:$Q,'weekly data seasonality'!$AX$2,FALSE)=0,#N/A,VLOOKUP(BB$3&amp;$B31,'weekly model'!$A:$Q,'weekly data seasonality'!$AX$2,FALSE))</f>
        <v>108.08750000000001</v>
      </c>
      <c r="BC31" s="5" t="e">
        <f t="shared" si="2"/>
        <v>#N/A</v>
      </c>
      <c r="BG31">
        <v>27</v>
      </c>
      <c r="BH31" s="31">
        <f>IF(VLOOKUP(BH$3&amp;$B31,'weekly model'!$A:$Q,'weekly data seasonality'!$BH$2,FALSE)=0,#N/A,VLOOKUP(BH$3&amp;$B31,'weekly model'!$A:$Q,'weekly data seasonality'!$BH$2,FALSE))</f>
        <v>0.59980643864957184</v>
      </c>
      <c r="BI31" s="31">
        <f>IF(VLOOKUP(BI$3&amp;$B31,'weekly model'!$A:$Q,'weekly data seasonality'!$BH$2,FALSE)=0,#N/A,VLOOKUP(BI$3&amp;$B31,'weekly model'!$A:$Q,'weekly data seasonality'!$BH$2,FALSE))</f>
        <v>0.61864049756164718</v>
      </c>
      <c r="BJ31" s="31">
        <f>IF(VLOOKUP(BJ$3&amp;$B31,'weekly model'!$A:$Q,'weekly data seasonality'!$BH$2,FALSE)=0,#N/A,VLOOKUP(BJ$3&amp;$B31,'weekly model'!$A:$Q,'weekly data seasonality'!$BH$2,FALSE))</f>
        <v>0.50498455220489358</v>
      </c>
      <c r="BK31" s="31">
        <f>IF(VLOOKUP(BK$3&amp;$B31,'weekly model'!$A:$Q,'weekly data seasonality'!$BH$2,FALSE)=0,#N/A,VLOOKUP(BK$3&amp;$B31,'weekly model'!$A:$Q,'weekly data seasonality'!$BH$2,FALSE))</f>
        <v>0.67232039187600678</v>
      </c>
      <c r="BL31" s="31">
        <f>IF(VLOOKUP(BL$3&amp;$B31,'weekly model'!$A:$Q,'weekly data seasonality'!$BH$2,FALSE)=0,#N/A,VLOOKUP(BL$3&amp;$B31,'weekly model'!$A:$Q,'weekly data seasonality'!$BH$2,FALSE))</f>
        <v>0.67111913907736864</v>
      </c>
    </row>
    <row r="32" spans="1:64">
      <c r="A32" s="1">
        <f t="shared" si="6"/>
        <v>43659</v>
      </c>
      <c r="B32">
        <v>28</v>
      </c>
      <c r="C32" s="5">
        <f>IF(VLOOKUP(C$3&amp;$B32,'weekly model'!$A:$Q,'weekly data seasonality'!$C$2,FALSE)=0,#N/A,VLOOKUP(C$3&amp;$B32,'weekly model'!$A:$Q,'weekly data seasonality'!$C$2,FALSE))</f>
        <v>19.228206091303278</v>
      </c>
      <c r="D32" s="5">
        <f>IF(VLOOKUP(D$3&amp;$B32,'weekly model'!$A:$Q,'weekly data seasonality'!$C$2,FALSE)=0,#N/A,VLOOKUP(D$3&amp;$B32,'weekly model'!$A:$Q,'weekly data seasonality'!$C$2,FALSE))</f>
        <v>20.110454013696206</v>
      </c>
      <c r="E32" s="5">
        <f>IF(VLOOKUP(E$3&amp;$B32,'weekly model'!$A:$Q,'weekly data seasonality'!$C$2,FALSE)=0,#N/A,VLOOKUP(E$3&amp;$B32,'weekly model'!$A:$Q,'weekly data seasonality'!$C$2,FALSE))</f>
        <v>20.887460458631981</v>
      </c>
      <c r="F32" s="5">
        <f>IF(VLOOKUP(F$3&amp;$B32,'weekly model'!$A:$Q,'weekly data seasonality'!$C$2,FALSE)=0,#N/A,VLOOKUP(F$3&amp;$B32,'weekly model'!$A:$Q,'weekly data seasonality'!$C$2,FALSE))</f>
        <v>20.256298833492554</v>
      </c>
      <c r="G32" s="5">
        <f>IF(VLOOKUP(G$3&amp;$B32,'weekly model'!$A:$Q,'weekly data seasonality'!$C$2,FALSE)=0,#N/A,VLOOKUP(G$3&amp;$B32,'weekly model'!$A:$Q,'weekly data seasonality'!$C$2,FALSE))</f>
        <v>22.70377501213569</v>
      </c>
      <c r="J32">
        <v>28</v>
      </c>
      <c r="K32" s="5">
        <f>IF(VLOOKUP(K$3&amp;$B32,'weekly model'!$A:$Q,'weekly data seasonality'!$K$2,FALSE)=0,#N/A,VLOOKUP(K$3&amp;$B32,'weekly model'!$A:$Q,'weekly data seasonality'!$K$2,FALSE))</f>
        <v>12.616881558036031</v>
      </c>
      <c r="L32" s="5">
        <f>IF(VLOOKUP(L$3&amp;$B32,'weekly model'!$A:$Q,'weekly data seasonality'!$K$2,FALSE)=0,#N/A,VLOOKUP(L$3&amp;$B32,'weekly model'!$A:$Q,'weekly data seasonality'!$K$2,FALSE))</f>
        <v>13.300228956577847</v>
      </c>
      <c r="M32" s="5">
        <f>IF(VLOOKUP(M$3&amp;$B32,'weekly model'!$A:$Q,'weekly data seasonality'!$K$2,FALSE)=0,#N/A,VLOOKUP(M$3&amp;$B32,'weekly model'!$A:$Q,'weekly data seasonality'!$K$2,FALSE))</f>
        <v>14.651301659811688</v>
      </c>
      <c r="N32" s="5">
        <f>IF(VLOOKUP(N$3&amp;$B32,'weekly model'!$A:$Q,'weekly data seasonality'!$K$2,FALSE)=0,#N/A,VLOOKUP(N$3&amp;$B32,'weekly model'!$A:$Q,'weekly data seasonality'!$K$2,FALSE))</f>
        <v>15.006634140845197</v>
      </c>
      <c r="O32" s="5">
        <f>IF(VLOOKUP(O$3&amp;$B32,'weekly model'!$A:$Q,'weekly data seasonality'!$K$2,FALSE)=0,#N/A,VLOOKUP(O$3&amp;$B32,'weekly model'!$A:$Q,'weekly data seasonality'!$K$2,FALSE))</f>
        <v>16.346734139444926</v>
      </c>
      <c r="R32">
        <v>28</v>
      </c>
      <c r="S32" s="5">
        <f>IF(VLOOKUP(S$3&amp;$B32,'weekly model'!$A:$Q,'weekly data seasonality'!$S$2,FALSE)=0,#N/A,VLOOKUP(S$3&amp;$B32,'weekly model'!$A:$Q,'weekly data seasonality'!$S$2,FALSE))</f>
        <v>4.0227209203640211</v>
      </c>
      <c r="T32" s="5">
        <f>IF(VLOOKUP(T$3&amp;$B32,'weekly model'!$A:$Q,'weekly data seasonality'!$S$2,FALSE)=0,#N/A,VLOOKUP(T$3&amp;$B32,'weekly model'!$A:$Q,'weekly data seasonality'!$S$2,FALSE))</f>
        <v>4.4356615732473905</v>
      </c>
      <c r="U32" s="5">
        <f>IF(VLOOKUP(U$3&amp;$B32,'weekly model'!$A:$Q,'weekly data seasonality'!$S$2,FALSE)=0,#N/A,VLOOKUP(U$3&amp;$B32,'weekly model'!$A:$Q,'weekly data seasonality'!$S$2,FALSE))</f>
        <v>4.24238063752997</v>
      </c>
      <c r="V32" s="5">
        <f>IF(VLOOKUP(V$3&amp;$B32,'weekly model'!$A:$Q,'weekly data seasonality'!$S$2,FALSE)=0,#N/A,VLOOKUP(V$3&amp;$B32,'weekly model'!$A:$Q,'weekly data seasonality'!$S$2,FALSE))</f>
        <v>3.4719937151537366</v>
      </c>
      <c r="W32" s="5">
        <f>IF(VLOOKUP(W$3&amp;$B32,'weekly model'!$A:$Q,'weekly data seasonality'!$S$2,FALSE)=0,#N/A,VLOOKUP(W$3&amp;$B32,'weekly model'!$A:$Q,'weekly data seasonality'!$S$2,FALSE))</f>
        <v>4.6282803983613263</v>
      </c>
      <c r="Z32">
        <v>28</v>
      </c>
      <c r="AA32" s="5">
        <f>IF(VLOOKUP(AA$3&amp;$B32,'weekly model'!$A:$Q,'weekly data seasonality'!$AA$2,FALSE)=0,#N/A,VLOOKUP(AA$3&amp;$B32,'weekly model'!$A:$Q,'weekly data seasonality'!$AA$2,FALSE))</f>
        <v>16.490000000000002</v>
      </c>
      <c r="AB32" s="5">
        <f>IF(VLOOKUP(AB$3&amp;$B32,'weekly model'!$A:$Q,'weekly data seasonality'!$AA$2,FALSE)=0,#N/A,VLOOKUP(AB$3&amp;$B32,'weekly model'!$A:$Q,'weekly data seasonality'!$AA$2,FALSE))</f>
        <v>13.430000000000001</v>
      </c>
      <c r="AC32" s="5">
        <f>IF(VLOOKUP(AC$3&amp;$B32,'weekly model'!$A:$Q,'weekly data seasonality'!$AA$2,FALSE)=0,#N/A,VLOOKUP(AC$3&amp;$B32,'weekly model'!$A:$Q,'weekly data seasonality'!$AA$2,FALSE))</f>
        <v>19.720000000000002</v>
      </c>
      <c r="AD32" s="5">
        <f>IF(VLOOKUP(AD$3&amp;$B32,'weekly model'!$A:$Q,'weekly data seasonality'!$AA$2,FALSE)=0,#N/A,VLOOKUP(AD$3&amp;$B32,'weekly model'!$A:$Q,'weekly data seasonality'!$AA$2,FALSE))</f>
        <v>15.47</v>
      </c>
      <c r="AE32" s="5">
        <f>IF(VLOOKUP(AE$3&amp;$B32,'weekly model'!$A:$Q,'weekly data seasonality'!$AA$2,FALSE)=0,#N/A,VLOOKUP(AE$3&amp;$B32,'weekly model'!$A:$Q,'weekly data seasonality'!$AA$2,FALSE))</f>
        <v>23.290000000000003</v>
      </c>
      <c r="AF32" s="5">
        <f>IF(VLOOKUP(AF$3&amp;$B32,'weekly model'!$A:$Q,'weekly data seasonality'!$AA$2,FALSE)=0,#N/A,VLOOKUP(AF$3&amp;$B32,'weekly model'!$A:$Q,'weekly data seasonality'!$AA$2,FALSE))</f>
        <v>17.5</v>
      </c>
      <c r="AG32" s="5">
        <f t="shared" si="1"/>
        <v>16.546666666666667</v>
      </c>
      <c r="AH32" s="5">
        <f>IF(VLOOKUP(AE$3&amp;$B32,'weekly model'!$A:$Q,'weekly data seasonality'!$AA$2,FALSE)=0,#N/A,VLOOKUP(AE$3&amp;$B32,'weekly model'!$A:$Q,'weekly data seasonality'!$AA$2,FALSE))</f>
        <v>23.290000000000003</v>
      </c>
      <c r="AI32" s="1">
        <f>'weekly model'!B290</f>
        <v>44380</v>
      </c>
      <c r="AJ32">
        <v>28</v>
      </c>
      <c r="AK32" s="5">
        <f>IF(VLOOKUP(AK$3&amp;$B32,'weekly model'!$A:$Q,'weekly data seasonality'!$AK$2,FALSE)=0,#N/A,VLOOKUP(AK$3&amp;$B32,'weekly model'!$A:$Q,'weekly data seasonality'!$AK$2,FALSE))</f>
        <v>17.849999999999998</v>
      </c>
      <c r="AL32" s="5">
        <f>IF(VLOOKUP(AL$3&amp;$B32,'weekly model'!$A:$Q,'weekly data seasonality'!$AK$2,FALSE)=0,#N/A,VLOOKUP(AL$3&amp;$B32,'weekly model'!$A:$Q,'weekly data seasonality'!$AK$2,FALSE))</f>
        <v>20.172600000000003</v>
      </c>
      <c r="AM32" s="5">
        <f>IF(VLOOKUP(AM$3&amp;$B32,'weekly model'!$A:$Q,'weekly data seasonality'!$AK$2,FALSE)=0,#N/A,VLOOKUP(AM$3&amp;$B32,'weekly model'!$A:$Q,'weekly data seasonality'!$AK$2,FALSE))</f>
        <v>19.5244</v>
      </c>
      <c r="AN32" s="5">
        <f>IF(VLOOKUP(AN$3&amp;$B32,'weekly model'!$A:$Q,'weekly data seasonality'!$AK$2,FALSE)=0,#N/A,VLOOKUP(AN$3&amp;$B32,'weekly model'!$A:$Q,'weekly data seasonality'!$AK$2,FALSE))</f>
        <v>20.320999999999998</v>
      </c>
      <c r="AO32" s="5">
        <f>IF(VLOOKUP(AO$3&amp;$B32,'weekly model'!$A:$Q,'weekly data seasonality'!$AK$2,FALSE)=0,#N/A,VLOOKUP(AO$3&amp;$B32,'weekly model'!$A:$Q,'weekly data seasonality'!$AK$2,FALSE))</f>
        <v>22.118599999999997</v>
      </c>
      <c r="AP32" s="5" t="e">
        <f>IF(VLOOKUP(AP$3&amp;$B32,'weekly model'!$A:$Q,'weekly data seasonality'!$AK$2,FALSE)=0,#N/A,VLOOKUP(AP$3&amp;$B32,'weekly model'!$A:$Q,'weekly data seasonality'!$AK$2,FALSE))</f>
        <v>#N/A</v>
      </c>
      <c r="AQ32" s="5">
        <f>'[6]removals&amp;BFF'!$F185/100</f>
        <v>21.664814719317505</v>
      </c>
      <c r="AR32" s="5">
        <f t="shared" si="0"/>
        <v>20.172600000000003</v>
      </c>
      <c r="AS32" s="250">
        <f t="shared" si="4"/>
        <v>-2.0516003756227419E-2</v>
      </c>
      <c r="AT32" s="250">
        <f t="shared" si="5"/>
        <v>8.8460213572166602E-2</v>
      </c>
      <c r="AW32">
        <v>28</v>
      </c>
      <c r="AX32" s="5" t="e">
        <f>IF(VLOOKUP(AX$3&amp;$B32,'weekly model'!$A:$Q,'weekly data seasonality'!$AX$2,FALSE)=0,#N/A,VLOOKUP(AX$3&amp;$B32,'weekly model'!$A:$Q,'weekly data seasonality'!$AX$2,FALSE))</f>
        <v>#N/A</v>
      </c>
      <c r="AY32" s="5">
        <f>IF(VLOOKUP(AY$3&amp;$B32,'weekly model'!$A:$Q,'weekly data seasonality'!$AX$2,FALSE)=0,#N/A,VLOOKUP(AY$3&amp;$B32,'weekly model'!$A:$Q,'weekly data seasonality'!$AX$2,FALSE))</f>
        <v>142.87</v>
      </c>
      <c r="AZ32" s="5">
        <f>IF(VLOOKUP(AZ$3&amp;$B32,'weekly model'!$A:$Q,'weekly data seasonality'!$AX$2,FALSE)=0,#N/A,VLOOKUP(AZ$3&amp;$B32,'weekly model'!$A:$Q,'weekly data seasonality'!$AX$2,FALSE))</f>
        <v>153.51730000000001</v>
      </c>
      <c r="BA32" s="5">
        <f>IF(VLOOKUP(BA$3&amp;$B32,'weekly model'!$A:$Q,'weekly data seasonality'!$AX$2,FALSE)=0,#N/A,VLOOKUP(BA$3&amp;$B32,'weekly model'!$A:$Q,'weekly data seasonality'!$AX$2,FALSE))</f>
        <v>114.13510000000001</v>
      </c>
      <c r="BB32" s="5">
        <f>IF(VLOOKUP(BB$3&amp;$B32,'weekly model'!$A:$Q,'weekly data seasonality'!$AX$2,FALSE)=0,#N/A,VLOOKUP(BB$3&amp;$B32,'weekly model'!$A:$Q,'weekly data seasonality'!$AX$2,FALSE))</f>
        <v>108.7808</v>
      </c>
      <c r="BC32" s="5" t="e">
        <f t="shared" si="2"/>
        <v>#N/A</v>
      </c>
      <c r="BG32">
        <v>28</v>
      </c>
      <c r="BH32" s="31">
        <f>IF(VLOOKUP(BH$3&amp;$B32,'weekly model'!$A:$Q,'weekly data seasonality'!$BH$2,FALSE)=0,#N/A,VLOOKUP(BH$3&amp;$B32,'weekly model'!$A:$Q,'weekly data seasonality'!$BH$2,FALSE))</f>
        <v>0.52654886537093726</v>
      </c>
      <c r="BI32" s="31">
        <f>IF(VLOOKUP(BI$3&amp;$B32,'weekly model'!$A:$Q,'weekly data seasonality'!$BH$2,FALSE)=0,#N/A,VLOOKUP(BI$3&amp;$B32,'weekly model'!$A:$Q,'weekly data seasonality'!$BH$2,FALSE))</f>
        <v>0.59640063502153751</v>
      </c>
      <c r="BJ32" s="31">
        <f>IF(VLOOKUP(BJ$3&amp;$B32,'weekly model'!$A:$Q,'weekly data seasonality'!$BH$2,FALSE)=0,#N/A,VLOOKUP(BJ$3&amp;$B32,'weekly model'!$A:$Q,'weekly data seasonality'!$BH$2,FALSE))</f>
        <v>0.63910767388334133</v>
      </c>
      <c r="BK32" s="31">
        <f>IF(VLOOKUP(BK$3&amp;$B32,'weekly model'!$A:$Q,'weekly data seasonality'!$BH$2,FALSE)=0,#N/A,VLOOKUP(BK$3&amp;$B32,'weekly model'!$A:$Q,'weekly data seasonality'!$BH$2,FALSE))</f>
        <v>0.66841050702947435</v>
      </c>
      <c r="BL32" s="31">
        <f>IF(VLOOKUP(BL$3&amp;$B32,'weekly model'!$A:$Q,'weekly data seasonality'!$BH$2,FALSE)=0,#N/A,VLOOKUP(BL$3&amp;$B32,'weekly model'!$A:$Q,'weekly data seasonality'!$BH$2,FALSE))</f>
        <v>0.76585092759316264</v>
      </c>
    </row>
    <row r="33" spans="1:64">
      <c r="A33" s="1">
        <f t="shared" si="6"/>
        <v>43666</v>
      </c>
      <c r="B33">
        <v>29</v>
      </c>
      <c r="C33" s="5">
        <f>IF(VLOOKUP(C$3&amp;$B33,'weekly model'!$A:$Q,'weekly data seasonality'!$C$2,FALSE)=0,#N/A,VLOOKUP(C$3&amp;$B33,'weekly model'!$A:$Q,'weekly data seasonality'!$C$2,FALSE))</f>
        <v>17.555521574766122</v>
      </c>
      <c r="D33" s="5">
        <f>IF(VLOOKUP(D$3&amp;$B33,'weekly model'!$A:$Q,'weekly data seasonality'!$C$2,FALSE)=0,#N/A,VLOOKUP(D$3&amp;$B33,'weekly model'!$A:$Q,'weekly data seasonality'!$C$2,FALSE))</f>
        <v>19.099596280328694</v>
      </c>
      <c r="E33" s="5">
        <f>IF(VLOOKUP(E$3&amp;$B33,'weekly model'!$A:$Q,'weekly data seasonality'!$C$2,FALSE)=0,#N/A,VLOOKUP(E$3&amp;$B33,'weekly model'!$A:$Q,'weekly data seasonality'!$C$2,FALSE))</f>
        <v>19.669220488181583</v>
      </c>
      <c r="F33" s="5">
        <f>IF(VLOOKUP(F$3&amp;$B33,'weekly model'!$A:$Q,'weekly data seasonality'!$C$2,FALSE)=0,#N/A,VLOOKUP(F$3&amp;$B33,'weekly model'!$A:$Q,'weekly data seasonality'!$C$2,FALSE))</f>
        <v>20.167061941251021</v>
      </c>
      <c r="G33" s="5">
        <f>IF(VLOOKUP(G$3&amp;$B33,'weekly model'!$A:$Q,'weekly data seasonality'!$C$2,FALSE)=0,#N/A,VLOOKUP(G$3&amp;$B33,'weekly model'!$A:$Q,'weekly data seasonality'!$C$2,FALSE))</f>
        <v>23.007670747254725</v>
      </c>
      <c r="J33">
        <v>29</v>
      </c>
      <c r="K33" s="5">
        <f>IF(VLOOKUP(K$3&amp;$B33,'weekly model'!$A:$Q,'weekly data seasonality'!$K$2,FALSE)=0,#N/A,VLOOKUP(K$3&amp;$B33,'weekly model'!$A:$Q,'weekly data seasonality'!$K$2,FALSE))</f>
        <v>11.799238423951753</v>
      </c>
      <c r="L33" s="5">
        <f>IF(VLOOKUP(L$3&amp;$B33,'weekly model'!$A:$Q,'weekly data seasonality'!$K$2,FALSE)=0,#N/A,VLOOKUP(L$3&amp;$B33,'weekly model'!$A:$Q,'weekly data seasonality'!$K$2,FALSE))</f>
        <v>12.360763295919622</v>
      </c>
      <c r="M33" s="5">
        <f>IF(VLOOKUP(M$3&amp;$B33,'weekly model'!$A:$Q,'weekly data seasonality'!$K$2,FALSE)=0,#N/A,VLOOKUP(M$3&amp;$B33,'weekly model'!$A:$Q,'weekly data seasonality'!$K$2,FALSE))</f>
        <v>13.150910531372427</v>
      </c>
      <c r="N33" s="5">
        <f>IF(VLOOKUP(N$3&amp;$B33,'weekly model'!$A:$Q,'weekly data seasonality'!$K$2,FALSE)=0,#N/A,VLOOKUP(N$3&amp;$B33,'weekly model'!$A:$Q,'weekly data seasonality'!$K$2,FALSE))</f>
        <v>13.955359119231804</v>
      </c>
      <c r="O33" s="5">
        <f>IF(VLOOKUP(O$3&amp;$B33,'weekly model'!$A:$Q,'weekly data seasonality'!$K$2,FALSE)=0,#N/A,VLOOKUP(O$3&amp;$B33,'weekly model'!$A:$Q,'weekly data seasonality'!$K$2,FALSE))</f>
        <v>16.504743757066919</v>
      </c>
      <c r="R33">
        <v>29</v>
      </c>
      <c r="S33" s="5">
        <f>IF(VLOOKUP(S$3&amp;$B33,'weekly model'!$A:$Q,'weekly data seasonality'!$S$2,FALSE)=0,#N/A,VLOOKUP(S$3&amp;$B33,'weekly model'!$A:$Q,'weekly data seasonality'!$S$2,FALSE))</f>
        <v>3.1676795379111429</v>
      </c>
      <c r="T33" s="5">
        <f>IF(VLOOKUP(T$3&amp;$B33,'weekly model'!$A:$Q,'weekly data seasonality'!$S$2,FALSE)=0,#N/A,VLOOKUP(T$3&amp;$B33,'weekly model'!$A:$Q,'weekly data seasonality'!$S$2,FALSE))</f>
        <v>4.3642695005381027</v>
      </c>
      <c r="U33" s="5">
        <f>IF(VLOOKUP(U$3&amp;$B33,'weekly model'!$A:$Q,'weekly data seasonality'!$S$2,FALSE)=0,#N/A,VLOOKUP(U$3&amp;$B33,'weekly model'!$A:$Q,'weekly data seasonality'!$S$2,FALSE))</f>
        <v>4.5245317955188336</v>
      </c>
      <c r="V33" s="5">
        <f>IF(VLOOKUP(V$3&amp;$B33,'weekly model'!$A:$Q,'weekly data seasonality'!$S$2,FALSE)=0,#N/A,VLOOKUP(V$3&amp;$B33,'weekly model'!$A:$Q,'weekly data seasonality'!$S$2,FALSE))</f>
        <v>4.4655483958633351</v>
      </c>
      <c r="W33" s="5">
        <f>IF(VLOOKUP(W$3&amp;$B33,'weekly model'!$A:$Q,'weekly data seasonality'!$S$2,FALSE)=0,#N/A,VLOOKUP(W$3&amp;$B33,'weekly model'!$A:$Q,'weekly data seasonality'!$S$2,FALSE))</f>
        <v>4.3830850902634699</v>
      </c>
      <c r="Z33">
        <v>29</v>
      </c>
      <c r="AA33" s="5">
        <f>IF(VLOOKUP(AA$3&amp;$B33,'weekly model'!$A:$Q,'weekly data seasonality'!$AA$2,FALSE)=0,#N/A,VLOOKUP(AA$3&amp;$B33,'weekly model'!$A:$Q,'weekly data seasonality'!$AA$2,FALSE))</f>
        <v>14.620000000000001</v>
      </c>
      <c r="AB33" s="5">
        <f>IF(VLOOKUP(AB$3&amp;$B33,'weekly model'!$A:$Q,'weekly data seasonality'!$AA$2,FALSE)=0,#N/A,VLOOKUP(AB$3&amp;$B33,'weekly model'!$A:$Q,'weekly data seasonality'!$AA$2,FALSE))</f>
        <v>12.24</v>
      </c>
      <c r="AC33" s="5">
        <f>IF(VLOOKUP(AC$3&amp;$B33,'weekly model'!$A:$Q,'weekly data seasonality'!$AA$2,FALSE)=0,#N/A,VLOOKUP(AC$3&amp;$B33,'weekly model'!$A:$Q,'weekly data seasonality'!$AA$2,FALSE))</f>
        <v>16.490000000000002</v>
      </c>
      <c r="AD33" s="5">
        <f>IF(VLOOKUP(AD$3&amp;$B33,'weekly model'!$A:$Q,'weekly data seasonality'!$AA$2,FALSE)=0,#N/A,VLOOKUP(AD$3&amp;$B33,'weekly model'!$A:$Q,'weekly data seasonality'!$AA$2,FALSE))</f>
        <v>14.280000000000001</v>
      </c>
      <c r="AE33" s="5">
        <f>IF(VLOOKUP(AE$3&amp;$B33,'weekly model'!$A:$Q,'weekly data seasonality'!$AA$2,FALSE)=0,#N/A,VLOOKUP(AE$3&amp;$B33,'weekly model'!$A:$Q,'weekly data seasonality'!$AA$2,FALSE))</f>
        <v>24.82</v>
      </c>
      <c r="AF33" s="5">
        <f>IF(VLOOKUP(AF$3&amp;$B33,'weekly model'!$A:$Q,'weekly data seasonality'!$AA$2,FALSE)=0,#N/A,VLOOKUP(AF$3&amp;$B33,'weekly model'!$A:$Q,'weekly data seasonality'!$AA$2,FALSE))</f>
        <v>17</v>
      </c>
      <c r="AG33" s="5">
        <f t="shared" si="1"/>
        <v>14.450000000000001</v>
      </c>
      <c r="AH33" s="5">
        <f>IF(VLOOKUP(AE$3&amp;$B33,'weekly model'!$A:$Q,'weekly data seasonality'!$AA$2,FALSE)=0,#N/A,VLOOKUP(AE$3&amp;$B33,'weekly model'!$A:$Q,'weekly data seasonality'!$AA$2,FALSE))</f>
        <v>24.82</v>
      </c>
      <c r="AI33" s="1">
        <f>'weekly model'!B291</f>
        <v>44387</v>
      </c>
      <c r="AJ33">
        <v>29</v>
      </c>
      <c r="AK33" s="5">
        <f>IF(VLOOKUP(AK$3&amp;$B33,'weekly model'!$A:$Q,'weekly data seasonality'!$AK$2,FALSE)=0,#N/A,VLOOKUP(AK$3&amp;$B33,'weekly model'!$A:$Q,'weekly data seasonality'!$AK$2,FALSE))</f>
        <v>18.732000000000003</v>
      </c>
      <c r="AL33" s="5">
        <f>IF(VLOOKUP(AL$3&amp;$B33,'weekly model'!$A:$Q,'weekly data seasonality'!$AK$2,FALSE)=0,#N/A,VLOOKUP(AL$3&amp;$B33,'weekly model'!$A:$Q,'weekly data seasonality'!$AK$2,FALSE))</f>
        <v>20.133400000000005</v>
      </c>
      <c r="AM33" s="5">
        <f>IF(VLOOKUP(AM$3&amp;$B33,'weekly model'!$A:$Q,'weekly data seasonality'!$AK$2,FALSE)=0,#N/A,VLOOKUP(AM$3&amp;$B33,'weekly model'!$A:$Q,'weekly data seasonality'!$AK$2,FALSE))</f>
        <v>19.191199999999998</v>
      </c>
      <c r="AN33" s="5">
        <f>IF(VLOOKUP(AN$3&amp;$B33,'weekly model'!$A:$Q,'weekly data seasonality'!$AK$2,FALSE)=0,#N/A,VLOOKUP(AN$3&amp;$B33,'weekly model'!$A:$Q,'weekly data seasonality'!$AK$2,FALSE))</f>
        <v>20.429500000000004</v>
      </c>
      <c r="AO33" s="5">
        <f>IF(VLOOKUP(AO$3&amp;$B33,'weekly model'!$A:$Q,'weekly data seasonality'!$AK$2,FALSE)=0,#N/A,VLOOKUP(AO$3&amp;$B33,'weekly model'!$A:$Q,'weekly data seasonality'!$AK$2,FALSE))</f>
        <v>21.741300000000003</v>
      </c>
      <c r="AP33" s="5" t="e">
        <f>IF(VLOOKUP(AP$3&amp;$B33,'weekly model'!$A:$Q,'weekly data seasonality'!$AK$2,FALSE)=0,#N/A,VLOOKUP(AP$3&amp;$B33,'weekly model'!$A:$Q,'weekly data seasonality'!$AK$2,FALSE))</f>
        <v>#N/A</v>
      </c>
      <c r="AQ33" s="5">
        <f>'[6]removals&amp;BFF'!$F186/100</f>
        <v>21.32274497991968</v>
      </c>
      <c r="AR33" s="5">
        <f t="shared" si="0"/>
        <v>20.133400000000005</v>
      </c>
      <c r="AS33" s="250">
        <f t="shared" si="4"/>
        <v>-1.9251609613055498E-2</v>
      </c>
      <c r="AT33" s="250">
        <f>AO33/AN33-1</f>
        <v>6.4211067329107419E-2</v>
      </c>
      <c r="AW33">
        <v>29</v>
      </c>
      <c r="AX33" s="5" t="e">
        <f>IF(VLOOKUP(AX$3&amp;$B33,'weekly model'!$A:$Q,'weekly data seasonality'!$AX$2,FALSE)=0,#N/A,VLOOKUP(AX$3&amp;$B33,'weekly model'!$A:$Q,'weekly data seasonality'!$AX$2,FALSE))</f>
        <v>#N/A</v>
      </c>
      <c r="AY33" s="5">
        <f>IF(VLOOKUP(AY$3&amp;$B33,'weekly model'!$A:$Q,'weekly data seasonality'!$AX$2,FALSE)=0,#N/A,VLOOKUP(AY$3&amp;$B33,'weekly model'!$A:$Q,'weekly data seasonality'!$AX$2,FALSE))</f>
        <v>143.19999999999999</v>
      </c>
      <c r="AZ33" s="5">
        <f>IF(VLOOKUP(AZ$3&amp;$B33,'weekly model'!$A:$Q,'weekly data seasonality'!$AX$2,FALSE)=0,#N/A,VLOOKUP(AZ$3&amp;$B33,'weekly model'!$A:$Q,'weekly data seasonality'!$AX$2,FALSE))</f>
        <v>153.6523</v>
      </c>
      <c r="BA33" s="5">
        <f>IF(VLOOKUP(BA$3&amp;$B33,'weekly model'!$A:$Q,'weekly data seasonality'!$AX$2,FALSE)=0,#N/A,VLOOKUP(BA$3&amp;$B33,'weekly model'!$A:$Q,'weekly data seasonality'!$AX$2,FALSE))</f>
        <v>116.82089999999999</v>
      </c>
      <c r="BB33" s="5">
        <f>IF(VLOOKUP(BB$3&amp;$B33,'weekly model'!$A:$Q,'weekly data seasonality'!$AX$2,FALSE)=0,#N/A,VLOOKUP(BB$3&amp;$B33,'weekly model'!$A:$Q,'weekly data seasonality'!$AX$2,FALSE))</f>
        <v>110.4744</v>
      </c>
      <c r="BC33" s="5" t="e">
        <f t="shared" si="2"/>
        <v>#N/A</v>
      </c>
      <c r="BG33">
        <v>29</v>
      </c>
      <c r="BH33" s="31">
        <f>IF(VLOOKUP(BH$3&amp;$B33,'weekly model'!$A:$Q,'weekly data seasonality'!$BH$2,FALSE)=0,#N/A,VLOOKUP(BH$3&amp;$B33,'weekly model'!$A:$Q,'weekly data seasonality'!$BH$2,FALSE))</f>
        <v>0.49887793819011694</v>
      </c>
      <c r="BI33" s="31">
        <f>IF(VLOOKUP(BI$3&amp;$B33,'weekly model'!$A:$Q,'weekly data seasonality'!$BH$2,FALSE)=0,#N/A,VLOOKUP(BI$3&amp;$B33,'weekly model'!$A:$Q,'weekly data seasonality'!$BH$2,FALSE))</f>
        <v>0.49926529100667344</v>
      </c>
      <c r="BJ33" s="31">
        <f>IF(VLOOKUP(BJ$3&amp;$B33,'weekly model'!$A:$Q,'weekly data seasonality'!$BH$2,FALSE)=0,#N/A,VLOOKUP(BJ$3&amp;$B33,'weekly model'!$A:$Q,'weekly data seasonality'!$BH$2,FALSE))</f>
        <v>0.59231742255866493</v>
      </c>
      <c r="BK33" s="31">
        <f>IF(VLOOKUP(BK$3&amp;$B33,'weekly model'!$A:$Q,'weekly data seasonality'!$BH$2,FALSE)=0,#N/A,VLOOKUP(BK$3&amp;$B33,'weekly model'!$A:$Q,'weekly data seasonality'!$BH$2,FALSE))</f>
        <v>0.70993380275033047</v>
      </c>
      <c r="BL33" s="31">
        <f>IF(VLOOKUP(BL$3&amp;$B33,'weekly model'!$A:$Q,'weekly data seasonality'!$BH$2,FALSE)=0,#N/A,VLOOKUP(BL$3&amp;$B33,'weekly model'!$A:$Q,'weekly data seasonality'!$BH$2,FALSE))</f>
        <v>0.61349968268030042</v>
      </c>
    </row>
    <row r="34" spans="1:64">
      <c r="A34" s="1">
        <f t="shared" si="6"/>
        <v>43673</v>
      </c>
      <c r="B34">
        <v>30</v>
      </c>
      <c r="C34" s="5">
        <f>IF(VLOOKUP(C$3&amp;$B34,'weekly model'!$A:$Q,'weekly data seasonality'!$C$2,FALSE)=0,#N/A,VLOOKUP(C$3&amp;$B34,'weekly model'!$A:$Q,'weekly data seasonality'!$C$2,FALSE))</f>
        <v>17.56667446440694</v>
      </c>
      <c r="D34" s="5">
        <f>IF(VLOOKUP(D$3&amp;$B34,'weekly model'!$A:$Q,'weekly data seasonality'!$C$2,FALSE)=0,#N/A,VLOOKUP(D$3&amp;$B34,'weekly model'!$A:$Q,'weekly data seasonality'!$C$2,FALSE))</f>
        <v>18.774625973347799</v>
      </c>
      <c r="E34" s="5">
        <f>IF(VLOOKUP(E$3&amp;$B34,'weekly model'!$A:$Q,'weekly data seasonality'!$C$2,FALSE)=0,#N/A,VLOOKUP(E$3&amp;$B34,'weekly model'!$A:$Q,'weekly data seasonality'!$C$2,FALSE))</f>
        <v>18.276297564448775</v>
      </c>
      <c r="F34" s="5">
        <f>IF(VLOOKUP(F$3&amp;$B34,'weekly model'!$A:$Q,'weekly data seasonality'!$C$2,FALSE)=0,#N/A,VLOOKUP(F$3&amp;$B34,'weekly model'!$A:$Q,'weekly data seasonality'!$C$2,FALSE))</f>
        <v>19.027393632115654</v>
      </c>
      <c r="G34" s="5">
        <f>IF(VLOOKUP(G$3&amp;$B34,'weekly model'!$A:$Q,'weekly data seasonality'!$C$2,FALSE)=0,#N/A,VLOOKUP(G$3&amp;$B34,'weekly model'!$A:$Q,'weekly data seasonality'!$C$2,FALSE))</f>
        <v>22.565053490455117</v>
      </c>
      <c r="J34">
        <v>30</v>
      </c>
      <c r="K34" s="5">
        <f>IF(VLOOKUP(K$3&amp;$B34,'weekly model'!$A:$Q,'weekly data seasonality'!$K$2,FALSE)=0,#N/A,VLOOKUP(K$3&amp;$B34,'weekly model'!$A:$Q,'weekly data seasonality'!$K$2,FALSE))</f>
        <v>11.562976694039682</v>
      </c>
      <c r="L34" s="5">
        <f>IF(VLOOKUP(L$3&amp;$B34,'weekly model'!$A:$Q,'weekly data seasonality'!$K$2,FALSE)=0,#N/A,VLOOKUP(L$3&amp;$B34,'weekly model'!$A:$Q,'weekly data seasonality'!$K$2,FALSE))</f>
        <v>12.0481932884177</v>
      </c>
      <c r="M34" s="5">
        <f>IF(VLOOKUP(M$3&amp;$B34,'weekly model'!$A:$Q,'weekly data seasonality'!$K$2,FALSE)=0,#N/A,VLOOKUP(M$3&amp;$B34,'weekly model'!$A:$Q,'weekly data seasonality'!$K$2,FALSE))</f>
        <v>11.492504514111358</v>
      </c>
      <c r="N34" s="5">
        <f>IF(VLOOKUP(N$3&amp;$B34,'weekly model'!$A:$Q,'weekly data seasonality'!$K$2,FALSE)=0,#N/A,VLOOKUP(N$3&amp;$B34,'weekly model'!$A:$Q,'weekly data seasonality'!$K$2,FALSE))</f>
        <v>13.234488987682079</v>
      </c>
      <c r="O34" s="5">
        <f>IF(VLOOKUP(O$3&amp;$B34,'weekly model'!$A:$Q,'weekly data seasonality'!$K$2,FALSE)=0,#N/A,VLOOKUP(O$3&amp;$B34,'weekly model'!$A:$Q,'weekly data seasonality'!$K$2,FALSE))</f>
        <v>15.929426939826477</v>
      </c>
      <c r="R34">
        <v>30</v>
      </c>
      <c r="S34" s="5">
        <f>IF(VLOOKUP(S$3&amp;$B34,'weekly model'!$A:$Q,'weekly data seasonality'!$S$2,FALSE)=0,#N/A,VLOOKUP(S$3&amp;$B34,'weekly model'!$A:$Q,'weekly data seasonality'!$S$2,FALSE))</f>
        <v>3.4150941574640337</v>
      </c>
      <c r="T34" s="5">
        <f>IF(VLOOKUP(T$3&amp;$B34,'weekly model'!$A:$Q,'weekly data seasonality'!$S$2,FALSE)=0,#N/A,VLOOKUP(T$3&amp;$B34,'weekly model'!$A:$Q,'weekly data seasonality'!$S$2,FALSE))</f>
        <v>4.3518692010591318</v>
      </c>
      <c r="U34" s="5">
        <f>IF(VLOOKUP(U$3&amp;$B34,'weekly model'!$A:$Q,'weekly data seasonality'!$S$2,FALSE)=0,#N/A,VLOOKUP(U$3&amp;$B34,'weekly model'!$A:$Q,'weekly data seasonality'!$S$2,FALSE))</f>
        <v>4.7900148890470948</v>
      </c>
      <c r="V34" s="5">
        <f>IF(VLOOKUP(V$3&amp;$B34,'weekly model'!$A:$Q,'weekly data seasonality'!$S$2,FALSE)=0,#N/A,VLOOKUP(V$3&amp;$B34,'weekly model'!$A:$Q,'weekly data seasonality'!$S$2,FALSE))</f>
        <v>4.2458726361421997</v>
      </c>
      <c r="W34" s="5">
        <f>IF(VLOOKUP(W$3&amp;$B34,'weekly model'!$A:$Q,'weekly data seasonality'!$S$2,FALSE)=0,#N/A,VLOOKUP(W$3&amp;$B34,'weekly model'!$A:$Q,'weekly data seasonality'!$S$2,FALSE))</f>
        <v>4.7106392952332712</v>
      </c>
      <c r="Z34">
        <v>30</v>
      </c>
      <c r="AA34" s="5">
        <f>IF(VLOOKUP(AA$3&amp;$B34,'weekly model'!$A:$Q,'weekly data seasonality'!$AA$2,FALSE)=0,#N/A,VLOOKUP(AA$3&amp;$B34,'weekly model'!$A:$Q,'weekly data seasonality'!$AA$2,FALSE))</f>
        <v>15.47</v>
      </c>
      <c r="AB34" s="5">
        <f>IF(VLOOKUP(AB$3&amp;$B34,'weekly model'!$A:$Q,'weekly data seasonality'!$AA$2,FALSE)=0,#N/A,VLOOKUP(AB$3&amp;$B34,'weekly model'!$A:$Q,'weekly data seasonality'!$AA$2,FALSE))</f>
        <v>12.41</v>
      </c>
      <c r="AC34" s="5">
        <f>IF(VLOOKUP(AC$3&amp;$B34,'weekly model'!$A:$Q,'weekly data seasonality'!$AA$2,FALSE)=0,#N/A,VLOOKUP(AC$3&amp;$B34,'weekly model'!$A:$Q,'weekly data seasonality'!$AA$2,FALSE))</f>
        <v>18.87</v>
      </c>
      <c r="AD34" s="5">
        <f>IF(VLOOKUP(AD$3&amp;$B34,'weekly model'!$A:$Q,'weekly data seasonality'!$AA$2,FALSE)=0,#N/A,VLOOKUP(AD$3&amp;$B34,'weekly model'!$A:$Q,'weekly data seasonality'!$AA$2,FALSE))</f>
        <v>14.280000000000001</v>
      </c>
      <c r="AE34" s="5">
        <f>IF(VLOOKUP(AE$3&amp;$B34,'weekly model'!$A:$Q,'weekly data seasonality'!$AA$2,FALSE)=0,#N/A,VLOOKUP(AE$3&amp;$B34,'weekly model'!$A:$Q,'weekly data seasonality'!$AA$2,FALSE))</f>
        <v>24.14</v>
      </c>
      <c r="AF34" s="5">
        <f>IF(VLOOKUP(AF$3&amp;$B34,'weekly model'!$A:$Q,'weekly data seasonality'!$AA$2,FALSE)=0,#N/A,VLOOKUP(AF$3&amp;$B34,'weekly model'!$A:$Q,'weekly data seasonality'!$AA$2,FALSE))</f>
        <v>17</v>
      </c>
      <c r="AG34" s="5">
        <f t="shared" si="1"/>
        <v>15.583333333333334</v>
      </c>
      <c r="AH34" s="5">
        <f>IF(VLOOKUP(AE$3&amp;$B34,'weekly model'!$A:$Q,'weekly data seasonality'!$AA$2,FALSE)=0,#N/A,VLOOKUP(AE$3&amp;$B34,'weekly model'!$A:$Q,'weekly data seasonality'!$AA$2,FALSE))</f>
        <v>24.14</v>
      </c>
      <c r="AI34" s="1">
        <f>'weekly model'!B292</f>
        <v>44394</v>
      </c>
      <c r="AJ34">
        <v>30</v>
      </c>
      <c r="AK34" s="5">
        <f>IF(VLOOKUP(AK$3&amp;$B34,'weekly model'!$A:$Q,'weekly data seasonality'!$AK$2,FALSE)=0,#N/A,VLOOKUP(AK$3&amp;$B34,'weekly model'!$A:$Q,'weekly data seasonality'!$AK$2,FALSE))</f>
        <v>18.123000000000001</v>
      </c>
      <c r="AL34" s="5">
        <f>IF(VLOOKUP(AL$3&amp;$B34,'weekly model'!$A:$Q,'weekly data seasonality'!$AK$2,FALSE)=0,#N/A,VLOOKUP(AL$3&amp;$B34,'weekly model'!$A:$Q,'weekly data seasonality'!$AK$2,FALSE))</f>
        <v>20.266400000000004</v>
      </c>
      <c r="AM34" s="5">
        <f>IF(VLOOKUP(AM$3&amp;$B34,'weekly model'!$A:$Q,'weekly data seasonality'!$AK$2,FALSE)=0,#N/A,VLOOKUP(AM$3&amp;$B34,'weekly model'!$A:$Q,'weekly data seasonality'!$AK$2,FALSE))</f>
        <v>18.342100000000002</v>
      </c>
      <c r="AN34" s="5">
        <f>IF(VLOOKUP(AN$3&amp;$B34,'weekly model'!$A:$Q,'weekly data seasonality'!$AK$2,FALSE)=0,#N/A,VLOOKUP(AN$3&amp;$B34,'weekly model'!$A:$Q,'weekly data seasonality'!$AK$2,FALSE))</f>
        <v>20.064800000000005</v>
      </c>
      <c r="AO34" s="5">
        <f>IF(VLOOKUP(AO$3&amp;$B34,'weekly model'!$A:$Q,'weekly data seasonality'!$AK$2,FALSE)=0,#N/A,VLOOKUP(AO$3&amp;$B34,'weekly model'!$A:$Q,'weekly data seasonality'!$AK$2,FALSE))</f>
        <v>19.624499999999998</v>
      </c>
      <c r="AP34" s="5" t="e">
        <f>IF(VLOOKUP(AP$3&amp;$B34,'weekly model'!$A:$Q,'weekly data seasonality'!$AK$2,FALSE)=0,#N/A,VLOOKUP(AP$3&amp;$B34,'weekly model'!$A:$Q,'weekly data seasonality'!$AK$2,FALSE))</f>
        <v>#N/A</v>
      </c>
      <c r="AQ34" s="5">
        <f>AVERAGE(AQ33,AQ35)</f>
        <v>21.158458799973559</v>
      </c>
      <c r="AR34" s="5">
        <f t="shared" si="0"/>
        <v>20.266400000000004</v>
      </c>
      <c r="AS34" s="250">
        <f t="shared" si="4"/>
        <v>7.8165497208772861E-2</v>
      </c>
      <c r="AT34" s="250">
        <f t="shared" si="5"/>
        <v>-2.1943901758303519E-2</v>
      </c>
      <c r="AW34">
        <v>30</v>
      </c>
      <c r="AX34" s="5" t="e">
        <f>IF(VLOOKUP(AX$3&amp;$B34,'weekly model'!$A:$Q,'weekly data seasonality'!$AX$2,FALSE)=0,#N/A,VLOOKUP(AX$3&amp;$B34,'weekly model'!$A:$Q,'weekly data seasonality'!$AX$2,FALSE))</f>
        <v>#N/A</v>
      </c>
      <c r="AY34" s="5">
        <f>IF(VLOOKUP(AY$3&amp;$B34,'weekly model'!$A:$Q,'weekly data seasonality'!$AX$2,FALSE)=0,#N/A,VLOOKUP(AY$3&amp;$B34,'weekly model'!$A:$Q,'weekly data seasonality'!$AX$2,FALSE))</f>
        <v>142.31</v>
      </c>
      <c r="AZ34" s="5">
        <f>IF(VLOOKUP(AZ$3&amp;$B34,'weekly model'!$A:$Q,'weekly data seasonality'!$AX$2,FALSE)=0,#N/A,VLOOKUP(AZ$3&amp;$B34,'weekly model'!$A:$Q,'weekly data seasonality'!$AX$2,FALSE))</f>
        <v>153.45480000000001</v>
      </c>
      <c r="BA34" s="5">
        <f>IF(VLOOKUP(BA$3&amp;$B34,'weekly model'!$A:$Q,'weekly data seasonality'!$AX$2,FALSE)=0,#N/A,VLOOKUP(BA$3&amp;$B34,'weekly model'!$A:$Q,'weekly data seasonality'!$AX$2,FALSE))</f>
        <v>116.4181</v>
      </c>
      <c r="BB34" s="5">
        <f>IF(VLOOKUP(BB$3&amp;$B34,'weekly model'!$A:$Q,'weekly data seasonality'!$AX$2,FALSE)=0,#N/A,VLOOKUP(BB$3&amp;$B34,'weekly model'!$A:$Q,'weekly data seasonality'!$AX$2,FALSE))</f>
        <v>113.25129999999999</v>
      </c>
      <c r="BC34" s="5" t="e">
        <f t="shared" si="2"/>
        <v>#N/A</v>
      </c>
      <c r="BG34">
        <v>30</v>
      </c>
      <c r="BH34" s="31">
        <f>IF(VLOOKUP(BH$3&amp;$B34,'weekly model'!$A:$Q,'weekly data seasonality'!$BH$2,FALSE)=0,#N/A,VLOOKUP(BH$3&amp;$B34,'weekly model'!$A:$Q,'weekly data seasonality'!$BH$2,FALSE))</f>
        <v>0.67583635698460398</v>
      </c>
      <c r="BI34" s="31">
        <f>IF(VLOOKUP(BI$3&amp;$B34,'weekly model'!$A:$Q,'weekly data seasonality'!$BH$2,FALSE)=0,#N/A,VLOOKUP(BI$3&amp;$B34,'weekly model'!$A:$Q,'weekly data seasonality'!$BH$2,FALSE))</f>
        <v>0.60807226557151239</v>
      </c>
      <c r="BJ34" s="31">
        <f>IF(VLOOKUP(BJ$3&amp;$B34,'weekly model'!$A:$Q,'weekly data seasonality'!$BH$2,FALSE)=0,#N/A,VLOOKUP(BJ$3&amp;$B34,'weekly model'!$A:$Q,'weekly data seasonality'!$BH$2,FALSE))</f>
        <v>0.7050803555309334</v>
      </c>
      <c r="BK34" s="31">
        <f>IF(VLOOKUP(BK$3&amp;$B34,'weekly model'!$A:$Q,'weekly data seasonality'!$BH$2,FALSE)=0,#N/A,VLOOKUP(BK$3&amp;$B34,'weekly model'!$A:$Q,'weekly data seasonality'!$BH$2,FALSE))</f>
        <v>0.66920809078458054</v>
      </c>
      <c r="BL34" s="31">
        <f>IF(VLOOKUP(BL$3&amp;$B34,'weekly model'!$A:$Q,'weekly data seasonality'!$BH$2,FALSE)=0,#N/A,VLOOKUP(BL$3&amp;$B34,'weekly model'!$A:$Q,'weekly data seasonality'!$BH$2,FALSE))</f>
        <v>0.75228203749927725</v>
      </c>
    </row>
    <row r="35" spans="1:64">
      <c r="A35" s="1">
        <f t="shared" si="6"/>
        <v>43680</v>
      </c>
      <c r="B35">
        <v>31</v>
      </c>
      <c r="C35" s="5">
        <f>IF(VLOOKUP(C$3&amp;$B35,'weekly model'!$A:$Q,'weekly data seasonality'!$C$2,FALSE)=0,#N/A,VLOOKUP(C$3&amp;$B35,'weekly model'!$A:$Q,'weekly data seasonality'!$C$2,FALSE))</f>
        <v>18.036276762072333</v>
      </c>
      <c r="D35" s="5">
        <f>IF(VLOOKUP(D$3&amp;$B35,'weekly model'!$A:$Q,'weekly data seasonality'!$C$2,FALSE)=0,#N/A,VLOOKUP(D$3&amp;$B35,'weekly model'!$A:$Q,'weekly data seasonality'!$C$2,FALSE))</f>
        <v>19.499657777577635</v>
      </c>
      <c r="E35" s="5">
        <f>IF(VLOOKUP(E$3&amp;$B35,'weekly model'!$A:$Q,'weekly data seasonality'!$C$2,FALSE)=0,#N/A,VLOOKUP(E$3&amp;$B35,'weekly model'!$A:$Q,'weekly data seasonality'!$C$2,FALSE))</f>
        <v>20.020161330886523</v>
      </c>
      <c r="F35" s="5">
        <f>IF(VLOOKUP(F$3&amp;$B35,'weekly model'!$A:$Q,'weekly data seasonality'!$C$2,FALSE)=0,#N/A,VLOOKUP(F$3&amp;$B35,'weekly model'!$A:$Q,'weekly data seasonality'!$C$2,FALSE))</f>
        <v>20.053598490638841</v>
      </c>
      <c r="G35" s="5">
        <f>IF(VLOOKUP(G$3&amp;$B35,'weekly model'!$A:$Q,'weekly data seasonality'!$C$2,FALSE)=0,#N/A,VLOOKUP(G$3&amp;$B35,'weekly model'!$A:$Q,'weekly data seasonality'!$C$2,FALSE))</f>
        <v>21.676604309719817</v>
      </c>
      <c r="J35">
        <v>31</v>
      </c>
      <c r="K35" s="5">
        <f>IF(VLOOKUP(K$3&amp;$B35,'weekly model'!$A:$Q,'weekly data seasonality'!$K$2,FALSE)=0,#N/A,VLOOKUP(K$3&amp;$B35,'weekly model'!$A:$Q,'weekly data seasonality'!$K$2,FALSE))</f>
        <v>11.434737790979923</v>
      </c>
      <c r="L35" s="5">
        <f>IF(VLOOKUP(L$3&amp;$B35,'weekly model'!$A:$Q,'weekly data seasonality'!$K$2,FALSE)=0,#N/A,VLOOKUP(L$3&amp;$B35,'weekly model'!$A:$Q,'weekly data seasonality'!$K$2,FALSE))</f>
        <v>12.354520939904393</v>
      </c>
      <c r="M35" s="5">
        <f>IF(VLOOKUP(M$3&amp;$B35,'weekly model'!$A:$Q,'weekly data seasonality'!$K$2,FALSE)=0,#N/A,VLOOKUP(M$3&amp;$B35,'weekly model'!$A:$Q,'weekly data seasonality'!$K$2,FALSE))</f>
        <v>12.739945209013221</v>
      </c>
      <c r="N35" s="5">
        <f>IF(VLOOKUP(N$3&amp;$B35,'weekly model'!$A:$Q,'weekly data seasonality'!$K$2,FALSE)=0,#N/A,VLOOKUP(N$3&amp;$B35,'weekly model'!$A:$Q,'weekly data seasonality'!$K$2,FALSE))</f>
        <v>13.735338784393678</v>
      </c>
      <c r="O35" s="5">
        <f>IF(VLOOKUP(O$3&amp;$B35,'weekly model'!$A:$Q,'weekly data seasonality'!$K$2,FALSE)=0,#N/A,VLOOKUP(O$3&amp;$B35,'weekly model'!$A:$Q,'weekly data seasonality'!$K$2,FALSE))</f>
        <v>14.76323158380956</v>
      </c>
      <c r="R35">
        <v>31</v>
      </c>
      <c r="S35" s="5">
        <f>IF(VLOOKUP(S$3&amp;$B35,'weekly model'!$A:$Q,'weekly data seasonality'!$S$2,FALSE)=0,#N/A,VLOOKUP(S$3&amp;$B35,'weekly model'!$A:$Q,'weekly data seasonality'!$S$2,FALSE))</f>
        <v>4.0129353581891838</v>
      </c>
      <c r="T35" s="5">
        <f>IF(VLOOKUP(T$3&amp;$B35,'weekly model'!$A:$Q,'weekly data seasonality'!$S$2,FALSE)=0,#N/A,VLOOKUP(T$3&amp;$B35,'weekly model'!$A:$Q,'weekly data seasonality'!$S$2,FALSE))</f>
        <v>5.2400624505764677</v>
      </c>
      <c r="U35" s="5">
        <f>IF(VLOOKUP(U$3&amp;$B35,'weekly model'!$A:$Q,'weekly data seasonality'!$S$2,FALSE)=0,#N/A,VLOOKUP(U$3&amp;$B35,'weekly model'!$A:$Q,'weekly data seasonality'!$S$2,FALSE))</f>
        <v>5.4225170573571733</v>
      </c>
      <c r="V35" s="5">
        <f>IF(VLOOKUP(V$3&amp;$B35,'weekly model'!$A:$Q,'weekly data seasonality'!$S$2,FALSE)=0,#N/A,VLOOKUP(V$3&amp;$B35,'weekly model'!$A:$Q,'weekly data seasonality'!$S$2,FALSE))</f>
        <v>4.7921146054207693</v>
      </c>
      <c r="W35" s="5">
        <f>IF(VLOOKUP(W$3&amp;$B35,'weekly model'!$A:$Q,'weekly data seasonality'!$S$2,FALSE)=0,#N/A,VLOOKUP(W$3&amp;$B35,'weekly model'!$A:$Q,'weekly data seasonality'!$S$2,FALSE))</f>
        <v>4.9441100959679876</v>
      </c>
      <c r="Z35">
        <v>31</v>
      </c>
      <c r="AA35" s="5">
        <f>IF(VLOOKUP(AA$3&amp;$B35,'weekly model'!$A:$Q,'weekly data seasonality'!$AA$2,FALSE)=0,#N/A,VLOOKUP(AA$3&amp;$B35,'weekly model'!$A:$Q,'weekly data seasonality'!$AA$2,FALSE))</f>
        <v>15.3</v>
      </c>
      <c r="AB35" s="5">
        <f>IF(VLOOKUP(AB$3&amp;$B35,'weekly model'!$A:$Q,'weekly data seasonality'!$AA$2,FALSE)=0,#N/A,VLOOKUP(AB$3&amp;$B35,'weekly model'!$A:$Q,'weekly data seasonality'!$AA$2,FALSE))</f>
        <v>14.450000000000001</v>
      </c>
      <c r="AC35" s="5">
        <f>IF(VLOOKUP(AC$3&amp;$B35,'weekly model'!$A:$Q,'weekly data seasonality'!$AA$2,FALSE)=0,#N/A,VLOOKUP(AC$3&amp;$B35,'weekly model'!$A:$Q,'weekly data seasonality'!$AA$2,FALSE))</f>
        <v>18.360000000000003</v>
      </c>
      <c r="AD35" s="5">
        <f>IF(VLOOKUP(AD$3&amp;$B35,'weekly model'!$A:$Q,'weekly data seasonality'!$AA$2,FALSE)=0,#N/A,VLOOKUP(AD$3&amp;$B35,'weekly model'!$A:$Q,'weekly data seasonality'!$AA$2,FALSE))</f>
        <v>14.620000000000001</v>
      </c>
      <c r="AE35" s="5">
        <f>IF(VLOOKUP(AE$3&amp;$B35,'weekly model'!$A:$Q,'weekly data seasonality'!$AA$2,FALSE)=0,#N/A,VLOOKUP(AE$3&amp;$B35,'weekly model'!$A:$Q,'weekly data seasonality'!$AA$2,FALSE))</f>
        <v>19</v>
      </c>
      <c r="AF35" s="5">
        <f>IF(VLOOKUP(AF$3&amp;$B35,'weekly model'!$A:$Q,'weekly data seasonality'!$AA$2,FALSE)=0,#N/A,VLOOKUP(AF$3&amp;$B35,'weekly model'!$A:$Q,'weekly data seasonality'!$AA$2,FALSE))</f>
        <v>17</v>
      </c>
      <c r="AG35" s="5">
        <f t="shared" si="1"/>
        <v>16.036666666666665</v>
      </c>
      <c r="AH35" s="5">
        <f>IF(VLOOKUP(AE$3&amp;$B35,'weekly model'!$A:$Q,'weekly data seasonality'!$AA$2,FALSE)=0,#N/A,VLOOKUP(AE$3&amp;$B35,'weekly model'!$A:$Q,'weekly data seasonality'!$AA$2,FALSE))</f>
        <v>19</v>
      </c>
      <c r="AI35" s="1">
        <f>'weekly model'!B293</f>
        <v>44401</v>
      </c>
      <c r="AJ35">
        <v>31</v>
      </c>
      <c r="AK35" s="5">
        <f>IF(VLOOKUP(AK$3&amp;$B35,'weekly model'!$A:$Q,'weekly data seasonality'!$AK$2,FALSE)=0,#N/A,VLOOKUP(AK$3&amp;$B35,'weekly model'!$A:$Q,'weekly data seasonality'!$AK$2,FALSE))</f>
        <v>17.828999999999994</v>
      </c>
      <c r="AL35" s="5">
        <f>IF(VLOOKUP(AL$3&amp;$B35,'weekly model'!$A:$Q,'weekly data seasonality'!$AK$2,FALSE)=0,#N/A,VLOOKUP(AL$3&amp;$B35,'weekly model'!$A:$Q,'weekly data seasonality'!$AK$2,FALSE))</f>
        <v>18.689299999999999</v>
      </c>
      <c r="AM35" s="5">
        <f>IF(VLOOKUP(AM$3&amp;$B35,'weekly model'!$A:$Q,'weekly data seasonality'!$AK$2,FALSE)=0,#N/A,VLOOKUP(AM$3&amp;$B35,'weekly model'!$A:$Q,'weekly data seasonality'!$AK$2,FALSE))</f>
        <v>19.541900000000002</v>
      </c>
      <c r="AN35" s="5">
        <f>IF(VLOOKUP(AN$3&amp;$B35,'weekly model'!$A:$Q,'weekly data seasonality'!$AK$2,FALSE)=0,#N/A,VLOOKUP(AN$3&amp;$B35,'weekly model'!$A:$Q,'weekly data seasonality'!$AK$2,FALSE))</f>
        <v>18.346999999999998</v>
      </c>
      <c r="AO35" s="5">
        <f>IF(VLOOKUP(AO$3&amp;$B35,'weekly model'!$A:$Q,'weekly data seasonality'!$AK$2,FALSE)=0,#N/A,VLOOKUP(AO$3&amp;$B35,'weekly model'!$A:$Q,'weekly data seasonality'!$AK$2,FALSE))</f>
        <v>21.760900000000003</v>
      </c>
      <c r="AP35" s="5" t="e">
        <f>IF(VLOOKUP(AP$3&amp;$B35,'weekly model'!$A:$Q,'weekly data seasonality'!$AK$2,FALSE)=0,#N/A,VLOOKUP(AP$3&amp;$B35,'weekly model'!$A:$Q,'weekly data seasonality'!$AK$2,FALSE))</f>
        <v>#N/A</v>
      </c>
      <c r="AQ35" s="5">
        <f>'[6]removals&amp;BFF'!$F188/100</f>
        <v>20.994172620027435</v>
      </c>
      <c r="AR35" s="5">
        <f t="shared" si="0"/>
        <v>19.541900000000002</v>
      </c>
      <c r="AS35" s="250">
        <f t="shared" si="4"/>
        <v>-3.5234175974916848E-2</v>
      </c>
      <c r="AT35" s="250">
        <f t="shared" si="5"/>
        <v>0.18607401755055353</v>
      </c>
      <c r="AW35">
        <v>31</v>
      </c>
      <c r="AX35" s="5" t="e">
        <f>IF(VLOOKUP(AX$3&amp;$B35,'weekly model'!$A:$Q,'weekly data seasonality'!$AX$2,FALSE)=0,#N/A,VLOOKUP(AX$3&amp;$B35,'weekly model'!$A:$Q,'weekly data seasonality'!$AX$2,FALSE))</f>
        <v>#N/A</v>
      </c>
      <c r="AY35" s="5">
        <f>IF(VLOOKUP(AY$3&amp;$B35,'weekly model'!$A:$Q,'weekly data seasonality'!$AX$2,FALSE)=0,#N/A,VLOOKUP(AY$3&amp;$B35,'weekly model'!$A:$Q,'weekly data seasonality'!$AX$2,FALSE))</f>
        <v>140.37</v>
      </c>
      <c r="AZ35" s="5">
        <f>IF(VLOOKUP(AZ$3&amp;$B35,'weekly model'!$A:$Q,'weekly data seasonality'!$AX$2,FALSE)=0,#N/A,VLOOKUP(AZ$3&amp;$B35,'weekly model'!$A:$Q,'weekly data seasonality'!$AX$2,FALSE))</f>
        <v>154.10389999999998</v>
      </c>
      <c r="BA35" s="5">
        <f>IF(VLOOKUP(BA$3&amp;$B35,'weekly model'!$A:$Q,'weekly data seasonality'!$AX$2,FALSE)=0,#N/A,VLOOKUP(BA$3&amp;$B35,'weekly model'!$A:$Q,'weekly data seasonality'!$AX$2,FALSE))</f>
        <v>118.69280000000001</v>
      </c>
      <c r="BB35" s="5">
        <f>IF(VLOOKUP(BB$3&amp;$B35,'weekly model'!$A:$Q,'weekly data seasonality'!$AX$2,FALSE)=0,#N/A,VLOOKUP(BB$3&amp;$B35,'weekly model'!$A:$Q,'weekly data seasonality'!$AX$2,FALSE))</f>
        <v>114.02719999999999</v>
      </c>
      <c r="BC35" s="5" t="e">
        <f t="shared" si="2"/>
        <v>#N/A</v>
      </c>
      <c r="BG35">
        <v>31</v>
      </c>
      <c r="BH35" s="31">
        <f>IF(VLOOKUP(BH$3&amp;$B35,'weekly model'!$A:$Q,'weekly data seasonality'!$BH$2,FALSE)=0,#N/A,VLOOKUP(BH$3&amp;$B35,'weekly model'!$A:$Q,'weekly data seasonality'!$BH$2,FALSE))</f>
        <v>0.59670501542638466</v>
      </c>
      <c r="BI35" s="31">
        <f>IF(VLOOKUP(BI$3&amp;$B35,'weekly model'!$A:$Q,'weekly data seasonality'!$BH$2,FALSE)=0,#N/A,VLOOKUP(BI$3&amp;$B35,'weekly model'!$A:$Q,'weekly data seasonality'!$BH$2,FALSE))</f>
        <v>0.68825981564215721</v>
      </c>
      <c r="BJ35" s="31">
        <f>IF(VLOOKUP(BJ$3&amp;$B35,'weekly model'!$A:$Q,'weekly data seasonality'!$BH$2,FALSE)=0,#N/A,VLOOKUP(BJ$3&amp;$B35,'weekly model'!$A:$Q,'weekly data seasonality'!$BH$2,FALSE))</f>
        <v>0.62797462398866688</v>
      </c>
      <c r="BK35" s="31">
        <f>IF(VLOOKUP(BK$3&amp;$B35,'weekly model'!$A:$Q,'weekly data seasonality'!$BH$2,FALSE)=0,#N/A,VLOOKUP(BK$3&amp;$B35,'weekly model'!$A:$Q,'weekly data seasonality'!$BH$2,FALSE))</f>
        <v>0.7228586516043346</v>
      </c>
      <c r="BL35" s="31">
        <f>IF(VLOOKUP(BL$3&amp;$B35,'weekly model'!$A:$Q,'weekly data seasonality'!$BH$2,FALSE)=0,#N/A,VLOOKUP(BL$3&amp;$B35,'weekly model'!$A:$Q,'weekly data seasonality'!$BH$2,FALSE))</f>
        <v>0.73355722948319058</v>
      </c>
    </row>
    <row r="36" spans="1:64">
      <c r="A36" s="1">
        <f t="shared" si="6"/>
        <v>43687</v>
      </c>
      <c r="B36">
        <v>32</v>
      </c>
      <c r="C36" s="5">
        <f>IF(VLOOKUP(C$3&amp;$B36,'weekly model'!$A:$Q,'weekly data seasonality'!$C$2,FALSE)=0,#N/A,VLOOKUP(C$3&amp;$B36,'weekly model'!$A:$Q,'weekly data seasonality'!$C$2,FALSE))</f>
        <v>17.74145975981234</v>
      </c>
      <c r="D36" s="5">
        <f>IF(VLOOKUP(D$3&amp;$B36,'weekly model'!$A:$Q,'weekly data seasonality'!$C$2,FALSE)=0,#N/A,VLOOKUP(D$3&amp;$B36,'weekly model'!$A:$Q,'weekly data seasonality'!$C$2,FALSE))</f>
        <v>18.932095066803313</v>
      </c>
      <c r="E36" s="5">
        <f>IF(VLOOKUP(E$3&amp;$B36,'weekly model'!$A:$Q,'weekly data seasonality'!$C$2,FALSE)=0,#N/A,VLOOKUP(E$3&amp;$B36,'weekly model'!$A:$Q,'weekly data seasonality'!$C$2,FALSE))</f>
        <v>19.356106374828897</v>
      </c>
      <c r="F36" s="5">
        <f>IF(VLOOKUP(F$3&amp;$B36,'weekly model'!$A:$Q,'weekly data seasonality'!$C$2,FALSE)=0,#N/A,VLOOKUP(F$3&amp;$B36,'weekly model'!$A:$Q,'weekly data seasonality'!$C$2,FALSE))</f>
        <v>18.471209957847208</v>
      </c>
      <c r="G36" s="5">
        <f>IF(VLOOKUP(G$3&amp;$B36,'weekly model'!$A:$Q,'weekly data seasonality'!$C$2,FALSE)=0,#N/A,VLOOKUP(G$3&amp;$B36,'weekly model'!$A:$Q,'weekly data seasonality'!$C$2,FALSE))</f>
        <v>21.280217417626286</v>
      </c>
      <c r="J36">
        <v>32</v>
      </c>
      <c r="K36" s="5">
        <f>IF(VLOOKUP(K$3&amp;$B36,'weekly model'!$A:$Q,'weekly data seasonality'!$K$2,FALSE)=0,#N/A,VLOOKUP(K$3&amp;$B36,'weekly model'!$A:$Q,'weekly data seasonality'!$K$2,FALSE))</f>
        <v>11.385743602597643</v>
      </c>
      <c r="L36" s="5">
        <f>IF(VLOOKUP(L$3&amp;$B36,'weekly model'!$A:$Q,'weekly data seasonality'!$K$2,FALSE)=0,#N/A,VLOOKUP(L$3&amp;$B36,'weekly model'!$A:$Q,'weekly data seasonality'!$K$2,FALSE))</f>
        <v>12.362789245914875</v>
      </c>
      <c r="M36" s="5">
        <f>IF(VLOOKUP(M$3&amp;$B36,'weekly model'!$A:$Q,'weekly data seasonality'!$K$2,FALSE)=0,#N/A,VLOOKUP(M$3&amp;$B36,'weekly model'!$A:$Q,'weekly data seasonality'!$K$2,FALSE))</f>
        <v>13.073306589675127</v>
      </c>
      <c r="N36" s="5">
        <f>IF(VLOOKUP(N$3&amp;$B36,'weekly model'!$A:$Q,'weekly data seasonality'!$K$2,FALSE)=0,#N/A,VLOOKUP(N$3&amp;$B36,'weekly model'!$A:$Q,'weekly data seasonality'!$K$2,FALSE))</f>
        <v>12.727491011528283</v>
      </c>
      <c r="O36" s="5">
        <f>IF(VLOOKUP(O$3&amp;$B36,'weekly model'!$A:$Q,'weekly data seasonality'!$K$2,FALSE)=0,#N/A,VLOOKUP(O$3&amp;$B36,'weekly model'!$A:$Q,'weekly data seasonality'!$K$2,FALSE))</f>
        <v>14.804877344629197</v>
      </c>
      <c r="R36">
        <v>32</v>
      </c>
      <c r="S36" s="5">
        <f>IF(VLOOKUP(S$3&amp;$B36,'weekly model'!$A:$Q,'weekly data seasonality'!$S$2,FALSE)=0,#N/A,VLOOKUP(S$3&amp;$B36,'weekly model'!$A:$Q,'weekly data seasonality'!$S$2,FALSE))</f>
        <v>3.7717910281824398</v>
      </c>
      <c r="T36" s="5">
        <f>IF(VLOOKUP(T$3&amp;$B36,'weekly model'!$A:$Q,'weekly data seasonality'!$S$2,FALSE)=0,#N/A,VLOOKUP(T$3&amp;$B36,'weekly model'!$A:$Q,'weekly data seasonality'!$S$2,FALSE))</f>
        <v>4.6642314337916648</v>
      </c>
      <c r="U36" s="5">
        <f>IF(VLOOKUP(U$3&amp;$B36,'weekly model'!$A:$Q,'weekly data seasonality'!$S$2,FALSE)=0,#N/A,VLOOKUP(U$3&amp;$B36,'weekly model'!$A:$Q,'weekly data seasonality'!$S$2,FALSE))</f>
        <v>4.4251007206376398</v>
      </c>
      <c r="V36" s="5">
        <f>IF(VLOOKUP(V$3&amp;$B36,'weekly model'!$A:$Q,'weekly data seasonality'!$S$2,FALSE)=0,#N/A,VLOOKUP(V$3&amp;$B36,'weekly model'!$A:$Q,'weekly data seasonality'!$S$2,FALSE))</f>
        <v>4.420871692932022</v>
      </c>
      <c r="W36" s="5">
        <f>IF(VLOOKUP(W$3&amp;$B36,'weekly model'!$A:$Q,'weekly data seasonality'!$S$2,FALSE)=0,#N/A,VLOOKUP(W$3&amp;$B36,'weekly model'!$A:$Q,'weekly data seasonality'!$S$2,FALSE))</f>
        <v>4.6735263351441692</v>
      </c>
      <c r="Z36">
        <v>32</v>
      </c>
      <c r="AA36" s="5">
        <f>IF(VLOOKUP(AA$3&amp;$B36,'weekly model'!$A:$Q,'weekly data seasonality'!$AA$2,FALSE)=0,#N/A,VLOOKUP(AA$3&amp;$B36,'weekly model'!$A:$Q,'weekly data seasonality'!$AA$2,FALSE))</f>
        <v>9.8600000000000012</v>
      </c>
      <c r="AB36" s="5">
        <f>IF(VLOOKUP(AB$3&amp;$B36,'weekly model'!$A:$Q,'weekly data seasonality'!$AA$2,FALSE)=0,#N/A,VLOOKUP(AB$3&amp;$B36,'weekly model'!$A:$Q,'weekly data seasonality'!$AA$2,FALSE))</f>
        <v>14.280000000000001</v>
      </c>
      <c r="AC36" s="5">
        <f>IF(VLOOKUP(AC$3&amp;$B36,'weekly model'!$A:$Q,'weekly data seasonality'!$AA$2,FALSE)=0,#N/A,VLOOKUP(AC$3&amp;$B36,'weekly model'!$A:$Q,'weekly data seasonality'!$AA$2,FALSE))</f>
        <v>14.790000000000001</v>
      </c>
      <c r="AD36" s="5">
        <f>IF(VLOOKUP(AD$3&amp;$B36,'weekly model'!$A:$Q,'weekly data seasonality'!$AA$2,FALSE)=0,#N/A,VLOOKUP(AD$3&amp;$B36,'weekly model'!$A:$Q,'weekly data seasonality'!$AA$2,FALSE))</f>
        <v>13.090000000000002</v>
      </c>
      <c r="AE36" s="5">
        <f>IF(VLOOKUP(AE$3&amp;$B36,'weekly model'!$A:$Q,'weekly data seasonality'!$AA$2,FALSE)=0,#N/A,VLOOKUP(AE$3&amp;$B36,'weekly model'!$A:$Q,'weekly data seasonality'!$AA$2,FALSE))</f>
        <v>25.840000000000003</v>
      </c>
      <c r="AF36" s="5">
        <f>IF(VLOOKUP(AF$3&amp;$B36,'weekly model'!$A:$Q,'weekly data seasonality'!$AA$2,FALSE)=0,#N/A,VLOOKUP(AF$3&amp;$B36,'weekly model'!$A:$Q,'weekly data seasonality'!$AA$2,FALSE))</f>
        <v>17</v>
      </c>
      <c r="AG36" s="5">
        <f t="shared" si="1"/>
        <v>12.976666666666667</v>
      </c>
      <c r="AH36" s="5">
        <f>IF(VLOOKUP(AE$3&amp;$B36,'weekly model'!$A:$Q,'weekly data seasonality'!$AA$2,FALSE)=0,#N/A,VLOOKUP(AE$3&amp;$B36,'weekly model'!$A:$Q,'weekly data seasonality'!$AA$2,FALSE))</f>
        <v>25.840000000000003</v>
      </c>
      <c r="AI36" s="1">
        <f>'weekly model'!B294</f>
        <v>44408</v>
      </c>
      <c r="AJ36">
        <v>32</v>
      </c>
      <c r="AK36" s="5">
        <f>IF(VLOOKUP(AK$3&amp;$B36,'weekly model'!$A:$Q,'weekly data seasonality'!$AK$2,FALSE)=0,#N/A,VLOOKUP(AK$3&amp;$B36,'weekly model'!$A:$Q,'weekly data seasonality'!$AK$2,FALSE))</f>
        <v>17.843</v>
      </c>
      <c r="AL36" s="5">
        <f>IF(VLOOKUP(AL$3&amp;$B36,'weekly model'!$A:$Q,'weekly data seasonality'!$AK$2,FALSE)=0,#N/A,VLOOKUP(AL$3&amp;$B36,'weekly model'!$A:$Q,'weekly data seasonality'!$AK$2,FALSE))</f>
        <v>20.215299999999999</v>
      </c>
      <c r="AM36" s="5">
        <f>IF(VLOOKUP(AM$3&amp;$B36,'weekly model'!$A:$Q,'weekly data seasonality'!$AK$2,FALSE)=0,#N/A,VLOOKUP(AM$3&amp;$B36,'weekly model'!$A:$Q,'weekly data seasonality'!$AK$2,FALSE))</f>
        <v>19.3781</v>
      </c>
      <c r="AN36" s="5">
        <f>IF(VLOOKUP(AN$3&amp;$B36,'weekly model'!$A:$Q,'weekly data seasonality'!$AK$2,FALSE)=0,#N/A,VLOOKUP(AN$3&amp;$B36,'weekly model'!$A:$Q,'weekly data seasonality'!$AK$2,FALSE))</f>
        <v>20.572299999999998</v>
      </c>
      <c r="AO36" s="5">
        <f>IF(VLOOKUP(AO$3&amp;$B36,'weekly model'!$A:$Q,'weekly data seasonality'!$AK$2,FALSE)=0,#N/A,VLOOKUP(AO$3&amp;$B36,'weekly model'!$A:$Q,'weekly data seasonality'!$AK$2,FALSE))</f>
        <v>22.110899999999997</v>
      </c>
      <c r="AP36" s="5" t="e">
        <f>IF(VLOOKUP(AP$3&amp;$B36,'weekly model'!$A:$Q,'weekly data seasonality'!$AK$2,FALSE)=0,#N/A,VLOOKUP(AP$3&amp;$B36,'weekly model'!$A:$Q,'weekly data seasonality'!$AK$2,FALSE))</f>
        <v>#N/A</v>
      </c>
      <c r="AQ36" s="5">
        <f>'[6]removals&amp;BFF'!$F189/100</f>
        <v>21.275556118440335</v>
      </c>
      <c r="AR36" s="5">
        <f t="shared" ref="AR36:AR56" si="7">MAX(AK36:AM36)</f>
        <v>20.215299999999999</v>
      </c>
      <c r="AS36" s="250">
        <f t="shared" si="4"/>
        <v>-3.777973223883524E-2</v>
      </c>
      <c r="AT36" s="250">
        <f t="shared" si="5"/>
        <v>7.4789887372826547E-2</v>
      </c>
      <c r="AW36">
        <v>32</v>
      </c>
      <c r="AX36" s="5" t="e">
        <f>IF(VLOOKUP(AX$3&amp;$B36,'weekly model'!$A:$Q,'weekly data seasonality'!$AX$2,FALSE)=0,#N/A,VLOOKUP(AX$3&amp;$B36,'weekly model'!$A:$Q,'weekly data seasonality'!$AX$2,FALSE))</f>
        <v>#N/A</v>
      </c>
      <c r="AY36" s="5">
        <f>IF(VLOOKUP(AY$3&amp;$B36,'weekly model'!$A:$Q,'weekly data seasonality'!$AX$2,FALSE)=0,#N/A,VLOOKUP(AY$3&amp;$B36,'weekly model'!$A:$Q,'weekly data seasonality'!$AX$2,FALSE))</f>
        <v>138.34</v>
      </c>
      <c r="AZ36" s="5">
        <f>IF(VLOOKUP(AZ$3&amp;$B36,'weekly model'!$A:$Q,'weekly data seasonality'!$AX$2,FALSE)=0,#N/A,VLOOKUP(AZ$3&amp;$B36,'weekly model'!$A:$Q,'weekly data seasonality'!$AX$2,FALSE))</f>
        <v>152.869</v>
      </c>
      <c r="BA36" s="5">
        <f>IF(VLOOKUP(BA$3&amp;$B36,'weekly model'!$A:$Q,'weekly data seasonality'!$AX$2,FALSE)=0,#N/A,VLOOKUP(BA$3&amp;$B36,'weekly model'!$A:$Q,'weekly data seasonality'!$AX$2,FALSE))</f>
        <v>118.50749999999999</v>
      </c>
      <c r="BB36" s="5">
        <f>IF(VLOOKUP(BB$3&amp;$B36,'weekly model'!$A:$Q,'weekly data seasonality'!$AX$2,FALSE)=0,#N/A,VLOOKUP(BB$3&amp;$B36,'weekly model'!$A:$Q,'weekly data seasonality'!$AX$2,FALSE))</f>
        <v>113.4576</v>
      </c>
      <c r="BC36" s="5" t="e">
        <f t="shared" si="2"/>
        <v>#N/A</v>
      </c>
      <c r="BG36">
        <v>32</v>
      </c>
      <c r="BH36" s="31">
        <f>IF(VLOOKUP(BH$3&amp;$B36,'weekly model'!$A:$Q,'weekly data seasonality'!$BH$2,FALSE)=0,#N/A,VLOOKUP(BH$3&amp;$B36,'weekly model'!$A:$Q,'weekly data seasonality'!$BH$2,FALSE))</f>
        <v>0.52595010714170154</v>
      </c>
      <c r="BI36" s="31">
        <f>IF(VLOOKUP(BI$3&amp;$B36,'weekly model'!$A:$Q,'weekly data seasonality'!$BH$2,FALSE)=0,#N/A,VLOOKUP(BI$3&amp;$B36,'weekly model'!$A:$Q,'weekly data seasonality'!$BH$2,FALSE))</f>
        <v>0.66438938374584267</v>
      </c>
      <c r="BJ36" s="31">
        <f>IF(VLOOKUP(BJ$3&amp;$B36,'weekly model'!$A:$Q,'weekly data seasonality'!$BH$2,FALSE)=0,#N/A,VLOOKUP(BJ$3&amp;$B36,'weekly model'!$A:$Q,'weekly data seasonality'!$BH$2,FALSE))</f>
        <v>0.68014606423304069</v>
      </c>
      <c r="BK36" s="31">
        <f>IF(VLOOKUP(BK$3&amp;$B36,'weekly model'!$A:$Q,'weekly data seasonality'!$BH$2,FALSE)=0,#N/A,VLOOKUP(BK$3&amp;$B36,'weekly model'!$A:$Q,'weekly data seasonality'!$BH$2,FALSE))</f>
        <v>0.62162131092974471</v>
      </c>
      <c r="BL36" s="31">
        <f>IF(VLOOKUP(BL$3&amp;$B36,'weekly model'!$A:$Q,'weekly data seasonality'!$BH$2,FALSE)=0,#N/A,VLOOKUP(BL$3&amp;$B36,'weekly model'!$A:$Q,'weekly data seasonality'!$BH$2,FALSE))</f>
        <v>0.83709462888861685</v>
      </c>
    </row>
    <row r="37" spans="1:64">
      <c r="A37" s="1">
        <f t="shared" si="6"/>
        <v>43694</v>
      </c>
      <c r="B37">
        <v>33</v>
      </c>
      <c r="C37" s="5">
        <f>IF(VLOOKUP(C$3&amp;$B37,'weekly model'!$A:$Q,'weekly data seasonality'!$C$2,FALSE)=0,#N/A,VLOOKUP(C$3&amp;$B37,'weekly model'!$A:$Q,'weekly data seasonality'!$C$2,FALSE))</f>
        <v>17.204407876680214</v>
      </c>
      <c r="D37" s="5">
        <f>IF(VLOOKUP(D$3&amp;$B37,'weekly model'!$A:$Q,'weekly data seasonality'!$C$2,FALSE)=0,#N/A,VLOOKUP(D$3&amp;$B37,'weekly model'!$A:$Q,'weekly data seasonality'!$C$2,FALSE))</f>
        <v>19.037133877615076</v>
      </c>
      <c r="E37" s="5">
        <f>IF(VLOOKUP(E$3&amp;$B37,'weekly model'!$A:$Q,'weekly data seasonality'!$C$2,FALSE)=0,#N/A,VLOOKUP(E$3&amp;$B37,'weekly model'!$A:$Q,'weekly data seasonality'!$C$2,FALSE))</f>
        <v>18.246436349820094</v>
      </c>
      <c r="F37" s="5">
        <f>IF(VLOOKUP(F$3&amp;$B37,'weekly model'!$A:$Q,'weekly data seasonality'!$C$2,FALSE)=0,#N/A,VLOOKUP(F$3&amp;$B37,'weekly model'!$A:$Q,'weekly data seasonality'!$C$2,FALSE))</f>
        <v>19.578300819600315</v>
      </c>
      <c r="G37" s="5">
        <f>IF(VLOOKUP(G$3&amp;$B37,'weekly model'!$A:$Q,'weekly data seasonality'!$C$2,FALSE)=0,#N/A,VLOOKUP(G$3&amp;$B37,'weekly model'!$A:$Q,'weekly data seasonality'!$C$2,FALSE))</f>
        <v>21.111069762039865</v>
      </c>
      <c r="J37">
        <v>33</v>
      </c>
      <c r="K37" s="5">
        <f>IF(VLOOKUP(K$3&amp;$B37,'weekly model'!$A:$Q,'weekly data seasonality'!$K$2,FALSE)=0,#N/A,VLOOKUP(K$3&amp;$B37,'weekly model'!$A:$Q,'weekly data seasonality'!$K$2,FALSE))</f>
        <v>11.366591797999316</v>
      </c>
      <c r="L37" s="5">
        <f>IF(VLOOKUP(L$3&amp;$B37,'weekly model'!$A:$Q,'weekly data seasonality'!$K$2,FALSE)=0,#N/A,VLOOKUP(L$3&amp;$B37,'weekly model'!$A:$Q,'weekly data seasonality'!$K$2,FALSE))</f>
        <v>13.160196344202971</v>
      </c>
      <c r="M37" s="5">
        <f>IF(VLOOKUP(M$3&amp;$B37,'weekly model'!$A:$Q,'weekly data seasonality'!$K$2,FALSE)=0,#N/A,VLOOKUP(M$3&amp;$B37,'weekly model'!$A:$Q,'weekly data seasonality'!$K$2,FALSE))</f>
        <v>12.573810667355408</v>
      </c>
      <c r="N37" s="5">
        <f>IF(VLOOKUP(N$3&amp;$B37,'weekly model'!$A:$Q,'weekly data seasonality'!$K$2,FALSE)=0,#N/A,VLOOKUP(N$3&amp;$B37,'weekly model'!$A:$Q,'weekly data seasonality'!$K$2,FALSE))</f>
        <v>13.646921566661277</v>
      </c>
      <c r="O37" s="5">
        <f>IF(VLOOKUP(O$3&amp;$B37,'weekly model'!$A:$Q,'weekly data seasonality'!$K$2,FALSE)=0,#N/A,VLOOKUP(O$3&amp;$B37,'weekly model'!$A:$Q,'weekly data seasonality'!$K$2,FALSE))</f>
        <v>14.376907009939865</v>
      </c>
      <c r="R37">
        <v>33</v>
      </c>
      <c r="S37" s="5">
        <f>IF(VLOOKUP(S$3&amp;$B37,'weekly model'!$A:$Q,'weekly data seasonality'!$S$2,FALSE)=0,#N/A,VLOOKUP(S$3&amp;$B37,'weekly model'!$A:$Q,'weekly data seasonality'!$S$2,FALSE))</f>
        <v>3.2538909496486417</v>
      </c>
      <c r="T37" s="5">
        <f>IF(VLOOKUP(T$3&amp;$B37,'weekly model'!$A:$Q,'weekly data seasonality'!$S$2,FALSE)=0,#N/A,VLOOKUP(T$3&amp;$B37,'weekly model'!$A:$Q,'weekly data seasonality'!$S$2,FALSE))</f>
        <v>3.9718631463153304</v>
      </c>
      <c r="U37" s="5">
        <f>IF(VLOOKUP(U$3&amp;$B37,'weekly model'!$A:$Q,'weekly data seasonality'!$S$2,FALSE)=0,#N/A,VLOOKUP(U$3&amp;$B37,'weekly model'!$A:$Q,'weekly data seasonality'!$S$2,FALSE))</f>
        <v>3.8149266179485544</v>
      </c>
      <c r="V37" s="5">
        <f>IF(VLOOKUP(V$3&amp;$B37,'weekly model'!$A:$Q,'weekly data seasonality'!$S$2,FALSE)=0,#N/A,VLOOKUP(V$3&amp;$B37,'weekly model'!$A:$Q,'weekly data seasonality'!$S$2,FALSE))</f>
        <v>3.9800401172548554</v>
      </c>
      <c r="W37" s="5">
        <f>IF(VLOOKUP(W$3&amp;$B37,'weekly model'!$A:$Q,'weekly data seasonality'!$S$2,FALSE)=0,#N/A,VLOOKUP(W$3&amp;$B37,'weekly model'!$A:$Q,'weekly data seasonality'!$S$2,FALSE))</f>
        <v>4.646694539583347</v>
      </c>
      <c r="Z37">
        <v>33</v>
      </c>
      <c r="AA37" s="5">
        <f>IF(VLOOKUP(AA$3&amp;$B37,'weekly model'!$A:$Q,'weekly data seasonality'!$AA$2,FALSE)=0,#N/A,VLOOKUP(AA$3&amp;$B37,'weekly model'!$A:$Q,'weekly data seasonality'!$AA$2,FALSE))</f>
        <v>11.73</v>
      </c>
      <c r="AB37" s="5">
        <f>IF(VLOOKUP(AB$3&amp;$B37,'weekly model'!$A:$Q,'weekly data seasonality'!$AA$2,FALSE)=0,#N/A,VLOOKUP(AB$3&amp;$B37,'weekly model'!$A:$Q,'weekly data seasonality'!$AA$2,FALSE))</f>
        <v>16.150000000000002</v>
      </c>
      <c r="AC37" s="5">
        <f>IF(VLOOKUP(AC$3&amp;$B37,'weekly model'!$A:$Q,'weekly data seasonality'!$AA$2,FALSE)=0,#N/A,VLOOKUP(AC$3&amp;$B37,'weekly model'!$A:$Q,'weekly data seasonality'!$AA$2,FALSE))</f>
        <v>20.57</v>
      </c>
      <c r="AD37" s="5">
        <f>IF(VLOOKUP(AD$3&amp;$B37,'weekly model'!$A:$Q,'weekly data seasonality'!$AA$2,FALSE)=0,#N/A,VLOOKUP(AD$3&amp;$B37,'weekly model'!$A:$Q,'weekly data seasonality'!$AA$2,FALSE))</f>
        <v>20.060000000000002</v>
      </c>
      <c r="AE37" s="5">
        <f>IF(VLOOKUP(AE$3&amp;$B37,'weekly model'!$A:$Q,'weekly data seasonality'!$AA$2,FALSE)=0,#N/A,VLOOKUP(AE$3&amp;$B37,'weekly model'!$A:$Q,'weekly data seasonality'!$AA$2,FALSE))</f>
        <v>28.560000000000002</v>
      </c>
      <c r="AF37" s="5">
        <f>IF(VLOOKUP(AF$3&amp;$B37,'weekly model'!$A:$Q,'weekly data seasonality'!$AA$2,FALSE)=0,#N/A,VLOOKUP(AF$3&amp;$B37,'weekly model'!$A:$Q,'weekly data seasonality'!$AA$2,FALSE))</f>
        <v>17</v>
      </c>
      <c r="AG37" s="5">
        <f t="shared" si="1"/>
        <v>16.150000000000002</v>
      </c>
      <c r="AH37" s="5">
        <f>IF(VLOOKUP(AE$3&amp;$B37,'weekly model'!$A:$Q,'weekly data seasonality'!$AA$2,FALSE)=0,#N/A,VLOOKUP(AE$3&amp;$B37,'weekly model'!$A:$Q,'weekly data seasonality'!$AA$2,FALSE))</f>
        <v>28.560000000000002</v>
      </c>
      <c r="AI37" s="1">
        <f>'weekly model'!B295</f>
        <v>44415</v>
      </c>
      <c r="AJ37">
        <v>33</v>
      </c>
      <c r="AK37" s="5">
        <f>IF(VLOOKUP(AK$3&amp;$B37,'weekly model'!$A:$Q,'weekly data seasonality'!$AK$2,FALSE)=0,#N/A,VLOOKUP(AK$3&amp;$B37,'weekly model'!$A:$Q,'weekly data seasonality'!$AK$2,FALSE))</f>
        <v>18.144000000000002</v>
      </c>
      <c r="AL37" s="5">
        <f>IF(VLOOKUP(AL$3&amp;$B37,'weekly model'!$A:$Q,'weekly data seasonality'!$AK$2,FALSE)=0,#N/A,VLOOKUP(AL$3&amp;$B37,'weekly model'!$A:$Q,'weekly data seasonality'!$AK$2,FALSE))</f>
        <v>20.918800000000005</v>
      </c>
      <c r="AM37" s="5">
        <f>IF(VLOOKUP(AM$3&amp;$B37,'weekly model'!$A:$Q,'weekly data seasonality'!$AK$2,FALSE)=0,#N/A,VLOOKUP(AM$3&amp;$B37,'weekly model'!$A:$Q,'weekly data seasonality'!$AK$2,FALSE))</f>
        <v>19.069400000000002</v>
      </c>
      <c r="AN37" s="5">
        <f>IF(VLOOKUP(AN$3&amp;$B37,'weekly model'!$A:$Q,'weekly data seasonality'!$AK$2,FALSE)=0,#N/A,VLOOKUP(AN$3&amp;$B37,'weekly model'!$A:$Q,'weekly data seasonality'!$AK$2,FALSE))</f>
        <v>17.825500000000002</v>
      </c>
      <c r="AO37" s="5">
        <f>IF(VLOOKUP(AO$3&amp;$B37,'weekly model'!$A:$Q,'weekly data seasonality'!$AK$2,FALSE)=0,#N/A,VLOOKUP(AO$3&amp;$B37,'weekly model'!$A:$Q,'weekly data seasonality'!$AK$2,FALSE))</f>
        <v>23.003399999999996</v>
      </c>
      <c r="AP37" s="5" t="e">
        <f>IF(VLOOKUP(AP$3&amp;$B37,'weekly model'!$A:$Q,'weekly data seasonality'!$AK$2,FALSE)=0,#N/A,VLOOKUP(AP$3&amp;$B37,'weekly model'!$A:$Q,'weekly data seasonality'!$AK$2,FALSE))</f>
        <v>#N/A</v>
      </c>
      <c r="AQ37" s="5">
        <f>'[6]removals&amp;BFF'!$F190/100</f>
        <v>22.159838143944697</v>
      </c>
      <c r="AR37" s="5">
        <f t="shared" si="7"/>
        <v>20.918800000000005</v>
      </c>
      <c r="AS37" s="250">
        <f t="shared" si="4"/>
        <v>-3.6671181479924653E-2</v>
      </c>
      <c r="AT37" s="250">
        <f t="shared" si="5"/>
        <v>0.29047712546632587</v>
      </c>
      <c r="AW37">
        <v>33</v>
      </c>
      <c r="AX37" s="5" t="e">
        <f>IF(VLOOKUP(AX$3&amp;$B37,'weekly model'!$A:$Q,'weekly data seasonality'!$AX$2,FALSE)=0,#N/A,VLOOKUP(AX$3&amp;$B37,'weekly model'!$A:$Q,'weekly data seasonality'!$AX$2,FALSE))</f>
        <v>#N/A</v>
      </c>
      <c r="AY37" s="5">
        <f>IF(VLOOKUP(AY$3&amp;$B37,'weekly model'!$A:$Q,'weekly data seasonality'!$AX$2,FALSE)=0,#N/A,VLOOKUP(AY$3&amp;$B37,'weekly model'!$A:$Q,'weekly data seasonality'!$AX$2,FALSE))</f>
        <v>136.35</v>
      </c>
      <c r="AZ37" s="5">
        <f>IF(VLOOKUP(AZ$3&amp;$B37,'weekly model'!$A:$Q,'weekly data seasonality'!$AX$2,FALSE)=0,#N/A,VLOOKUP(AZ$3&amp;$B37,'weekly model'!$A:$Q,'weekly data seasonality'!$AX$2,FALSE))</f>
        <v>151.45930000000001</v>
      </c>
      <c r="BA37" s="5">
        <f>IF(VLOOKUP(BA$3&amp;$B37,'weekly model'!$A:$Q,'weekly data seasonality'!$AX$2,FALSE)=0,#N/A,VLOOKUP(BA$3&amp;$B37,'weekly model'!$A:$Q,'weekly data seasonality'!$AX$2,FALSE))</f>
        <v>116.0124</v>
      </c>
      <c r="BB37" s="5">
        <f>IF(VLOOKUP(BB$3&amp;$B37,'weekly model'!$A:$Q,'weekly data seasonality'!$AX$2,FALSE)=0,#N/A,VLOOKUP(BB$3&amp;$B37,'weekly model'!$A:$Q,'weekly data seasonality'!$AX$2,FALSE))</f>
        <v>113.23049999999999</v>
      </c>
      <c r="BC37" s="5" t="e">
        <f t="shared" si="2"/>
        <v>#N/A</v>
      </c>
      <c r="BG37">
        <v>33</v>
      </c>
      <c r="BH37" s="31">
        <f>IF(VLOOKUP(BH$3&amp;$B37,'weekly model'!$A:$Q,'weekly data seasonality'!$BH$2,FALSE)=0,#N/A,VLOOKUP(BH$3&amp;$B37,'weekly model'!$A:$Q,'weekly data seasonality'!$BH$2,FALSE))</f>
        <v>0.7352977317174364</v>
      </c>
      <c r="BI37" s="31">
        <f>IF(VLOOKUP(BI$3&amp;$B37,'weekly model'!$A:$Q,'weekly data seasonality'!$BH$2,FALSE)=0,#N/A,VLOOKUP(BI$3&amp;$B37,'weekly model'!$A:$Q,'weekly data seasonality'!$BH$2,FALSE))</f>
        <v>0.61873507390103277</v>
      </c>
      <c r="BJ37" s="31">
        <f>IF(VLOOKUP(BJ$3&amp;$B37,'weekly model'!$A:$Q,'weekly data seasonality'!$BH$2,FALSE)=0,#N/A,VLOOKUP(BJ$3&amp;$B37,'weekly model'!$A:$Q,'weekly data seasonality'!$BH$2,FALSE))</f>
        <v>0.67268093552361075</v>
      </c>
      <c r="BK37" s="31">
        <f>IF(VLOOKUP(BK$3&amp;$B37,'weekly model'!$A:$Q,'weekly data seasonality'!$BH$2,FALSE)=0,#N/A,VLOOKUP(BK$3&amp;$B37,'weekly model'!$A:$Q,'weekly data seasonality'!$BH$2,FALSE))</f>
        <v>0.72976691828849105</v>
      </c>
      <c r="BL37" s="31">
        <f>IF(VLOOKUP(BL$3&amp;$B37,'weekly model'!$A:$Q,'weekly data seasonality'!$BH$2,FALSE)=0,#N/A,VLOOKUP(BL$3&amp;$B37,'weekly model'!$A:$Q,'weekly data seasonality'!$BH$2,FALSE))</f>
        <v>0.90909090909090906</v>
      </c>
    </row>
    <row r="38" spans="1:64">
      <c r="A38" s="1">
        <f t="shared" si="6"/>
        <v>43701</v>
      </c>
      <c r="B38">
        <v>34</v>
      </c>
      <c r="C38" s="5">
        <f>IF(VLOOKUP(C$3&amp;$B38,'weekly model'!$A:$Q,'weekly data seasonality'!$C$2,FALSE)=0,#N/A,VLOOKUP(C$3&amp;$B38,'weekly model'!$A:$Q,'weekly data seasonality'!$C$2,FALSE))</f>
        <v>17.565249810595656</v>
      </c>
      <c r="D38" s="5">
        <f>IF(VLOOKUP(D$3&amp;$B38,'weekly model'!$A:$Q,'weekly data seasonality'!$C$2,FALSE)=0,#N/A,VLOOKUP(D$3&amp;$B38,'weekly model'!$A:$Q,'weekly data seasonality'!$C$2,FALSE))</f>
        <v>18.641312300316891</v>
      </c>
      <c r="E38" s="5">
        <f>IF(VLOOKUP(E$3&amp;$B38,'weekly model'!$A:$Q,'weekly data seasonality'!$C$2,FALSE)=0,#N/A,VLOOKUP(E$3&amp;$B38,'weekly model'!$A:$Q,'weekly data seasonality'!$C$2,FALSE))</f>
        <v>19.379317918072488</v>
      </c>
      <c r="F38" s="5">
        <f>IF(VLOOKUP(F$3&amp;$B38,'weekly model'!$A:$Q,'weekly data seasonality'!$C$2,FALSE)=0,#N/A,VLOOKUP(F$3&amp;$B38,'weekly model'!$A:$Q,'weekly data seasonality'!$C$2,FALSE))</f>
        <v>21.340167327066553</v>
      </c>
      <c r="G38" s="5">
        <f>IF(VLOOKUP(G$3&amp;$B38,'weekly model'!$A:$Q,'weekly data seasonality'!$C$2,FALSE)=0,#N/A,VLOOKUP(G$3&amp;$B38,'weekly model'!$A:$Q,'weekly data seasonality'!$C$2,FALSE))</f>
        <v>20.55467627459479</v>
      </c>
      <c r="J38">
        <v>34</v>
      </c>
      <c r="K38" s="5">
        <f>IF(VLOOKUP(K$3&amp;$B38,'weekly model'!$A:$Q,'weekly data seasonality'!$K$2,FALSE)=0,#N/A,VLOOKUP(K$3&amp;$B38,'weekly model'!$A:$Q,'weekly data seasonality'!$K$2,FALSE))</f>
        <v>11.707589367370025</v>
      </c>
      <c r="L38" s="5">
        <f>IF(VLOOKUP(L$3&amp;$B38,'weekly model'!$A:$Q,'weekly data seasonality'!$K$2,FALSE)=0,#N/A,VLOOKUP(L$3&amp;$B38,'weekly model'!$A:$Q,'weekly data seasonality'!$K$2,FALSE))</f>
        <v>13.014984997679388</v>
      </c>
      <c r="M38" s="5">
        <f>IF(VLOOKUP(M$3&amp;$B38,'weekly model'!$A:$Q,'weekly data seasonality'!$K$2,FALSE)=0,#N/A,VLOOKUP(M$3&amp;$B38,'weekly model'!$A:$Q,'weekly data seasonality'!$K$2,FALSE))</f>
        <v>13.253932930922314</v>
      </c>
      <c r="N38" s="5">
        <f>IF(VLOOKUP(N$3&amp;$B38,'weekly model'!$A:$Q,'weekly data seasonality'!$K$2,FALSE)=0,#N/A,VLOOKUP(N$3&amp;$B38,'weekly model'!$A:$Q,'weekly data seasonality'!$K$2,FALSE))</f>
        <v>15.044889040800701</v>
      </c>
      <c r="O38" s="5">
        <f>IF(VLOOKUP(O$3&amp;$B38,'weekly model'!$A:$Q,'weekly data seasonality'!$K$2,FALSE)=0,#N/A,VLOOKUP(O$3&amp;$B38,'weekly model'!$A:$Q,'weekly data seasonality'!$K$2,FALSE))</f>
        <v>13.997756200336198</v>
      </c>
      <c r="R38">
        <v>34</v>
      </c>
      <c r="S38" s="5">
        <f>IF(VLOOKUP(S$3&amp;$B38,'weekly model'!$A:$Q,'weekly data seasonality'!$S$2,FALSE)=0,#N/A,VLOOKUP(S$3&amp;$B38,'weekly model'!$A:$Q,'weekly data seasonality'!$S$2,FALSE))</f>
        <v>3.2737353141933738</v>
      </c>
      <c r="T38" s="5">
        <f>IF(VLOOKUP(T$3&amp;$B38,'weekly model'!$A:$Q,'weekly data seasonality'!$S$2,FALSE)=0,#N/A,VLOOKUP(T$3&amp;$B38,'weekly model'!$A:$Q,'weekly data seasonality'!$S$2,FALSE))</f>
        <v>3.7212529155407279</v>
      </c>
      <c r="U38" s="5">
        <f>IF(VLOOKUP(U$3&amp;$B38,'weekly model'!$A:$Q,'weekly data seasonality'!$S$2,FALSE)=0,#N/A,VLOOKUP(U$3&amp;$B38,'weekly model'!$A:$Q,'weekly data seasonality'!$S$2,FALSE))</f>
        <v>4.2676859226340458</v>
      </c>
      <c r="V38" s="5">
        <f>IF(VLOOKUP(V$3&amp;$B38,'weekly model'!$A:$Q,'weekly data seasonality'!$S$2,FALSE)=0,#N/A,VLOOKUP(V$3&amp;$B38,'weekly model'!$A:$Q,'weekly data seasonality'!$S$2,FALSE))</f>
        <v>4.1592776611623634</v>
      </c>
      <c r="W38" s="5">
        <f>IF(VLOOKUP(W$3&amp;$B38,'weekly model'!$A:$Q,'weekly data seasonality'!$S$2,FALSE)=0,#N/A,VLOOKUP(W$3&amp;$B38,'weekly model'!$A:$Q,'weekly data seasonality'!$S$2,FALSE))</f>
        <v>4.3696792820505603</v>
      </c>
      <c r="Z38">
        <v>34</v>
      </c>
      <c r="AA38" s="5">
        <f>IF(VLOOKUP(AA$3&amp;$B38,'weekly model'!$A:$Q,'weekly data seasonality'!$AA$2,FALSE)=0,#N/A,VLOOKUP(AA$3&amp;$B38,'weekly model'!$A:$Q,'weekly data seasonality'!$AA$2,FALSE))</f>
        <v>11.73</v>
      </c>
      <c r="AB38" s="5">
        <f>IF(VLOOKUP(AB$3&amp;$B38,'weekly model'!$A:$Q,'weekly data seasonality'!$AA$2,FALSE)=0,#N/A,VLOOKUP(AB$3&amp;$B38,'weekly model'!$A:$Q,'weekly data seasonality'!$AA$2,FALSE))</f>
        <v>12.41</v>
      </c>
      <c r="AC38" s="5">
        <f>IF(VLOOKUP(AC$3&amp;$B38,'weekly model'!$A:$Q,'weekly data seasonality'!$AA$2,FALSE)=0,#N/A,VLOOKUP(AC$3&amp;$B38,'weekly model'!$A:$Q,'weekly data seasonality'!$AA$2,FALSE))</f>
        <v>20.57</v>
      </c>
      <c r="AD38" s="5">
        <f>IF(VLOOKUP(AD$3&amp;$B38,'weekly model'!$A:$Q,'weekly data seasonality'!$AA$2,FALSE)=0,#N/A,VLOOKUP(AD$3&amp;$B38,'weekly model'!$A:$Q,'weekly data seasonality'!$AA$2,FALSE))</f>
        <v>21.76</v>
      </c>
      <c r="AE38" s="5">
        <f>IF(VLOOKUP(AE$3&amp;$B38,'weekly model'!$A:$Q,'weekly data seasonality'!$AA$2,FALSE)=0,#N/A,VLOOKUP(AE$3&amp;$B38,'weekly model'!$A:$Q,'weekly data seasonality'!$AA$2,FALSE))</f>
        <v>26.01</v>
      </c>
      <c r="AF38" s="5">
        <f>IF(VLOOKUP(AF$3&amp;$B38,'weekly model'!$A:$Q,'weekly data seasonality'!$AA$2,FALSE)=0,#N/A,VLOOKUP(AF$3&amp;$B38,'weekly model'!$A:$Q,'weekly data seasonality'!$AA$2,FALSE))</f>
        <v>17</v>
      </c>
      <c r="AG38" s="5">
        <f t="shared" si="1"/>
        <v>14.903333333333334</v>
      </c>
      <c r="AH38" s="5">
        <f>IF(VLOOKUP(AE$3&amp;$B38,'weekly model'!$A:$Q,'weekly data seasonality'!$AA$2,FALSE)=0,#N/A,VLOOKUP(AE$3&amp;$B38,'weekly model'!$A:$Q,'weekly data seasonality'!$AA$2,FALSE))</f>
        <v>26.01</v>
      </c>
      <c r="AI38" s="1">
        <f>'weekly model'!B296</f>
        <v>44422</v>
      </c>
      <c r="AJ38">
        <v>34</v>
      </c>
      <c r="AK38" s="5">
        <f>IF(VLOOKUP(AK$3&amp;$B38,'weekly model'!$A:$Q,'weekly data seasonality'!$AK$2,FALSE)=0,#N/A,VLOOKUP(AK$3&amp;$B38,'weekly model'!$A:$Q,'weekly data seasonality'!$AK$2,FALSE))</f>
        <v>18.151000000000007</v>
      </c>
      <c r="AL38" s="5">
        <f>IF(VLOOKUP(AL$3&amp;$B38,'weekly model'!$A:$Q,'weekly data seasonality'!$AK$2,FALSE)=0,#N/A,VLOOKUP(AL$3&amp;$B38,'weekly model'!$A:$Q,'weekly data seasonality'!$AK$2,FALSE))</f>
        <v>20.971999999999998</v>
      </c>
      <c r="AM38" s="5">
        <f>IF(VLOOKUP(AM$3&amp;$B38,'weekly model'!$A:$Q,'weekly data seasonality'!$AK$2,FALSE)=0,#N/A,VLOOKUP(AM$3&amp;$B38,'weekly model'!$A:$Q,'weekly data seasonality'!$AK$2,FALSE))</f>
        <v>18.408599999999993</v>
      </c>
      <c r="AN38" s="5">
        <f>IF(VLOOKUP(AN$3&amp;$B38,'weekly model'!$A:$Q,'weekly data seasonality'!$AK$2,FALSE)=0,#N/A,VLOOKUP(AN$3&amp;$B38,'weekly model'!$A:$Q,'weekly data seasonality'!$AK$2,FALSE))</f>
        <v>21.594999999999999</v>
      </c>
      <c r="AO38" s="5">
        <f>IF(VLOOKUP(AO$3&amp;$B38,'weekly model'!$A:$Q,'weekly data seasonality'!$AK$2,FALSE)=0,#N/A,VLOOKUP(AO$3&amp;$B38,'weekly model'!$A:$Q,'weekly data seasonality'!$AK$2,FALSE))</f>
        <v>22.915200000000002</v>
      </c>
      <c r="AP38" s="5" t="e">
        <f>IF(VLOOKUP(AP$3&amp;$B38,'weekly model'!$A:$Q,'weekly data seasonality'!$AK$2,FALSE)=0,#N/A,VLOOKUP(AP$3&amp;$B38,'weekly model'!$A:$Q,'weekly data seasonality'!$AK$2,FALSE))</f>
        <v>#N/A</v>
      </c>
      <c r="AQ38" s="5">
        <f>'[6]removals&amp;BFF'!$F191/100</f>
        <v>22.158701172058141</v>
      </c>
      <c r="AR38" s="5">
        <f t="shared" si="7"/>
        <v>20.971999999999998</v>
      </c>
      <c r="AS38" s="250">
        <f t="shared" si="4"/>
        <v>-3.3012970776683637E-2</v>
      </c>
      <c r="AT38" s="250">
        <f t="shared" si="5"/>
        <v>6.1134521880064963E-2</v>
      </c>
      <c r="AW38">
        <v>34</v>
      </c>
      <c r="AX38" s="5" t="e">
        <f>IF(VLOOKUP(AX$3&amp;$B38,'weekly model'!$A:$Q,'weekly data seasonality'!$AX$2,FALSE)=0,#N/A,VLOOKUP(AX$3&amp;$B38,'weekly model'!$A:$Q,'weekly data seasonality'!$AX$2,FALSE))</f>
        <v>#N/A</v>
      </c>
      <c r="AY38" s="5">
        <f>IF(VLOOKUP(AY$3&amp;$B38,'weekly model'!$A:$Q,'weekly data seasonality'!$AX$2,FALSE)=0,#N/A,VLOOKUP(AY$3&amp;$B38,'weekly model'!$A:$Q,'weekly data seasonality'!$AX$2,FALSE))</f>
        <v>134.72999999999999</v>
      </c>
      <c r="AZ38" s="5">
        <f>IF(VLOOKUP(AZ$3&amp;$B38,'weekly model'!$A:$Q,'weekly data seasonality'!$AX$2,FALSE)=0,#N/A,VLOOKUP(AZ$3&amp;$B38,'weekly model'!$A:$Q,'weekly data seasonality'!$AX$2,FALSE))</f>
        <v>149.6191</v>
      </c>
      <c r="BA38" s="5">
        <f>IF(VLOOKUP(BA$3&amp;$B38,'weekly model'!$A:$Q,'weekly data seasonality'!$AX$2,FALSE)=0,#N/A,VLOOKUP(BA$3&amp;$B38,'weekly model'!$A:$Q,'weekly data seasonality'!$AX$2,FALSE))</f>
        <v>119.8433</v>
      </c>
      <c r="BB38" s="5">
        <f>IF(VLOOKUP(BB$3&amp;$B38,'weekly model'!$A:$Q,'weekly data seasonality'!$AX$2,FALSE)=0,#N/A,VLOOKUP(BB$3&amp;$B38,'weekly model'!$A:$Q,'weekly data seasonality'!$AX$2,FALSE))</f>
        <v>112.41719999999999</v>
      </c>
      <c r="BC38" s="5" t="e">
        <f t="shared" si="2"/>
        <v>#N/A</v>
      </c>
      <c r="BG38">
        <v>34</v>
      </c>
      <c r="BH38" s="31">
        <f>IF(VLOOKUP(BH$3&amp;$B38,'weekly model'!$A:$Q,'weekly data seasonality'!$BH$2,FALSE)=0,#N/A,VLOOKUP(BH$3&amp;$B38,'weekly model'!$A:$Q,'weekly data seasonality'!$BH$2,FALSE))</f>
        <v>0.4972104409911951</v>
      </c>
      <c r="BI38" s="31">
        <f>IF(VLOOKUP(BI$3&amp;$B38,'weekly model'!$A:$Q,'weekly data seasonality'!$BH$2,FALSE)=0,#N/A,VLOOKUP(BI$3&amp;$B38,'weekly model'!$A:$Q,'weekly data seasonality'!$BH$2,FALSE))</f>
        <v>0.70761355283480731</v>
      </c>
      <c r="BJ38" s="31">
        <f>IF(VLOOKUP(BJ$3&amp;$B38,'weekly model'!$A:$Q,'weekly data seasonality'!$BH$2,FALSE)=0,#N/A,VLOOKUP(BJ$3&amp;$B38,'weekly model'!$A:$Q,'weekly data seasonality'!$BH$2,FALSE))</f>
        <v>0.65813144518163635</v>
      </c>
      <c r="BK38" s="31">
        <f>IF(VLOOKUP(BK$3&amp;$B38,'weekly model'!$A:$Q,'weekly data seasonality'!$BH$2,FALSE)=0,#N/A,VLOOKUP(BK$3&amp;$B38,'weekly model'!$A:$Q,'weekly data seasonality'!$BH$2,FALSE))</f>
        <v>0.64744290533788518</v>
      </c>
      <c r="BL38" s="31">
        <f>IF(VLOOKUP(BL$3&amp;$B38,'weekly model'!$A:$Q,'weekly data seasonality'!$BH$2,FALSE)=0,#N/A,VLOOKUP(BL$3&amp;$B38,'weekly model'!$A:$Q,'weekly data seasonality'!$BH$2,FALSE))</f>
        <v>0.83813877998083341</v>
      </c>
    </row>
    <row r="39" spans="1:64">
      <c r="A39" s="1">
        <f t="shared" si="6"/>
        <v>43708</v>
      </c>
      <c r="B39">
        <v>35</v>
      </c>
      <c r="C39" s="5">
        <f>IF(VLOOKUP(C$3&amp;$B39,'weekly model'!$A:$Q,'weekly data seasonality'!$C$2,FALSE)=0,#N/A,VLOOKUP(C$3&amp;$B39,'weekly model'!$A:$Q,'weekly data seasonality'!$C$2,FALSE))</f>
        <v>18.607026843980055</v>
      </c>
      <c r="D39" s="5">
        <f>IF(VLOOKUP(D$3&amp;$B39,'weekly model'!$A:$Q,'weekly data seasonality'!$C$2,FALSE)=0,#N/A,VLOOKUP(D$3&amp;$B39,'weekly model'!$A:$Q,'weekly data seasonality'!$C$2,FALSE))</f>
        <v>18.189248492192363</v>
      </c>
      <c r="E39" s="5">
        <f>IF(VLOOKUP(E$3&amp;$B39,'weekly model'!$A:$Q,'weekly data seasonality'!$C$2,FALSE)=0,#N/A,VLOOKUP(E$3&amp;$B39,'weekly model'!$A:$Q,'weekly data seasonality'!$C$2,FALSE))</f>
        <v>20.790006188599062</v>
      </c>
      <c r="F39" s="5">
        <f>IF(VLOOKUP(F$3&amp;$B39,'weekly model'!$A:$Q,'weekly data seasonality'!$C$2,FALSE)=0,#N/A,VLOOKUP(F$3&amp;$B39,'weekly model'!$A:$Q,'weekly data seasonality'!$C$2,FALSE))</f>
        <v>20.764435845325469</v>
      </c>
      <c r="G39" s="5">
        <f>IF(VLOOKUP(G$3&amp;$B39,'weekly model'!$A:$Q,'weekly data seasonality'!$C$2,FALSE)=0,#N/A,VLOOKUP(G$3&amp;$B39,'weekly model'!$A:$Q,'weekly data seasonality'!$C$2,FALSE))</f>
        <v>20.292076574192386</v>
      </c>
      <c r="J39">
        <v>35</v>
      </c>
      <c r="K39" s="5">
        <f>IF(VLOOKUP(K$3&amp;$B39,'weekly model'!$A:$Q,'weekly data seasonality'!$K$2,FALSE)=0,#N/A,VLOOKUP(K$3&amp;$B39,'weekly model'!$A:$Q,'weekly data seasonality'!$K$2,FALSE))</f>
        <v>11.65312312821893</v>
      </c>
      <c r="L39" s="5">
        <f>IF(VLOOKUP(L$3&amp;$B39,'weekly model'!$A:$Q,'weekly data seasonality'!$K$2,FALSE)=0,#N/A,VLOOKUP(L$3&amp;$B39,'weekly model'!$A:$Q,'weekly data seasonality'!$K$2,FALSE))</f>
        <v>12.211515818705193</v>
      </c>
      <c r="M39" s="5">
        <f>IF(VLOOKUP(M$3&amp;$B39,'weekly model'!$A:$Q,'weekly data seasonality'!$K$2,FALSE)=0,#N/A,VLOOKUP(M$3&amp;$B39,'weekly model'!$A:$Q,'weekly data seasonality'!$K$2,FALSE))</f>
        <v>13.884678180826313</v>
      </c>
      <c r="N39" s="5">
        <f>IF(VLOOKUP(N$3&amp;$B39,'weekly model'!$A:$Q,'weekly data seasonality'!$K$2,FALSE)=0,#N/A,VLOOKUP(N$3&amp;$B39,'weekly model'!$A:$Q,'weekly data seasonality'!$K$2,FALSE))</f>
        <v>14.668847364833978</v>
      </c>
      <c r="O39" s="5">
        <f>IF(VLOOKUP(O$3&amp;$B39,'weekly model'!$A:$Q,'weekly data seasonality'!$K$2,FALSE)=0,#N/A,VLOOKUP(O$3&amp;$B39,'weekly model'!$A:$Q,'weekly data seasonality'!$K$2,FALSE))</f>
        <v>14.180093452401394</v>
      </c>
      <c r="R39">
        <v>35</v>
      </c>
      <c r="S39" s="5">
        <f>IF(VLOOKUP(S$3&amp;$B39,'weekly model'!$A:$Q,'weekly data seasonality'!$S$2,FALSE)=0,#N/A,VLOOKUP(S$3&amp;$B39,'weekly model'!$A:$Q,'weekly data seasonality'!$S$2,FALSE))</f>
        <v>4.369978586728867</v>
      </c>
      <c r="T39" s="5">
        <f>IF(VLOOKUP(T$3&amp;$B39,'weekly model'!$A:$Q,'weekly data seasonality'!$S$2,FALSE)=0,#N/A,VLOOKUP(T$3&amp;$B39,'weekly model'!$A:$Q,'weekly data seasonality'!$S$2,FALSE))</f>
        <v>3.7110535734871712</v>
      </c>
      <c r="U39" s="5">
        <f>IF(VLOOKUP(U$3&amp;$B39,'weekly model'!$A:$Q,'weekly data seasonality'!$S$2,FALSE)=0,#N/A,VLOOKUP(U$3&amp;$B39,'weekly model'!$A:$Q,'weekly data seasonality'!$S$2,FALSE))</f>
        <v>5.1707224077727476</v>
      </c>
      <c r="V39" s="5">
        <f>IF(VLOOKUP(V$3&amp;$B39,'weekly model'!$A:$Q,'weekly data seasonality'!$S$2,FALSE)=0,#N/A,VLOOKUP(V$3&amp;$B39,'weekly model'!$A:$Q,'weekly data seasonality'!$S$2,FALSE))</f>
        <v>4.2045843742523088</v>
      </c>
      <c r="W39" s="5">
        <f>IF(VLOOKUP(W$3&amp;$B39,'weekly model'!$A:$Q,'weekly data seasonality'!$S$2,FALSE)=0,#N/A,VLOOKUP(W$3&amp;$B39,'weekly model'!$A:$Q,'weekly data seasonality'!$S$2,FALSE))</f>
        <v>4.5795548835739357</v>
      </c>
      <c r="Z39">
        <v>35</v>
      </c>
      <c r="AA39" s="5">
        <f>IF(VLOOKUP(AA$3&amp;$B39,'weekly model'!$A:$Q,'weekly data seasonality'!$AA$2,FALSE)=0,#N/A,VLOOKUP(AA$3&amp;$B39,'weekly model'!$A:$Q,'weekly data seasonality'!$AA$2,FALSE))</f>
        <v>8.67</v>
      </c>
      <c r="AB39" s="5">
        <f>IF(VLOOKUP(AB$3&amp;$B39,'weekly model'!$A:$Q,'weekly data seasonality'!$AA$2,FALSE)=0,#N/A,VLOOKUP(AB$3&amp;$B39,'weekly model'!$A:$Q,'weekly data seasonality'!$AA$2,FALSE))</f>
        <v>11.56</v>
      </c>
      <c r="AC39" s="5">
        <f>IF(VLOOKUP(AC$3&amp;$B39,'weekly model'!$A:$Q,'weekly data seasonality'!$AA$2,FALSE)=0,#N/A,VLOOKUP(AC$3&amp;$B39,'weekly model'!$A:$Q,'weekly data seasonality'!$AA$2,FALSE))</f>
        <v>14.280000000000001</v>
      </c>
      <c r="AD39" s="5">
        <f>IF(VLOOKUP(AD$3&amp;$B39,'weekly model'!$A:$Q,'weekly data seasonality'!$AA$2,FALSE)=0,#N/A,VLOOKUP(AD$3&amp;$B39,'weekly model'!$A:$Q,'weekly data seasonality'!$AA$2,FALSE))</f>
        <v>18.53</v>
      </c>
      <c r="AE39" s="5">
        <f>IF(VLOOKUP(AE$3&amp;$B39,'weekly model'!$A:$Q,'weekly data seasonality'!$AA$2,FALSE)=0,#N/A,VLOOKUP(AE$3&amp;$B39,'weekly model'!$A:$Q,'weekly data seasonality'!$AA$2,FALSE))</f>
        <v>26.01</v>
      </c>
      <c r="AF39" s="5">
        <f>IF(VLOOKUP(AF$3&amp;$B39,'weekly model'!$A:$Q,'weekly data seasonality'!$AA$2,FALSE)=0,#N/A,VLOOKUP(AF$3&amp;$B39,'weekly model'!$A:$Q,'weekly data seasonality'!$AA$2,FALSE))</f>
        <v>17</v>
      </c>
      <c r="AG39" s="5">
        <f t="shared" si="1"/>
        <v>11.503333333333336</v>
      </c>
      <c r="AH39" s="5">
        <f>IF(VLOOKUP(AE$3&amp;$B39,'weekly model'!$A:$Q,'weekly data seasonality'!$AA$2,FALSE)=0,#N/A,VLOOKUP(AE$3&amp;$B39,'weekly model'!$A:$Q,'weekly data seasonality'!$AA$2,FALSE))</f>
        <v>26.01</v>
      </c>
      <c r="AI39" s="1">
        <f>'weekly model'!B297</f>
        <v>44429</v>
      </c>
      <c r="AJ39">
        <v>35</v>
      </c>
      <c r="AK39" s="5">
        <f>IF(VLOOKUP(AK$3&amp;$B39,'weekly model'!$A:$Q,'weekly data seasonality'!$AK$2,FALSE)=0,#N/A,VLOOKUP(AK$3&amp;$B39,'weekly model'!$A:$Q,'weekly data seasonality'!$AK$2,FALSE))</f>
        <v>18.830000000000002</v>
      </c>
      <c r="AL39" s="5">
        <f>IF(VLOOKUP(AL$3&amp;$B39,'weekly model'!$A:$Q,'weekly data seasonality'!$AK$2,FALSE)=0,#N/A,VLOOKUP(AL$3&amp;$B39,'weekly model'!$A:$Q,'weekly data seasonality'!$AK$2,FALSE))</f>
        <v>20.581399999999999</v>
      </c>
      <c r="AM39" s="5">
        <f>IF(VLOOKUP(AM$3&amp;$B39,'weekly model'!$A:$Q,'weekly data seasonality'!$AK$2,FALSE)=0,#N/A,VLOOKUP(AM$3&amp;$B39,'weekly model'!$A:$Q,'weekly data seasonality'!$AK$2,FALSE))</f>
        <v>19.715500000000002</v>
      </c>
      <c r="AN39" s="5">
        <f>IF(VLOOKUP(AN$3&amp;$B39,'weekly model'!$A:$Q,'weekly data seasonality'!$AK$2,FALSE)=0,#N/A,VLOOKUP(AN$3&amp;$B39,'weekly model'!$A:$Q,'weekly data seasonality'!$AK$2,FALSE))</f>
        <v>21.728000000000005</v>
      </c>
      <c r="AO39" s="5">
        <f>IF(VLOOKUP(AO$3&amp;$B39,'weekly model'!$A:$Q,'weekly data seasonality'!$AK$2,FALSE)=0,#N/A,VLOOKUP(AO$3&amp;$B39,'weekly model'!$A:$Q,'weekly data seasonality'!$AK$2,FALSE))</f>
        <v>21.746200000000012</v>
      </c>
      <c r="AP39" s="5" t="e">
        <f>IF(VLOOKUP(AP$3&amp;$B39,'weekly model'!$A:$Q,'weekly data seasonality'!$AK$2,FALSE)=0,#N/A,VLOOKUP(AP$3&amp;$B39,'weekly model'!$A:$Q,'weekly data seasonality'!$AK$2,FALSE))</f>
        <v>#N/A</v>
      </c>
      <c r="AQ39" s="5">
        <f>'[6]removals&amp;BFF'!$F192/100</f>
        <v>21.063844126671057</v>
      </c>
      <c r="AR39" s="5">
        <f t="shared" si="7"/>
        <v>20.581399999999999</v>
      </c>
      <c r="AS39" s="250">
        <f t="shared" si="4"/>
        <v>-3.1378165993550811E-2</v>
      </c>
      <c r="AT39" s="250">
        <f t="shared" si="5"/>
        <v>8.3762886597971153E-4</v>
      </c>
      <c r="AW39">
        <v>35</v>
      </c>
      <c r="AX39" s="5" t="e">
        <f>IF(VLOOKUP(AX$3&amp;$B39,'weekly model'!$A:$Q,'weekly data seasonality'!$AX$2,FALSE)=0,#N/A,VLOOKUP(AX$3&amp;$B39,'weekly model'!$A:$Q,'weekly data seasonality'!$AX$2,FALSE))</f>
        <v>#N/A</v>
      </c>
      <c r="AY39" s="5">
        <f>IF(VLOOKUP(AY$3&amp;$B39,'weekly model'!$A:$Q,'weekly data seasonality'!$AX$2,FALSE)=0,#N/A,VLOOKUP(AY$3&amp;$B39,'weekly model'!$A:$Q,'weekly data seasonality'!$AX$2,FALSE))</f>
        <v>134.19</v>
      </c>
      <c r="AZ39" s="5">
        <f>IF(VLOOKUP(AZ$3&amp;$B39,'weekly model'!$A:$Q,'weekly data seasonality'!$AX$2,FALSE)=0,#N/A,VLOOKUP(AZ$3&amp;$B39,'weekly model'!$A:$Q,'weekly data seasonality'!$AX$2,FALSE))</f>
        <v>147.3323</v>
      </c>
      <c r="BA39" s="5">
        <f>IF(VLOOKUP(BA$3&amp;$B39,'weekly model'!$A:$Q,'weekly data seasonality'!$AX$2,FALSE)=0,#N/A,VLOOKUP(BA$3&amp;$B39,'weekly model'!$A:$Q,'weekly data seasonality'!$AX$2,FALSE))</f>
        <v>121.31399999999999</v>
      </c>
      <c r="BB39" s="5">
        <f>IF(VLOOKUP(BB$3&amp;$B39,'weekly model'!$A:$Q,'weekly data seasonality'!$AX$2,FALSE)=0,#N/A,VLOOKUP(BB$3&amp;$B39,'weekly model'!$A:$Q,'weekly data seasonality'!$AX$2,FALSE))</f>
        <v>113.1048</v>
      </c>
      <c r="BC39" s="5" t="e">
        <f t="shared" si="2"/>
        <v>#N/A</v>
      </c>
      <c r="BG39">
        <v>35</v>
      </c>
      <c r="BH39" s="31">
        <f>IF(VLOOKUP(BH$3&amp;$B39,'weekly model'!$A:$Q,'weekly data seasonality'!$BH$2,FALSE)=0,#N/A,VLOOKUP(BH$3&amp;$B39,'weekly model'!$A:$Q,'weekly data seasonality'!$BH$2,FALSE))</f>
        <v>0.6044264796247103</v>
      </c>
      <c r="BI39" s="31">
        <f>IF(VLOOKUP(BI$3&amp;$B39,'weekly model'!$A:$Q,'weekly data seasonality'!$BH$2,FALSE)=0,#N/A,VLOOKUP(BI$3&amp;$B39,'weekly model'!$A:$Q,'weekly data seasonality'!$BH$2,FALSE))</f>
        <v>0.52924215505899452</v>
      </c>
      <c r="BJ39" s="31">
        <f>IF(VLOOKUP(BJ$3&amp;$B39,'weekly model'!$A:$Q,'weekly data seasonality'!$BH$2,FALSE)=0,#N/A,VLOOKUP(BJ$3&amp;$B39,'weekly model'!$A:$Q,'weekly data seasonality'!$BH$2,FALSE))</f>
        <v>0.63601850383094394</v>
      </c>
      <c r="BK39" s="31">
        <f>IF(VLOOKUP(BK$3&amp;$B39,'weekly model'!$A:$Q,'weekly data seasonality'!$BH$2,FALSE)=0,#N/A,VLOOKUP(BK$3&amp;$B39,'weekly model'!$A:$Q,'weekly data seasonality'!$BH$2,FALSE))</f>
        <v>0.66011176263347371</v>
      </c>
      <c r="BL39" s="31">
        <f>IF(VLOOKUP(BL$3&amp;$B39,'weekly model'!$A:$Q,'weekly data seasonality'!$BH$2,FALSE)=0,#N/A,VLOOKUP(BL$3&amp;$B39,'weekly model'!$A:$Q,'weekly data seasonality'!$BH$2,FALSE))</f>
        <v>0.82516843534691486</v>
      </c>
    </row>
    <row r="40" spans="1:64">
      <c r="A40" s="1">
        <f t="shared" si="6"/>
        <v>43715</v>
      </c>
      <c r="B40">
        <v>36</v>
      </c>
      <c r="C40" s="5">
        <f>IF(VLOOKUP(C$3&amp;$B40,'weekly model'!$A:$Q,'weekly data seasonality'!$C$2,FALSE)=0,#N/A,VLOOKUP(C$3&amp;$B40,'weekly model'!$A:$Q,'weekly data seasonality'!$C$2,FALSE))</f>
        <v>18.63630970556639</v>
      </c>
      <c r="D40" s="5">
        <f>IF(VLOOKUP(D$3&amp;$B40,'weekly model'!$A:$Q,'weekly data seasonality'!$C$2,FALSE)=0,#N/A,VLOOKUP(D$3&amp;$B40,'weekly model'!$A:$Q,'weekly data seasonality'!$C$2,FALSE))</f>
        <v>19.963569752776344</v>
      </c>
      <c r="E40" s="5">
        <f>IF(VLOOKUP(E$3&amp;$B40,'weekly model'!$A:$Q,'weekly data seasonality'!$C$2,FALSE)=0,#N/A,VLOOKUP(E$3&amp;$B40,'weekly model'!$A:$Q,'weekly data seasonality'!$C$2,FALSE))</f>
        <v>20.80423327860905</v>
      </c>
      <c r="F40" s="5">
        <f>IF(VLOOKUP(F$3&amp;$B40,'weekly model'!$A:$Q,'weekly data seasonality'!$C$2,FALSE)=0,#N/A,VLOOKUP(F$3&amp;$B40,'weekly model'!$A:$Q,'weekly data seasonality'!$C$2,FALSE))</f>
        <v>21.244240490226613</v>
      </c>
      <c r="G40" s="5">
        <f>IF(VLOOKUP(G$3&amp;$B40,'weekly model'!$A:$Q,'weekly data seasonality'!$C$2,FALSE)=0,#N/A,VLOOKUP(G$3&amp;$B40,'weekly model'!$A:$Q,'weekly data seasonality'!$C$2,FALSE))</f>
        <v>21.914195566343448</v>
      </c>
      <c r="J40">
        <v>36</v>
      </c>
      <c r="K40" s="5">
        <f>IF(VLOOKUP(K$3&amp;$B40,'weekly model'!$A:$Q,'weekly data seasonality'!$K$2,FALSE)=0,#N/A,VLOOKUP(K$3&amp;$B40,'weekly model'!$A:$Q,'weekly data seasonality'!$K$2,FALSE))</f>
        <v>11.889414697624417</v>
      </c>
      <c r="L40" s="5">
        <f>IF(VLOOKUP(L$3&amp;$B40,'weekly model'!$A:$Q,'weekly data seasonality'!$K$2,FALSE)=0,#N/A,VLOOKUP(L$3&amp;$B40,'weekly model'!$A:$Q,'weekly data seasonality'!$K$2,FALSE))</f>
        <v>13.584933393242094</v>
      </c>
      <c r="M40" s="5">
        <f>IF(VLOOKUP(M$3&amp;$B40,'weekly model'!$A:$Q,'weekly data seasonality'!$K$2,FALSE)=0,#N/A,VLOOKUP(M$3&amp;$B40,'weekly model'!$A:$Q,'weekly data seasonality'!$K$2,FALSE))</f>
        <v>13.837145267779579</v>
      </c>
      <c r="N40" s="5">
        <f>IF(VLOOKUP(N$3&amp;$B40,'weekly model'!$A:$Q,'weekly data seasonality'!$K$2,FALSE)=0,#N/A,VLOOKUP(N$3&amp;$B40,'weekly model'!$A:$Q,'weekly data seasonality'!$K$2,FALSE))</f>
        <v>14.443645940778156</v>
      </c>
      <c r="O40" s="5">
        <f>IF(VLOOKUP(O$3&amp;$B40,'weekly model'!$A:$Q,'weekly data seasonality'!$K$2,FALSE)=0,#N/A,VLOOKUP(O$3&amp;$B40,'weekly model'!$A:$Q,'weekly data seasonality'!$K$2,FALSE))</f>
        <v>15.024840805519306</v>
      </c>
      <c r="R40">
        <v>36</v>
      </c>
      <c r="S40" s="5">
        <f>IF(VLOOKUP(S$3&amp;$B40,'weekly model'!$A:$Q,'weekly data seasonality'!$S$2,FALSE)=0,#N/A,VLOOKUP(S$3&amp;$B40,'weekly model'!$A:$Q,'weekly data seasonality'!$S$2,FALSE))</f>
        <v>4.6189806412753072</v>
      </c>
      <c r="T40" s="5">
        <f>IF(VLOOKUP(T$3&amp;$B40,'weekly model'!$A:$Q,'weekly data seasonality'!$S$2,FALSE)=0,#N/A,VLOOKUP(T$3&amp;$B40,'weekly model'!$A:$Q,'weekly data seasonality'!$S$2,FALSE))</f>
        <v>4.1119572595342522</v>
      </c>
      <c r="U40" s="5">
        <f>IF(VLOOKUP(U$3&amp;$B40,'weekly model'!$A:$Q,'weekly data seasonality'!$S$2,FALSE)=0,#N/A,VLOOKUP(U$3&amp;$B40,'weekly model'!$A:$Q,'weekly data seasonality'!$S$2,FALSE))</f>
        <v>5.2324824108294701</v>
      </c>
      <c r="V40" s="5">
        <f>IF(VLOOKUP(V$3&amp;$B40,'weekly model'!$A:$Q,'weekly data seasonality'!$S$2,FALSE)=0,#N/A,VLOOKUP(V$3&amp;$B40,'weekly model'!$A:$Q,'weekly data seasonality'!$S$2,FALSE))</f>
        <v>5.0302175128714923</v>
      </c>
      <c r="W40" s="5">
        <f>IF(VLOOKUP(W$3&amp;$B40,'weekly model'!$A:$Q,'weekly data seasonality'!$S$2,FALSE)=0,#N/A,VLOOKUP(W$3&amp;$B40,'weekly model'!$A:$Q,'weekly data seasonality'!$S$2,FALSE))</f>
        <v>5.6311599503478496</v>
      </c>
      <c r="Z40">
        <v>36</v>
      </c>
      <c r="AA40" s="5">
        <f>IF(VLOOKUP(AA$3&amp;$B40,'weekly model'!$A:$Q,'weekly data seasonality'!$AA$2,FALSE)=0,#N/A,VLOOKUP(AA$3&amp;$B40,'weekly model'!$A:$Q,'weekly data seasonality'!$AA$2,FALSE))</f>
        <v>12.41</v>
      </c>
      <c r="AB40" s="5">
        <f>IF(VLOOKUP(AB$3&amp;$B40,'weekly model'!$A:$Q,'weekly data seasonality'!$AA$2,FALSE)=0,#N/A,VLOOKUP(AB$3&amp;$B40,'weekly model'!$A:$Q,'weekly data seasonality'!$AA$2,FALSE))</f>
        <v>11.05</v>
      </c>
      <c r="AC40" s="5">
        <f>IF(VLOOKUP(AC$3&amp;$B40,'weekly model'!$A:$Q,'weekly data seasonality'!$AA$2,FALSE)=0,#N/A,VLOOKUP(AC$3&amp;$B40,'weekly model'!$A:$Q,'weekly data seasonality'!$AA$2,FALSE))</f>
        <v>15.64</v>
      </c>
      <c r="AD40" s="5">
        <f>IF(VLOOKUP(AD$3&amp;$B40,'weekly model'!$A:$Q,'weekly data seasonality'!$AA$2,FALSE)=0,#N/A,VLOOKUP(AD$3&amp;$B40,'weekly model'!$A:$Q,'weekly data seasonality'!$AA$2,FALSE))</f>
        <v>20.23</v>
      </c>
      <c r="AE40" s="5">
        <f>IF(VLOOKUP(AE$3&amp;$B40,'weekly model'!$A:$Q,'weekly data seasonality'!$AA$2,FALSE)=0,#N/A,VLOOKUP(AE$3&amp;$B40,'weekly model'!$A:$Q,'weekly data seasonality'!$AA$2,FALSE))</f>
        <v>27.37</v>
      </c>
      <c r="AF40" s="5">
        <f>IF(VLOOKUP(AF$3&amp;$B40,'weekly model'!$A:$Q,'weekly data seasonality'!$AA$2,FALSE)=0,#N/A,VLOOKUP(AF$3&amp;$B40,'weekly model'!$A:$Q,'weekly data seasonality'!$AA$2,FALSE))</f>
        <v>17</v>
      </c>
      <c r="AG40" s="5">
        <f t="shared" si="1"/>
        <v>13.033333333333333</v>
      </c>
      <c r="AH40" s="5">
        <f>IF(VLOOKUP(AE$3&amp;$B40,'weekly model'!$A:$Q,'weekly data seasonality'!$AA$2,FALSE)=0,#N/A,VLOOKUP(AE$3&amp;$B40,'weekly model'!$A:$Q,'weekly data seasonality'!$AA$2,FALSE))</f>
        <v>27.37</v>
      </c>
      <c r="AI40" s="1">
        <f>'weekly model'!B298</f>
        <v>44436</v>
      </c>
      <c r="AJ40">
        <v>36</v>
      </c>
      <c r="AK40" s="5">
        <f>IF(VLOOKUP(AK$3&amp;$B40,'weekly model'!$A:$Q,'weekly data seasonality'!$AK$2,FALSE)=0,#N/A,VLOOKUP(AK$3&amp;$B40,'weekly model'!$A:$Q,'weekly data seasonality'!$AK$2,FALSE))</f>
        <v>18.921000000000006</v>
      </c>
      <c r="AL40" s="5">
        <f>IF(VLOOKUP(AL$3&amp;$B40,'weekly model'!$A:$Q,'weekly data seasonality'!$AK$2,FALSE)=0,#N/A,VLOOKUP(AL$3&amp;$B40,'weekly model'!$A:$Q,'weekly data seasonality'!$AK$2,FALSE))</f>
        <v>20.446299999999997</v>
      </c>
      <c r="AM40" s="5">
        <f>IF(VLOOKUP(AM$3&amp;$B40,'weekly model'!$A:$Q,'weekly data seasonality'!$AK$2,FALSE)=0,#N/A,VLOOKUP(AM$3&amp;$B40,'weekly model'!$A:$Q,'weekly data seasonality'!$AK$2,FALSE))</f>
        <v>19.763100000000005</v>
      </c>
      <c r="AN40" s="5">
        <f>IF(VLOOKUP(AN$3&amp;$B40,'weekly model'!$A:$Q,'weekly data seasonality'!$AK$2,FALSE)=0,#N/A,VLOOKUP(AN$3&amp;$B40,'weekly model'!$A:$Q,'weekly data seasonality'!$AK$2,FALSE))</f>
        <v>22.255100000000002</v>
      </c>
      <c r="AO40" s="5">
        <f>IF(VLOOKUP(AO$3&amp;$B40,'weekly model'!$A:$Q,'weekly data seasonality'!$AK$2,FALSE)=0,#N/A,VLOOKUP(AO$3&amp;$B40,'weekly model'!$A:$Q,'weekly data seasonality'!$AK$2,FALSE))</f>
        <v>22.788499999999999</v>
      </c>
      <c r="AP40" s="5" t="e">
        <f>IF(VLOOKUP(AP$3&amp;$B40,'weekly model'!$A:$Q,'weekly data seasonality'!$AK$2,FALSE)=0,#N/A,VLOOKUP(AP$3&amp;$B40,'weekly model'!$A:$Q,'weekly data seasonality'!$AK$2,FALSE))</f>
        <v>#N/A</v>
      </c>
      <c r="AQ40" s="5">
        <f>'[6]removals&amp;BFF'!$F193/100</f>
        <v>22.101462496669328</v>
      </c>
      <c r="AR40" s="5">
        <f t="shared" si="7"/>
        <v>20.446299999999997</v>
      </c>
      <c r="AS40" s="250">
        <f t="shared" si="4"/>
        <v>-3.0148430275387605E-2</v>
      </c>
      <c r="AT40" s="250">
        <f t="shared" si="5"/>
        <v>2.3967540024533607E-2</v>
      </c>
      <c r="AW40">
        <v>36</v>
      </c>
      <c r="AX40" s="5" t="e">
        <f>IF(VLOOKUP(AX$3&amp;$B40,'weekly model'!$A:$Q,'weekly data seasonality'!$AX$2,FALSE)=0,#N/A,VLOOKUP(AX$3&amp;$B40,'weekly model'!$A:$Q,'weekly data seasonality'!$AX$2,FALSE))</f>
        <v>#N/A</v>
      </c>
      <c r="AY40" s="5">
        <f>IF(VLOOKUP(AY$3&amp;$B40,'weekly model'!$A:$Q,'weekly data seasonality'!$AX$2,FALSE)=0,#N/A,VLOOKUP(AY$3&amp;$B40,'weekly model'!$A:$Q,'weekly data seasonality'!$AX$2,FALSE))</f>
        <v>133.9</v>
      </c>
      <c r="AZ40" s="5">
        <f>IF(VLOOKUP(AZ$3&amp;$B40,'weekly model'!$A:$Q,'weekly data seasonality'!$AX$2,FALSE)=0,#N/A,VLOOKUP(AZ$3&amp;$B40,'weekly model'!$A:$Q,'weekly data seasonality'!$AX$2,FALSE))</f>
        <v>147.74360000000001</v>
      </c>
      <c r="BA40" s="5">
        <f>IF(VLOOKUP(BA$3&amp;$B40,'weekly model'!$A:$Q,'weekly data seasonality'!$AX$2,FALSE)=0,#N/A,VLOOKUP(BA$3&amp;$B40,'weekly model'!$A:$Q,'weekly data seasonality'!$AX$2,FALSE))</f>
        <v>120.9166</v>
      </c>
      <c r="BB40" s="5">
        <f>IF(VLOOKUP(BB$3&amp;$B40,'weekly model'!$A:$Q,'weekly data seasonality'!$AX$2,FALSE)=0,#N/A,VLOOKUP(BB$3&amp;$B40,'weekly model'!$A:$Q,'weekly data seasonality'!$AX$2,FALSE))</f>
        <v>113.73989999999999</v>
      </c>
      <c r="BC40" s="5" t="e">
        <f t="shared" si="2"/>
        <v>#N/A</v>
      </c>
      <c r="BG40">
        <v>36</v>
      </c>
      <c r="BH40" s="31">
        <f>IF(VLOOKUP(BH$3&amp;$B40,'weekly model'!$A:$Q,'weekly data seasonality'!$BH$2,FALSE)=0,#N/A,VLOOKUP(BH$3&amp;$B40,'weekly model'!$A:$Q,'weekly data seasonality'!$BH$2,FALSE))</f>
        <v>0.57152728118294704</v>
      </c>
      <c r="BI40" s="31">
        <f>IF(VLOOKUP(BI$3&amp;$B40,'weekly model'!$A:$Q,'weekly data seasonality'!$BH$2,FALSE)=0,#N/A,VLOOKUP(BI$3&amp;$B40,'weekly model'!$A:$Q,'weekly data seasonality'!$BH$2,FALSE))</f>
        <v>0.64987417510172962</v>
      </c>
      <c r="BJ40" s="31">
        <f>IF(VLOOKUP(BJ$3&amp;$B40,'weekly model'!$A:$Q,'weekly data seasonality'!$BH$2,FALSE)=0,#N/A,VLOOKUP(BJ$3&amp;$B40,'weekly model'!$A:$Q,'weekly data seasonality'!$BH$2,FALSE))</f>
        <v>0.55694564021837334</v>
      </c>
      <c r="BK40" s="31">
        <f>IF(VLOOKUP(BK$3&amp;$B40,'weekly model'!$A:$Q,'weekly data seasonality'!$BH$2,FALSE)=0,#N/A,VLOOKUP(BK$3&amp;$B40,'weekly model'!$A:$Q,'weekly data seasonality'!$BH$2,FALSE))</f>
        <v>0.79383967163233693</v>
      </c>
      <c r="BL40" s="31">
        <f>IF(VLOOKUP(BL$3&amp;$B40,'weekly model'!$A:$Q,'weekly data seasonality'!$BH$2,FALSE)=0,#N/A,VLOOKUP(BL$3&amp;$B40,'weekly model'!$A:$Q,'weekly data seasonality'!$BH$2,FALSE))</f>
        <v>0.84812140011369608</v>
      </c>
    </row>
    <row r="41" spans="1:64">
      <c r="A41" s="1">
        <f t="shared" si="6"/>
        <v>43722</v>
      </c>
      <c r="B41">
        <v>37</v>
      </c>
      <c r="C41" s="5">
        <f>IF(VLOOKUP(C$3&amp;$B41,'weekly model'!$A:$Q,'weekly data seasonality'!$C$2,FALSE)=0,#N/A,VLOOKUP(C$3&amp;$B41,'weekly model'!$A:$Q,'weekly data seasonality'!$C$2,FALSE))</f>
        <v>18.159457360551535</v>
      </c>
      <c r="D41" s="5">
        <f>IF(VLOOKUP(D$3&amp;$B41,'weekly model'!$A:$Q,'weekly data seasonality'!$C$2,FALSE)=0,#N/A,VLOOKUP(D$3&amp;$B41,'weekly model'!$A:$Q,'weekly data seasonality'!$C$2,FALSE))</f>
        <v>21.042620646969059</v>
      </c>
      <c r="E41" s="5">
        <f>IF(VLOOKUP(E$3&amp;$B41,'weekly model'!$A:$Q,'weekly data seasonality'!$C$2,FALSE)=0,#N/A,VLOOKUP(E$3&amp;$B41,'weekly model'!$A:$Q,'weekly data seasonality'!$C$2,FALSE))</f>
        <v>19.276459227307928</v>
      </c>
      <c r="F41" s="5">
        <f>IF(VLOOKUP(F$3&amp;$B41,'weekly model'!$A:$Q,'weekly data seasonality'!$C$2,FALSE)=0,#N/A,VLOOKUP(F$3&amp;$B41,'weekly model'!$A:$Q,'weekly data seasonality'!$C$2,FALSE))</f>
        <v>20.313553913831043</v>
      </c>
      <c r="G41" s="5">
        <f>IF(VLOOKUP(G$3&amp;$B41,'weekly model'!$A:$Q,'weekly data seasonality'!$C$2,FALSE)=0,#N/A,VLOOKUP(G$3&amp;$B41,'weekly model'!$A:$Q,'weekly data seasonality'!$C$2,FALSE))</f>
        <v>22.701231621647604</v>
      </c>
      <c r="J41">
        <v>37</v>
      </c>
      <c r="K41" s="5">
        <f>IF(VLOOKUP(K$3&amp;$B41,'weekly model'!$A:$Q,'weekly data seasonality'!$K$2,FALSE)=0,#N/A,VLOOKUP(K$3&amp;$B41,'weekly model'!$A:$Q,'weekly data seasonality'!$K$2,FALSE))</f>
        <v>12.490703331821718</v>
      </c>
      <c r="L41" s="5">
        <f>IF(VLOOKUP(L$3&amp;$B41,'weekly model'!$A:$Q,'weekly data seasonality'!$K$2,FALSE)=0,#N/A,VLOOKUP(L$3&amp;$B41,'weekly model'!$A:$Q,'weekly data seasonality'!$K$2,FALSE))</f>
        <v>14.645737119385249</v>
      </c>
      <c r="M41" s="5">
        <f>IF(VLOOKUP(M$3&amp;$B41,'weekly model'!$A:$Q,'weekly data seasonality'!$K$2,FALSE)=0,#N/A,VLOOKUP(M$3&amp;$B41,'weekly model'!$A:$Q,'weekly data seasonality'!$K$2,FALSE))</f>
        <v>12.903722703778417</v>
      </c>
      <c r="N41" s="5">
        <f>IF(VLOOKUP(N$3&amp;$B41,'weekly model'!$A:$Q,'weekly data seasonality'!$K$2,FALSE)=0,#N/A,VLOOKUP(N$3&amp;$B41,'weekly model'!$A:$Q,'weekly data seasonality'!$K$2,FALSE))</f>
        <v>14.007586591417729</v>
      </c>
      <c r="O41" s="5">
        <f>IF(VLOOKUP(O$3&amp;$B41,'weekly model'!$A:$Q,'weekly data seasonality'!$K$2,FALSE)=0,#N/A,VLOOKUP(O$3&amp;$B41,'weekly model'!$A:$Q,'weekly data seasonality'!$K$2,FALSE))</f>
        <v>15.258221575690284</v>
      </c>
      <c r="R41">
        <v>37</v>
      </c>
      <c r="S41" s="5">
        <f>IF(VLOOKUP(S$3&amp;$B41,'weekly model'!$A:$Q,'weekly data seasonality'!$S$2,FALSE)=0,#N/A,VLOOKUP(S$3&amp;$B41,'weekly model'!$A:$Q,'weekly data seasonality'!$S$2,FALSE))</f>
        <v>3.5408396620631502</v>
      </c>
      <c r="T41" s="5">
        <f>IF(VLOOKUP(T$3&amp;$B41,'weekly model'!$A:$Q,'weekly data seasonality'!$S$2,FALSE)=0,#N/A,VLOOKUP(T$3&amp;$B41,'weekly model'!$A:$Q,'weekly data seasonality'!$S$2,FALSE))</f>
        <v>4.1302044275838083</v>
      </c>
      <c r="U41" s="5">
        <f>IF(VLOOKUP(U$3&amp;$B41,'weekly model'!$A:$Q,'weekly data seasonality'!$S$2,FALSE)=0,#N/A,VLOOKUP(U$3&amp;$B41,'weekly model'!$A:$Q,'weekly data seasonality'!$S$2,FALSE))</f>
        <v>4.6381309235295118</v>
      </c>
      <c r="V41" s="5">
        <f>IF(VLOOKUP(V$3&amp;$B41,'weekly model'!$A:$Q,'weekly data seasonality'!$S$2,FALSE)=0,#N/A,VLOOKUP(V$3&amp;$B41,'weekly model'!$A:$Q,'weekly data seasonality'!$S$2,FALSE))</f>
        <v>4.7289924791796372</v>
      </c>
      <c r="W41" s="5">
        <f>IF(VLOOKUP(W$3&amp;$B41,'weekly model'!$A:$Q,'weekly data seasonality'!$S$2,FALSE)=0,#N/A,VLOOKUP(W$3&amp;$B41,'weekly model'!$A:$Q,'weekly data seasonality'!$S$2,FALSE))</f>
        <v>5.3650137700041194</v>
      </c>
      <c r="Z41">
        <v>37</v>
      </c>
      <c r="AA41" s="5">
        <f>IF(VLOOKUP(AA$3&amp;$B41,'weekly model'!$A:$Q,'weekly data seasonality'!$AA$2,FALSE)=0,#N/A,VLOOKUP(AA$3&amp;$B41,'weekly model'!$A:$Q,'weekly data seasonality'!$AA$2,FALSE))</f>
        <v>12.920000000000002</v>
      </c>
      <c r="AB41" s="5">
        <f>IF(VLOOKUP(AB$3&amp;$B41,'weekly model'!$A:$Q,'weekly data seasonality'!$AA$2,FALSE)=0,#N/A,VLOOKUP(AB$3&amp;$B41,'weekly model'!$A:$Q,'weekly data seasonality'!$AA$2,FALSE))</f>
        <v>13.090000000000002</v>
      </c>
      <c r="AC41" s="5">
        <f>IF(VLOOKUP(AC$3&amp;$B41,'weekly model'!$A:$Q,'weekly data seasonality'!$AA$2,FALSE)=0,#N/A,VLOOKUP(AC$3&amp;$B41,'weekly model'!$A:$Q,'weekly data seasonality'!$AA$2,FALSE))</f>
        <v>14.620000000000001</v>
      </c>
      <c r="AD41" s="5">
        <f>IF(VLOOKUP(AD$3&amp;$B41,'weekly model'!$A:$Q,'weekly data seasonality'!$AA$2,FALSE)=0,#N/A,VLOOKUP(AD$3&amp;$B41,'weekly model'!$A:$Q,'weekly data seasonality'!$AA$2,FALSE))</f>
        <v>19.89</v>
      </c>
      <c r="AE41" s="5">
        <f>IF(VLOOKUP(AE$3&amp;$B41,'weekly model'!$A:$Q,'weekly data seasonality'!$AA$2,FALSE)=0,#N/A,VLOOKUP(AE$3&amp;$B41,'weekly model'!$A:$Q,'weekly data seasonality'!$AA$2,FALSE))</f>
        <v>25.67</v>
      </c>
      <c r="AF41" s="5">
        <f>IF(VLOOKUP(AF$3&amp;$B41,'weekly model'!$A:$Q,'weekly data seasonality'!$AA$2,FALSE)=0,#N/A,VLOOKUP(AF$3&amp;$B41,'weekly model'!$A:$Q,'weekly data seasonality'!$AA$2,FALSE))</f>
        <v>17</v>
      </c>
      <c r="AG41" s="5">
        <f t="shared" si="1"/>
        <v>13.543333333333337</v>
      </c>
      <c r="AH41" s="5">
        <f>IF(VLOOKUP(AE$3&amp;$B41,'weekly model'!$A:$Q,'weekly data seasonality'!$AA$2,FALSE)=0,#N/A,VLOOKUP(AE$3&amp;$B41,'weekly model'!$A:$Q,'weekly data seasonality'!$AA$2,FALSE))</f>
        <v>25.67</v>
      </c>
      <c r="AI41" s="1">
        <f>'weekly model'!B299</f>
        <v>44443</v>
      </c>
      <c r="AJ41">
        <v>37</v>
      </c>
      <c r="AK41" s="5">
        <f>IF(VLOOKUP(AK$3&amp;$B41,'weekly model'!$A:$Q,'weekly data seasonality'!$AK$2,FALSE)=0,#N/A,VLOOKUP(AK$3&amp;$B41,'weekly model'!$A:$Q,'weekly data seasonality'!$AK$2,FALSE))</f>
        <v>18.998000000000005</v>
      </c>
      <c r="AL41" s="5">
        <f>IF(VLOOKUP(AL$3&amp;$B41,'weekly model'!$A:$Q,'weekly data seasonality'!$AK$2,FALSE)=0,#N/A,VLOOKUP(AL$3&amp;$B41,'weekly model'!$A:$Q,'weekly data seasonality'!$AK$2,FALSE))</f>
        <v>20.694800000000001</v>
      </c>
      <c r="AM41" s="5">
        <f>IF(VLOOKUP(AM$3&amp;$B41,'weekly model'!$A:$Q,'weekly data seasonality'!$AK$2,FALSE)=0,#N/A,VLOOKUP(AM$3&amp;$B41,'weekly model'!$A:$Q,'weekly data seasonality'!$AK$2,FALSE))</f>
        <v>20.116600000000005</v>
      </c>
      <c r="AN41" s="5">
        <f>IF(VLOOKUP(AN$3&amp;$B41,'weekly model'!$A:$Q,'weekly data seasonality'!$AK$2,FALSE)=0,#N/A,VLOOKUP(AN$3&amp;$B41,'weekly model'!$A:$Q,'weekly data seasonality'!$AK$2,FALSE))</f>
        <v>22.142399999999995</v>
      </c>
      <c r="AO41" s="5">
        <f>IF(VLOOKUP(AO$3&amp;$B41,'weekly model'!$A:$Q,'weekly data seasonality'!$AK$2,FALSE)=0,#N/A,VLOOKUP(AO$3&amp;$B41,'weekly model'!$A:$Q,'weekly data seasonality'!$AK$2,FALSE))</f>
        <v>21.968100000000003</v>
      </c>
      <c r="AP41" s="5" t="e">
        <f>IF(VLOOKUP(AP$3&amp;$B41,'weekly model'!$A:$Q,'weekly data seasonality'!$AK$2,FALSE)=0,#N/A,VLOOKUP(AP$3&amp;$B41,'weekly model'!$A:$Q,'weekly data seasonality'!$AK$2,FALSE))</f>
        <v>#N/A</v>
      </c>
      <c r="AQ41" s="5">
        <f>'[6]removals&amp;BFF'!$F194/100</f>
        <v>21.353237868023893</v>
      </c>
      <c r="AR41" s="5">
        <f t="shared" si="7"/>
        <v>20.694800000000001</v>
      </c>
      <c r="AS41" s="250">
        <f t="shared" si="4"/>
        <v>-2.7988862576923346E-2</v>
      </c>
      <c r="AT41" s="250">
        <f t="shared" si="5"/>
        <v>-7.8717754172985543E-3</v>
      </c>
      <c r="AW41">
        <v>37</v>
      </c>
      <c r="AX41" s="5" t="e">
        <f>IF(VLOOKUP(AX$3&amp;$B41,'weekly model'!$A:$Q,'weekly data seasonality'!$AX$2,FALSE)=0,#N/A,VLOOKUP(AX$3&amp;$B41,'weekly model'!$A:$Q,'weekly data seasonality'!$AX$2,FALSE))</f>
        <v>#N/A</v>
      </c>
      <c r="AY41" s="5">
        <f>IF(VLOOKUP(AY$3&amp;$B41,'weekly model'!$A:$Q,'weekly data seasonality'!$AX$2,FALSE)=0,#N/A,VLOOKUP(AY$3&amp;$B41,'weekly model'!$A:$Q,'weekly data seasonality'!$AX$2,FALSE))</f>
        <v>132.61000000000001</v>
      </c>
      <c r="AZ41" s="5">
        <f>IF(VLOOKUP(AZ$3&amp;$B41,'weekly model'!$A:$Q,'weekly data seasonality'!$AX$2,FALSE)=0,#N/A,VLOOKUP(AZ$3&amp;$B41,'weekly model'!$A:$Q,'weekly data seasonality'!$AX$2,FALSE))</f>
        <v>147.56610000000001</v>
      </c>
      <c r="BA41" s="5">
        <f>IF(VLOOKUP(BA$3&amp;$B41,'weekly model'!$A:$Q,'weekly data seasonality'!$AX$2,FALSE)=0,#N/A,VLOOKUP(BA$3&amp;$B41,'weekly model'!$A:$Q,'weekly data seasonality'!$AX$2,FALSE))</f>
        <v>119.44</v>
      </c>
      <c r="BB41" s="5">
        <f>IF(VLOOKUP(BB$3&amp;$B41,'weekly model'!$A:$Q,'weekly data seasonality'!$AX$2,FALSE)=0,#N/A,VLOOKUP(BB$3&amp;$B41,'weekly model'!$A:$Q,'weekly data seasonality'!$AX$2,FALSE))</f>
        <v>114.56450000000001</v>
      </c>
      <c r="BC41" s="5" t="e">
        <f t="shared" si="2"/>
        <v>#N/A</v>
      </c>
      <c r="BG41">
        <v>37</v>
      </c>
      <c r="BH41" s="31">
        <f>IF(VLOOKUP(BH$3&amp;$B41,'weekly model'!$A:$Q,'weekly data seasonality'!$BH$2,FALSE)=0,#N/A,VLOOKUP(BH$3&amp;$B41,'weekly model'!$A:$Q,'weekly data seasonality'!$BH$2,FALSE))</f>
        <v>0.76193735240041482</v>
      </c>
      <c r="BI41" s="31">
        <f>IF(VLOOKUP(BI$3&amp;$B41,'weekly model'!$A:$Q,'weekly data seasonality'!$BH$2,FALSE)=0,#N/A,VLOOKUP(BI$3&amp;$B41,'weekly model'!$A:$Q,'weekly data seasonality'!$BH$2,FALSE))</f>
        <v>0.62624122613644184</v>
      </c>
      <c r="BJ41" s="31">
        <f>IF(VLOOKUP(BJ$3&amp;$B41,'weekly model'!$A:$Q,'weekly data seasonality'!$BH$2,FALSE)=0,#N/A,VLOOKUP(BJ$3&amp;$B41,'weekly model'!$A:$Q,'weekly data seasonality'!$BH$2,FALSE))</f>
        <v>0.76216633183639471</v>
      </c>
      <c r="BK41" s="31">
        <f>IF(VLOOKUP(BK$3&amp;$B41,'weekly model'!$A:$Q,'weekly data seasonality'!$BH$2,FALSE)=0,#N/A,VLOOKUP(BK$3&amp;$B41,'weekly model'!$A:$Q,'weekly data seasonality'!$BH$2,FALSE))</f>
        <v>0.70552261348202705</v>
      </c>
      <c r="BL41" s="31">
        <f>IF(VLOOKUP(BL$3&amp;$B41,'weekly model'!$A:$Q,'weekly data seasonality'!$BH$2,FALSE)=0,#N/A,VLOOKUP(BL$3&amp;$B41,'weekly model'!$A:$Q,'weekly data seasonality'!$BH$2,FALSE))</f>
        <v>0.8438599888588042</v>
      </c>
    </row>
    <row r="42" spans="1:64">
      <c r="A42" s="1">
        <f t="shared" si="6"/>
        <v>43729</v>
      </c>
      <c r="B42">
        <v>38</v>
      </c>
      <c r="C42" s="5">
        <f>IF(VLOOKUP(C$3&amp;$B42,'weekly model'!$A:$Q,'weekly data seasonality'!$C$2,FALSE)=0,#N/A,VLOOKUP(C$3&amp;$B42,'weekly model'!$A:$Q,'weekly data seasonality'!$C$2,FALSE))</f>
        <v>19.118942936062574</v>
      </c>
      <c r="D42" s="5">
        <f>IF(VLOOKUP(D$3&amp;$B42,'weekly model'!$A:$Q,'weekly data seasonality'!$C$2,FALSE)=0,#N/A,VLOOKUP(D$3&amp;$B42,'weekly model'!$A:$Q,'weekly data seasonality'!$C$2,FALSE))</f>
        <v>20.546128721321985</v>
      </c>
      <c r="E42" s="5">
        <f>IF(VLOOKUP(E$3&amp;$B42,'weekly model'!$A:$Q,'weekly data seasonality'!$C$2,FALSE)=0,#N/A,VLOOKUP(E$3&amp;$B42,'weekly model'!$A:$Q,'weekly data seasonality'!$C$2,FALSE))</f>
        <v>19.137540937060479</v>
      </c>
      <c r="F42" s="5">
        <f>IF(VLOOKUP(F$3&amp;$B42,'weekly model'!$A:$Q,'weekly data seasonality'!$C$2,FALSE)=0,#N/A,VLOOKUP(F$3&amp;$B42,'weekly model'!$A:$Q,'weekly data seasonality'!$C$2,FALSE))</f>
        <v>21.335371843515638</v>
      </c>
      <c r="G42" s="5">
        <f>IF(VLOOKUP(G$3&amp;$B42,'weekly model'!$A:$Q,'weekly data seasonality'!$C$2,FALSE)=0,#N/A,VLOOKUP(G$3&amp;$B42,'weekly model'!$A:$Q,'weekly data seasonality'!$C$2,FALSE))</f>
        <v>22.134887776598916</v>
      </c>
      <c r="J42">
        <v>38</v>
      </c>
      <c r="K42" s="5">
        <f>IF(VLOOKUP(K$3&amp;$B42,'weekly model'!$A:$Q,'weekly data seasonality'!$K$2,FALSE)=0,#N/A,VLOOKUP(K$3&amp;$B42,'weekly model'!$A:$Q,'weekly data seasonality'!$K$2,FALSE))</f>
        <v>12.847571178248634</v>
      </c>
      <c r="L42" s="5">
        <f>IF(VLOOKUP(L$3&amp;$B42,'weekly model'!$A:$Q,'weekly data seasonality'!$K$2,FALSE)=0,#N/A,VLOOKUP(L$3&amp;$B42,'weekly model'!$A:$Q,'weekly data seasonality'!$K$2,FALSE))</f>
        <v>14.046275438575657</v>
      </c>
      <c r="M42" s="5">
        <f>IF(VLOOKUP(M$3&amp;$B42,'weekly model'!$A:$Q,'weekly data seasonality'!$K$2,FALSE)=0,#N/A,VLOOKUP(M$3&amp;$B42,'weekly model'!$A:$Q,'weekly data seasonality'!$K$2,FALSE))</f>
        <v>12.209646231660656</v>
      </c>
      <c r="N42" s="5">
        <f>IF(VLOOKUP(N$3&amp;$B42,'weekly model'!$A:$Q,'weekly data seasonality'!$K$2,FALSE)=0,#N/A,VLOOKUP(N$3&amp;$B42,'weekly model'!$A:$Q,'weekly data seasonality'!$K$2,FALSE))</f>
        <v>14.761114328421574</v>
      </c>
      <c r="O42" s="5">
        <f>IF(VLOOKUP(O$3&amp;$B42,'weekly model'!$A:$Q,'weekly data seasonality'!$K$2,FALSE)=0,#N/A,VLOOKUP(O$3&amp;$B42,'weekly model'!$A:$Q,'weekly data seasonality'!$K$2,FALSE))</f>
        <v>14.133112731151513</v>
      </c>
      <c r="R42">
        <v>38</v>
      </c>
      <c r="S42" s="5">
        <f>IF(VLOOKUP(S$3&amp;$B42,'weekly model'!$A:$Q,'weekly data seasonality'!$S$2,FALSE)=0,#N/A,VLOOKUP(S$3&amp;$B42,'weekly model'!$A:$Q,'weekly data seasonality'!$S$2,FALSE))</f>
        <v>4.1434573911472743</v>
      </c>
      <c r="T42" s="5">
        <f>IF(VLOOKUP(T$3&amp;$B42,'weekly model'!$A:$Q,'weekly data seasonality'!$S$2,FALSE)=0,#N/A,VLOOKUP(T$3&amp;$B42,'weekly model'!$A:$Q,'weekly data seasonality'!$S$2,FALSE))</f>
        <v>4.2331741827463292</v>
      </c>
      <c r="U42" s="5">
        <f>IF(VLOOKUP(U$3&amp;$B42,'weekly model'!$A:$Q,'weekly data seasonality'!$S$2,FALSE)=0,#N/A,VLOOKUP(U$3&amp;$B42,'weekly model'!$A:$Q,'weekly data seasonality'!$S$2,FALSE))</f>
        <v>5.1932891053998231</v>
      </c>
      <c r="V42" s="5">
        <f>IF(VLOOKUP(V$3&amp;$B42,'weekly model'!$A:$Q,'weekly data seasonality'!$S$2,FALSE)=0,#N/A,VLOOKUP(V$3&amp;$B42,'weekly model'!$A:$Q,'weekly data seasonality'!$S$2,FALSE))</f>
        <v>4.6588767976770802</v>
      </c>
      <c r="W42" s="5">
        <f>IF(VLOOKUP(W$3&amp;$B42,'weekly model'!$A:$Q,'weekly data seasonality'!$S$2,FALSE)=0,#N/A,VLOOKUP(W$3&amp;$B42,'weekly model'!$A:$Q,'weekly data seasonality'!$S$2,FALSE))</f>
        <v>5.9038664003003118</v>
      </c>
      <c r="Z42">
        <v>38</v>
      </c>
      <c r="AA42" s="5">
        <f>IF(VLOOKUP(AA$3&amp;$B42,'weekly model'!$A:$Q,'weekly data seasonality'!$AA$2,FALSE)=0,#N/A,VLOOKUP(AA$3&amp;$B42,'weekly model'!$A:$Q,'weekly data seasonality'!$AA$2,FALSE))</f>
        <v>13.090000000000002</v>
      </c>
      <c r="AB42" s="5">
        <f>IF(VLOOKUP(AB$3&amp;$B42,'weekly model'!$A:$Q,'weekly data seasonality'!$AA$2,FALSE)=0,#N/A,VLOOKUP(AB$3&amp;$B42,'weekly model'!$A:$Q,'weekly data seasonality'!$AA$2,FALSE))</f>
        <v>15.3</v>
      </c>
      <c r="AC42" s="5">
        <f>IF(VLOOKUP(AC$3&amp;$B42,'weekly model'!$A:$Q,'weekly data seasonality'!$AA$2,FALSE)=0,#N/A,VLOOKUP(AC$3&amp;$B42,'weekly model'!$A:$Q,'weekly data seasonality'!$AA$2,FALSE))</f>
        <v>12.41</v>
      </c>
      <c r="AD42" s="5">
        <f>IF(VLOOKUP(AD$3&amp;$B42,'weekly model'!$A:$Q,'weekly data seasonality'!$AA$2,FALSE)=0,#N/A,VLOOKUP(AD$3&amp;$B42,'weekly model'!$A:$Q,'weekly data seasonality'!$AA$2,FALSE))</f>
        <v>19.55</v>
      </c>
      <c r="AE42" s="5">
        <f>IF(VLOOKUP(AE$3&amp;$B42,'weekly model'!$A:$Q,'weekly data seasonality'!$AA$2,FALSE)=0,#N/A,VLOOKUP(AE$3&amp;$B42,'weekly model'!$A:$Q,'weekly data seasonality'!$AA$2,FALSE))</f>
        <v>24.14</v>
      </c>
      <c r="AF42" s="5">
        <f>IF(VLOOKUP(AF$3&amp;$B42,'weekly model'!$A:$Q,'weekly data seasonality'!$AA$2,FALSE)=0,#N/A,VLOOKUP(AF$3&amp;$B42,'weekly model'!$A:$Q,'weekly data seasonality'!$AA$2,FALSE))</f>
        <v>17</v>
      </c>
      <c r="AG42" s="5">
        <f t="shared" si="1"/>
        <v>13.6</v>
      </c>
      <c r="AH42" s="5">
        <f>IF(VLOOKUP(AE$3&amp;$B42,'weekly model'!$A:$Q,'weekly data seasonality'!$AA$2,FALSE)=0,#N/A,VLOOKUP(AE$3&amp;$B42,'weekly model'!$A:$Q,'weekly data seasonality'!$AA$2,FALSE))</f>
        <v>24.14</v>
      </c>
      <c r="AI42" s="1">
        <f>'weekly model'!B300</f>
        <v>44450</v>
      </c>
      <c r="AJ42">
        <v>38</v>
      </c>
      <c r="AK42" s="5">
        <f>IF(VLOOKUP(AK$3&amp;$B42,'weekly model'!$A:$Q,'weekly data seasonality'!$AK$2,FALSE)=0,#N/A,VLOOKUP(AK$3&amp;$B42,'weekly model'!$A:$Q,'weekly data seasonality'!$AK$2,FALSE))</f>
        <v>18.879000000000005</v>
      </c>
      <c r="AL42" s="5">
        <f>IF(VLOOKUP(AL$3&amp;$B42,'weekly model'!$A:$Q,'weekly data seasonality'!$AK$2,FALSE)=0,#N/A,VLOOKUP(AL$3&amp;$B42,'weekly model'!$A:$Q,'weekly data seasonality'!$AK$2,FALSE))</f>
        <v>20.195699999999999</v>
      </c>
      <c r="AM42" s="5">
        <f>IF(VLOOKUP(AM$3&amp;$B42,'weekly model'!$A:$Q,'weekly data seasonality'!$AK$2,FALSE)=0,#N/A,VLOOKUP(AM$3&amp;$B42,'weekly model'!$A:$Q,'weekly data seasonality'!$AK$2,FALSE))</f>
        <v>19.943700000000003</v>
      </c>
      <c r="AN42" s="5">
        <f>IF(VLOOKUP(AN$3&amp;$B42,'weekly model'!$A:$Q,'weekly data seasonality'!$AK$2,FALSE)=0,#N/A,VLOOKUP(AN$3&amp;$B42,'weekly model'!$A:$Q,'weekly data seasonality'!$AK$2,FALSE))</f>
        <v>21.996100000000002</v>
      </c>
      <c r="AO42" s="5">
        <f>IF(VLOOKUP(AO$3&amp;$B42,'weekly model'!$A:$Q,'weekly data seasonality'!$AK$2,FALSE)=0,#N/A,VLOOKUP(AO$3&amp;$B42,'weekly model'!$A:$Q,'weekly data seasonality'!$AK$2,FALSE))</f>
        <v>22.232000000000003</v>
      </c>
      <c r="AP42" s="5" t="e">
        <f>IF(VLOOKUP(AP$3&amp;$B42,'weekly model'!$A:$Q,'weekly data seasonality'!$AK$2,FALSE)=0,#N/A,VLOOKUP(AP$3&amp;$B42,'weekly model'!$A:$Q,'weekly data seasonality'!$AK$2,FALSE))</f>
        <v>#N/A</v>
      </c>
      <c r="AQ42" s="5">
        <f>'[6]removals&amp;BFF'!$F195/100</f>
        <v>21.623508478239518</v>
      </c>
      <c r="AR42" s="5">
        <f t="shared" si="7"/>
        <v>20.195699999999999</v>
      </c>
      <c r="AS42" s="250">
        <f t="shared" si="4"/>
        <v>-2.737007564593763E-2</v>
      </c>
      <c r="AT42" s="250">
        <f t="shared" si="5"/>
        <v>1.072462845686295E-2</v>
      </c>
      <c r="AW42">
        <v>38</v>
      </c>
      <c r="AX42" s="5" t="e">
        <f>IF(VLOOKUP(AX$3&amp;$B42,'weekly model'!$A:$Q,'weekly data seasonality'!$AX$2,FALSE)=0,#N/A,VLOOKUP(AX$3&amp;$B42,'weekly model'!$A:$Q,'weekly data seasonality'!$AX$2,FALSE))</f>
        <v>#N/A</v>
      </c>
      <c r="AY42" s="5">
        <f>IF(VLOOKUP(AY$3&amp;$B42,'weekly model'!$A:$Q,'weekly data seasonality'!$AX$2,FALSE)=0,#N/A,VLOOKUP(AY$3&amp;$B42,'weekly model'!$A:$Q,'weekly data seasonality'!$AX$2,FALSE))</f>
        <v>131.74</v>
      </c>
      <c r="AZ42" s="5">
        <f>IF(VLOOKUP(AZ$3&amp;$B42,'weekly model'!$A:$Q,'weekly data seasonality'!$AX$2,FALSE)=0,#N/A,VLOOKUP(AZ$3&amp;$B42,'weekly model'!$A:$Q,'weekly data seasonality'!$AX$2,FALSE))</f>
        <v>147.8443</v>
      </c>
      <c r="BA42" s="5">
        <f>IF(VLOOKUP(BA$3&amp;$B42,'weekly model'!$A:$Q,'weekly data seasonality'!$AX$2,FALSE)=0,#N/A,VLOOKUP(BA$3&amp;$B42,'weekly model'!$A:$Q,'weekly data seasonality'!$AX$2,FALSE))</f>
        <v>122.5429</v>
      </c>
      <c r="BB42" s="5">
        <f>IF(VLOOKUP(BB$3&amp;$B42,'weekly model'!$A:$Q,'weekly data seasonality'!$AX$2,FALSE)=0,#N/A,VLOOKUP(BB$3&amp;$B42,'weekly model'!$A:$Q,'weekly data seasonality'!$AX$2,FALSE))</f>
        <v>114.9281</v>
      </c>
      <c r="BC42" s="5" t="e">
        <f t="shared" si="2"/>
        <v>#N/A</v>
      </c>
      <c r="BG42">
        <v>38</v>
      </c>
      <c r="BH42" s="31">
        <f>IF(VLOOKUP(BH$3&amp;$B42,'weekly model'!$A:$Q,'weekly data seasonality'!$BH$2,FALSE)=0,#N/A,VLOOKUP(BH$3&amp;$B42,'weekly model'!$A:$Q,'weekly data seasonality'!$BH$2,FALSE))</f>
        <v>0.60577018951348416</v>
      </c>
      <c r="BI42" s="31">
        <f>IF(VLOOKUP(BI$3&amp;$B42,'weekly model'!$A:$Q,'weekly data seasonality'!$BH$2,FALSE)=0,#N/A,VLOOKUP(BI$3&amp;$B42,'weekly model'!$A:$Q,'weekly data seasonality'!$BH$2,FALSE))</f>
        <v>0.4987155933675409</v>
      </c>
      <c r="BJ42" s="31">
        <f>IF(VLOOKUP(BJ$3&amp;$B42,'weekly model'!$A:$Q,'weekly data seasonality'!$BH$2,FALSE)=0,#N/A,VLOOKUP(BJ$3&amp;$B42,'weekly model'!$A:$Q,'weekly data seasonality'!$BH$2,FALSE))</f>
        <v>0.65008778630373976</v>
      </c>
      <c r="BK42" s="31">
        <f>IF(VLOOKUP(BK$3&amp;$B42,'weekly model'!$A:$Q,'weekly data seasonality'!$BH$2,FALSE)=0,#N/A,VLOOKUP(BK$3&amp;$B42,'weekly model'!$A:$Q,'weekly data seasonality'!$BH$2,FALSE))</f>
        <v>0.65441321843699174</v>
      </c>
      <c r="BL42" s="31">
        <f>IF(VLOOKUP(BL$3&amp;$B42,'weekly model'!$A:$Q,'weekly data seasonality'!$BH$2,FALSE)=0,#N/A,VLOOKUP(BL$3&amp;$B42,'weekly model'!$A:$Q,'weekly data seasonality'!$BH$2,FALSE))</f>
        <v>0.78719806622724975</v>
      </c>
    </row>
    <row r="43" spans="1:64">
      <c r="A43" s="1">
        <f t="shared" si="6"/>
        <v>43736</v>
      </c>
      <c r="B43">
        <v>39</v>
      </c>
      <c r="C43" s="5">
        <f>IF(VLOOKUP(C$3&amp;$B43,'weekly model'!$A:$Q,'weekly data seasonality'!$C$2,FALSE)=0,#N/A,VLOOKUP(C$3&amp;$B43,'weekly model'!$A:$Q,'weekly data seasonality'!$C$2,FALSE))</f>
        <v>19.211699595675931</v>
      </c>
      <c r="D43" s="5">
        <f>IF(VLOOKUP(D$3&amp;$B43,'weekly model'!$A:$Q,'weekly data seasonality'!$C$2,FALSE)=0,#N/A,VLOOKUP(D$3&amp;$B43,'weekly model'!$A:$Q,'weekly data seasonality'!$C$2,FALSE))</f>
        <v>21.086750179215525</v>
      </c>
      <c r="E43" s="5">
        <f>IF(VLOOKUP(E$3&amp;$B43,'weekly model'!$A:$Q,'weekly data seasonality'!$C$2,FALSE)=0,#N/A,VLOOKUP(E$3&amp;$B43,'weekly model'!$A:$Q,'weekly data seasonality'!$C$2,FALSE))</f>
        <v>19.987427644735767</v>
      </c>
      <c r="F43" s="5">
        <f>IF(VLOOKUP(F$3&amp;$B43,'weekly model'!$A:$Q,'weekly data seasonality'!$C$2,FALSE)=0,#N/A,VLOOKUP(F$3&amp;$B43,'weekly model'!$A:$Q,'weekly data seasonality'!$C$2,FALSE))</f>
        <v>22.690984088110035</v>
      </c>
      <c r="G43" s="5">
        <f>IF(VLOOKUP(G$3&amp;$B43,'weekly model'!$A:$Q,'weekly data seasonality'!$C$2,FALSE)=0,#N/A,VLOOKUP(G$3&amp;$B43,'weekly model'!$A:$Q,'weekly data seasonality'!$C$2,FALSE))</f>
        <v>21.734318460956118</v>
      </c>
      <c r="J43">
        <v>39</v>
      </c>
      <c r="K43" s="5">
        <f>IF(VLOOKUP(K$3&amp;$B43,'weekly model'!$A:$Q,'weekly data seasonality'!$K$2,FALSE)=0,#N/A,VLOOKUP(K$3&amp;$B43,'weekly model'!$A:$Q,'weekly data seasonality'!$K$2,FALSE))</f>
        <v>12.467305698582246</v>
      </c>
      <c r="L43" s="5">
        <f>IF(VLOOKUP(L$3&amp;$B43,'weekly model'!$A:$Q,'weekly data seasonality'!$K$2,FALSE)=0,#N/A,VLOOKUP(L$3&amp;$B43,'weekly model'!$A:$Q,'weekly data seasonality'!$K$2,FALSE))</f>
        <v>14.284436261284576</v>
      </c>
      <c r="M43" s="5">
        <f>IF(VLOOKUP(M$3&amp;$B43,'weekly model'!$A:$Q,'weekly data seasonality'!$K$2,FALSE)=0,#N/A,VLOOKUP(M$3&amp;$B43,'weekly model'!$A:$Q,'weekly data seasonality'!$K$2,FALSE))</f>
        <v>13.391665514320632</v>
      </c>
      <c r="N43" s="5">
        <f>IF(VLOOKUP(N$3&amp;$B43,'weekly model'!$A:$Q,'weekly data seasonality'!$K$2,FALSE)=0,#N/A,VLOOKUP(N$3&amp;$B43,'weekly model'!$A:$Q,'weekly data seasonality'!$K$2,FALSE))</f>
        <v>14.568474863275183</v>
      </c>
      <c r="O43" s="5">
        <f>IF(VLOOKUP(O$3&amp;$B43,'weekly model'!$A:$Q,'weekly data seasonality'!$K$2,FALSE)=0,#N/A,VLOOKUP(O$3&amp;$B43,'weekly model'!$A:$Q,'weekly data seasonality'!$K$2,FALSE))</f>
        <v>14.310390934681326</v>
      </c>
      <c r="R43">
        <v>39</v>
      </c>
      <c r="S43" s="5">
        <f>IF(VLOOKUP(S$3&amp;$B43,'weekly model'!$A:$Q,'weekly data seasonality'!$S$2,FALSE)=0,#N/A,VLOOKUP(S$3&amp;$B43,'weekly model'!$A:$Q,'weekly data seasonality'!$S$2,FALSE))</f>
        <v>4.6164795304270196</v>
      </c>
      <c r="T43" s="5">
        <f>IF(VLOOKUP(T$3&amp;$B43,'weekly model'!$A:$Q,'weekly data seasonality'!$S$2,FALSE)=0,#N/A,VLOOKUP(T$3&amp;$B43,'weekly model'!$A:$Q,'weekly data seasonality'!$S$2,FALSE))</f>
        <v>4.5356348179309478</v>
      </c>
      <c r="U43" s="5">
        <f>IF(VLOOKUP(U$3&amp;$B43,'weekly model'!$A:$Q,'weekly data seasonality'!$S$2,FALSE)=0,#N/A,VLOOKUP(U$3&amp;$B43,'weekly model'!$A:$Q,'weekly data seasonality'!$S$2,FALSE))</f>
        <v>4.8611565304151334</v>
      </c>
      <c r="V43" s="5">
        <f>IF(VLOOKUP(V$3&amp;$B43,'weekly model'!$A:$Q,'weekly data seasonality'!$S$2,FALSE)=0,#N/A,VLOOKUP(V$3&amp;$B43,'weekly model'!$A:$Q,'weekly data seasonality'!$S$2,FALSE))</f>
        <v>5.5385691229681271</v>
      </c>
      <c r="W43" s="5">
        <f>IF(VLOOKUP(W$3&amp;$B43,'weekly model'!$A:$Q,'weekly data seasonality'!$S$2,FALSE)=0,#N/A,VLOOKUP(W$3&amp;$B43,'weekly model'!$A:$Q,'weekly data seasonality'!$S$2,FALSE))</f>
        <v>6.1847278994092534</v>
      </c>
      <c r="Z43">
        <v>39</v>
      </c>
      <c r="AA43" s="5">
        <f>IF(VLOOKUP(AA$3&amp;$B43,'weekly model'!$A:$Q,'weekly data seasonality'!$AA$2,FALSE)=0,#N/A,VLOOKUP(AA$3&amp;$B43,'weekly model'!$A:$Q,'weekly data seasonality'!$AA$2,FALSE))</f>
        <v>14.110000000000001</v>
      </c>
      <c r="AB43" s="5">
        <f>IF(VLOOKUP(AB$3&amp;$B43,'weekly model'!$A:$Q,'weekly data seasonality'!$AA$2,FALSE)=0,#N/A,VLOOKUP(AB$3&amp;$B43,'weekly model'!$A:$Q,'weekly data seasonality'!$AA$2,FALSE))</f>
        <v>15.64</v>
      </c>
      <c r="AC43" s="5">
        <f>IF(VLOOKUP(AC$3&amp;$B43,'weekly model'!$A:$Q,'weekly data seasonality'!$AA$2,FALSE)=0,#N/A,VLOOKUP(AC$3&amp;$B43,'weekly model'!$A:$Q,'weekly data seasonality'!$AA$2,FALSE))</f>
        <v>14.620000000000001</v>
      </c>
      <c r="AD43" s="5">
        <f>IF(VLOOKUP(AD$3&amp;$B43,'weekly model'!$A:$Q,'weekly data seasonality'!$AA$2,FALSE)=0,#N/A,VLOOKUP(AD$3&amp;$B43,'weekly model'!$A:$Q,'weekly data seasonality'!$AA$2,FALSE))</f>
        <v>19.89</v>
      </c>
      <c r="AE43" s="5">
        <f>IF(VLOOKUP(AE$3&amp;$B43,'weekly model'!$A:$Q,'weekly data seasonality'!$AA$2,FALSE)=0,#N/A,VLOOKUP(AE$3&amp;$B43,'weekly model'!$A:$Q,'weekly data seasonality'!$AA$2,FALSE))</f>
        <v>19.720000000000002</v>
      </c>
      <c r="AF43" s="5">
        <f>IF(VLOOKUP(AF$3&amp;$B43,'weekly model'!$A:$Q,'weekly data seasonality'!$AA$2,FALSE)=0,#N/A,VLOOKUP(AF$3&amp;$B43,'weekly model'!$A:$Q,'weekly data seasonality'!$AA$2,FALSE))</f>
        <v>17</v>
      </c>
      <c r="AG43" s="5">
        <f t="shared" si="1"/>
        <v>14.790000000000001</v>
      </c>
      <c r="AH43" s="5">
        <f>IF(VLOOKUP(AE$3&amp;$B43,'weekly model'!$A:$Q,'weekly data seasonality'!$AA$2,FALSE)=0,#N/A,VLOOKUP(AE$3&amp;$B43,'weekly model'!$A:$Q,'weekly data seasonality'!$AA$2,FALSE))</f>
        <v>19.720000000000002</v>
      </c>
      <c r="AI43" s="1">
        <f>'weekly model'!B301</f>
        <v>44457</v>
      </c>
      <c r="AJ43">
        <v>39</v>
      </c>
      <c r="AK43" s="5">
        <f>IF(VLOOKUP(AK$3&amp;$B43,'weekly model'!$A:$Q,'weekly data seasonality'!$AK$2,FALSE)=0,#N/A,VLOOKUP(AK$3&amp;$B43,'weekly model'!$A:$Q,'weekly data seasonality'!$AK$2,FALSE))</f>
        <v>17.647000000000006</v>
      </c>
      <c r="AL43" s="5">
        <f>IF(VLOOKUP(AL$3&amp;$B43,'weekly model'!$A:$Q,'weekly data seasonality'!$AK$2,FALSE)=0,#N/A,VLOOKUP(AL$3&amp;$B43,'weekly model'!$A:$Q,'weekly data seasonality'!$AK$2,FALSE))</f>
        <v>19.933899999999998</v>
      </c>
      <c r="AM43" s="5">
        <f>IF(VLOOKUP(AM$3&amp;$B43,'weekly model'!$A:$Q,'weekly data seasonality'!$AK$2,FALSE)=0,#N/A,VLOOKUP(AM$3&amp;$B43,'weekly model'!$A:$Q,'weekly data seasonality'!$AK$2,FALSE))</f>
        <v>20.569499999999998</v>
      </c>
      <c r="AN43" s="5">
        <f>IF(VLOOKUP(AN$3&amp;$B43,'weekly model'!$A:$Q,'weekly data seasonality'!$AK$2,FALSE)=0,#N/A,VLOOKUP(AN$3&amp;$B43,'weekly model'!$A:$Q,'weekly data seasonality'!$AK$2,FALSE))</f>
        <v>20.097700000000003</v>
      </c>
      <c r="AO43" s="5">
        <f>IF(VLOOKUP(AO$3&amp;$B43,'weekly model'!$A:$Q,'weekly data seasonality'!$AK$2,FALSE)=0,#N/A,VLOOKUP(AO$3&amp;$B43,'weekly model'!$A:$Q,'weekly data seasonality'!$AK$2,FALSE))</f>
        <v>21.902300000000011</v>
      </c>
      <c r="AP43" s="5" t="e">
        <f>IF(VLOOKUP(AP$3&amp;$B43,'weekly model'!$A:$Q,'weekly data seasonality'!$AK$2,FALSE)=0,#N/A,VLOOKUP(AP$3&amp;$B43,'weekly model'!$A:$Q,'weekly data seasonality'!$AK$2,FALSE))</f>
        <v>#N/A</v>
      </c>
      <c r="AQ43" s="5">
        <f>'[6]removals&amp;BFF'!$F196/100</f>
        <v>21.430162802465187</v>
      </c>
      <c r="AR43" s="5">
        <f t="shared" si="7"/>
        <v>20.569499999999998</v>
      </c>
      <c r="AS43" s="250">
        <f t="shared" si="4"/>
        <v>-2.1556512217202006E-2</v>
      </c>
      <c r="AT43" s="250">
        <f t="shared" si="5"/>
        <v>8.9791369161645651E-2</v>
      </c>
      <c r="AW43">
        <v>39</v>
      </c>
      <c r="AX43" s="5" t="e">
        <f>IF(VLOOKUP(AX$3&amp;$B43,'weekly model'!$A:$Q,'weekly data seasonality'!$AX$2,FALSE)=0,#N/A,VLOOKUP(AX$3&amp;$B43,'weekly model'!$A:$Q,'weekly data seasonality'!$AX$2,FALSE))</f>
        <v>#N/A</v>
      </c>
      <c r="AY43" s="5">
        <f>IF(VLOOKUP(AY$3&amp;$B43,'weekly model'!$A:$Q,'weekly data seasonality'!$AX$2,FALSE)=0,#N/A,VLOOKUP(AY$3&amp;$B43,'weekly model'!$A:$Q,'weekly data seasonality'!$AX$2,FALSE))</f>
        <v>133.57</v>
      </c>
      <c r="AZ43" s="5">
        <f>IF(VLOOKUP(AZ$3&amp;$B43,'weekly model'!$A:$Q,'weekly data seasonality'!$AX$2,FALSE)=0,#N/A,VLOOKUP(AZ$3&amp;$B43,'weekly model'!$A:$Q,'weekly data seasonality'!$AX$2,FALSE))</f>
        <v>145.16540000000001</v>
      </c>
      <c r="BA43" s="5">
        <f>IF(VLOOKUP(BA$3&amp;$B43,'weekly model'!$A:$Q,'weekly data seasonality'!$AX$2,FALSE)=0,#N/A,VLOOKUP(BA$3&amp;$B43,'weekly model'!$A:$Q,'weekly data seasonality'!$AX$2,FALSE))</f>
        <v>120.33</v>
      </c>
      <c r="BB43" s="5">
        <f>IF(VLOOKUP(BB$3&amp;$B43,'weekly model'!$A:$Q,'weekly data seasonality'!$AX$2,FALSE)=0,#N/A,VLOOKUP(BB$3&amp;$B43,'weekly model'!$A:$Q,'weekly data seasonality'!$AX$2,FALSE))</f>
        <v>116.1605</v>
      </c>
      <c r="BC43" s="5" t="e">
        <f t="shared" si="2"/>
        <v>#N/A</v>
      </c>
      <c r="BG43">
        <v>39</v>
      </c>
      <c r="BH43" s="31">
        <f>IF(VLOOKUP(BH$3&amp;$B43,'weekly model'!$A:$Q,'weekly data seasonality'!$BH$2,FALSE)=0,#N/A,VLOOKUP(BH$3&amp;$B43,'weekly model'!$A:$Q,'weekly data seasonality'!$BH$2,FALSE))</f>
        <v>0.47393800877195225</v>
      </c>
      <c r="BI43" s="31">
        <f>IF(VLOOKUP(BI$3&amp;$B43,'weekly model'!$A:$Q,'weekly data seasonality'!$BH$2,FALSE)=0,#N/A,VLOOKUP(BI$3&amp;$B43,'weekly model'!$A:$Q,'weekly data seasonality'!$BH$2,FALSE))</f>
        <v>0.63238009736534562</v>
      </c>
      <c r="BJ43" s="31">
        <f>IF(VLOOKUP(BJ$3&amp;$B43,'weekly model'!$A:$Q,'weekly data seasonality'!$BH$2,FALSE)=0,#N/A,VLOOKUP(BJ$3&amp;$B43,'weekly model'!$A:$Q,'weekly data seasonality'!$BH$2,FALSE))</f>
        <v>0.62491113253455055</v>
      </c>
      <c r="BK43" s="31">
        <f>IF(VLOOKUP(BK$3&amp;$B43,'weekly model'!$A:$Q,'weekly data seasonality'!$BH$2,FALSE)=0,#N/A,VLOOKUP(BK$3&amp;$B43,'weekly model'!$A:$Q,'weekly data seasonality'!$BH$2,FALSE))</f>
        <v>0.6899323257007135</v>
      </c>
      <c r="BL43" s="31">
        <f>IF(VLOOKUP(BL$3&amp;$B43,'weekly model'!$A:$Q,'weekly data seasonality'!$BH$2,FALSE)=0,#N/A,VLOOKUP(BL$3&amp;$B43,'weekly model'!$A:$Q,'weekly data seasonality'!$BH$2,FALSE))</f>
        <v>0.83511680603786065</v>
      </c>
    </row>
    <row r="44" spans="1:64">
      <c r="A44" s="1">
        <f t="shared" si="6"/>
        <v>43743</v>
      </c>
      <c r="B44">
        <v>40</v>
      </c>
      <c r="C44" s="5">
        <f>IF(VLOOKUP(C$3&amp;$B44,'weekly model'!$A:$Q,'weekly data seasonality'!$C$2,FALSE)=0,#N/A,VLOOKUP(C$3&amp;$B44,'weekly model'!$A:$Q,'weekly data seasonality'!$C$2,FALSE))</f>
        <v>18.067135843963069</v>
      </c>
      <c r="D44" s="5">
        <f>IF(VLOOKUP(D$3&amp;$B44,'weekly model'!$A:$Q,'weekly data seasonality'!$C$2,FALSE)=0,#N/A,VLOOKUP(D$3&amp;$B44,'weekly model'!$A:$Q,'weekly data seasonality'!$C$2,FALSE))</f>
        <v>20.543168296000875</v>
      </c>
      <c r="E44" s="5">
        <f>IF(VLOOKUP(E$3&amp;$B44,'weekly model'!$A:$Q,'weekly data seasonality'!$C$2,FALSE)=0,#N/A,VLOOKUP(E$3&amp;$B44,'weekly model'!$A:$Q,'weekly data seasonality'!$C$2,FALSE))</f>
        <v>21.566969354679387</v>
      </c>
      <c r="F44" s="5">
        <f>IF(VLOOKUP(F$3&amp;$B44,'weekly model'!$A:$Q,'weekly data seasonality'!$C$2,FALSE)=0,#N/A,VLOOKUP(F$3&amp;$B44,'weekly model'!$A:$Q,'weekly data seasonality'!$C$2,FALSE))</f>
        <v>21.041384312850727</v>
      </c>
      <c r="G44" s="5">
        <f>IF(VLOOKUP(G$3&amp;$B44,'weekly model'!$A:$Q,'weekly data seasonality'!$C$2,FALSE)=0,#N/A,VLOOKUP(G$3&amp;$B44,'weekly model'!$A:$Q,'weekly data seasonality'!$C$2,FALSE))</f>
        <v>22.195595058812337</v>
      </c>
      <c r="J44">
        <v>40</v>
      </c>
      <c r="K44" s="5">
        <f>IF(VLOOKUP(K$3&amp;$B44,'weekly model'!$A:$Q,'weekly data seasonality'!$K$2,FALSE)=0,#N/A,VLOOKUP(K$3&amp;$B44,'weekly model'!$A:$Q,'weekly data seasonality'!$K$2,FALSE))</f>
        <v>12.091370298785446</v>
      </c>
      <c r="L44" s="5">
        <f>IF(VLOOKUP(L$3&amp;$B44,'weekly model'!$A:$Q,'weekly data seasonality'!$K$2,FALSE)=0,#N/A,VLOOKUP(L$3&amp;$B44,'weekly model'!$A:$Q,'weekly data seasonality'!$K$2,FALSE))</f>
        <v>14.314539986623439</v>
      </c>
      <c r="M44" s="5">
        <f>IF(VLOOKUP(M$3&amp;$B44,'weekly model'!$A:$Q,'weekly data seasonality'!$K$2,FALSE)=0,#N/A,VLOOKUP(M$3&amp;$B44,'weekly model'!$A:$Q,'weekly data seasonality'!$K$2,FALSE))</f>
        <v>14.755839469484267</v>
      </c>
      <c r="N44" s="5">
        <f>IF(VLOOKUP(N$3&amp;$B44,'weekly model'!$A:$Q,'weekly data seasonality'!$K$2,FALSE)=0,#N/A,VLOOKUP(N$3&amp;$B44,'weekly model'!$A:$Q,'weekly data seasonality'!$K$2,FALSE))</f>
        <v>13.668366875337345</v>
      </c>
      <c r="O44" s="5">
        <f>IF(VLOOKUP(O$3&amp;$B44,'weekly model'!$A:$Q,'weekly data seasonality'!$K$2,FALSE)=0,#N/A,VLOOKUP(O$3&amp;$B44,'weekly model'!$A:$Q,'weekly data seasonality'!$K$2,FALSE))</f>
        <v>14.447151900232706</v>
      </c>
      <c r="R44">
        <v>40</v>
      </c>
      <c r="S44" s="5">
        <f>IF(VLOOKUP(S$3&amp;$B44,'weekly model'!$A:$Q,'weekly data seasonality'!$S$2,FALSE)=0,#N/A,VLOOKUP(S$3&amp;$B44,'weekly model'!$A:$Q,'weekly data seasonality'!$S$2,FALSE))</f>
        <v>3.7959172225969793</v>
      </c>
      <c r="T44" s="5">
        <f>IF(VLOOKUP(T$3&amp;$B44,'weekly model'!$A:$Q,'weekly data seasonality'!$S$2,FALSE)=0,#N/A,VLOOKUP(T$3&amp;$B44,'weekly model'!$A:$Q,'weekly data seasonality'!$S$2,FALSE))</f>
        <v>4.5895475997000172</v>
      </c>
      <c r="U44" s="5">
        <f>IF(VLOOKUP(U$3&amp;$B44,'weekly model'!$A:$Q,'weekly data seasonality'!$S$2,FALSE)=0,#N/A,VLOOKUP(U$3&amp;$B44,'weekly model'!$A:$Q,'weekly data seasonality'!$S$2,FALSE))</f>
        <v>4.7445973368080221</v>
      </c>
      <c r="V44" s="5">
        <f>IF(VLOOKUP(V$3&amp;$B44,'weekly model'!$A:$Q,'weekly data seasonality'!$S$2,FALSE)=0,#N/A,VLOOKUP(V$3&amp;$B44,'weekly model'!$A:$Q,'weekly data seasonality'!$S$2,FALSE))</f>
        <v>5.3977249239579086</v>
      </c>
      <c r="W44" s="5">
        <f>IF(VLOOKUP(W$3&amp;$B44,'weekly model'!$A:$Q,'weekly data seasonality'!$S$2,FALSE)=0,#N/A,VLOOKUP(W$3&amp;$B44,'weekly model'!$A:$Q,'weekly data seasonality'!$S$2,FALSE))</f>
        <v>6.3440217132887797</v>
      </c>
      <c r="Z44">
        <v>40</v>
      </c>
      <c r="AA44" s="5">
        <f>IF(VLOOKUP(AA$3&amp;$B44,'weekly model'!$A:$Q,'weekly data seasonality'!$AA$2,FALSE)=0,#N/A,VLOOKUP(AA$3&amp;$B44,'weekly model'!$A:$Q,'weekly data seasonality'!$AA$2,FALSE))</f>
        <v>15.13</v>
      </c>
      <c r="AB44" s="5">
        <f>IF(VLOOKUP(AB$3&amp;$B44,'weekly model'!$A:$Q,'weekly data seasonality'!$AA$2,FALSE)=0,#N/A,VLOOKUP(AB$3&amp;$B44,'weekly model'!$A:$Q,'weekly data seasonality'!$AA$2,FALSE))</f>
        <v>17.170000000000002</v>
      </c>
      <c r="AC44" s="5">
        <f>IF(VLOOKUP(AC$3&amp;$B44,'weekly model'!$A:$Q,'weekly data seasonality'!$AA$2,FALSE)=0,#N/A,VLOOKUP(AC$3&amp;$B44,'weekly model'!$A:$Q,'weekly data seasonality'!$AA$2,FALSE))</f>
        <v>16.150000000000002</v>
      </c>
      <c r="AD44" s="5">
        <f>IF(VLOOKUP(AD$3&amp;$B44,'weekly model'!$A:$Q,'weekly data seasonality'!$AA$2,FALSE)=0,#N/A,VLOOKUP(AD$3&amp;$B44,'weekly model'!$A:$Q,'weekly data seasonality'!$AA$2,FALSE))</f>
        <v>18.02</v>
      </c>
      <c r="AE44" s="5">
        <f>IF(VLOOKUP(AE$3&amp;$B44,'weekly model'!$A:$Q,'weekly data seasonality'!$AA$2,FALSE)=0,#N/A,VLOOKUP(AE$3&amp;$B44,'weekly model'!$A:$Q,'weekly data seasonality'!$AA$2,FALSE))</f>
        <v>20.91</v>
      </c>
      <c r="AF44" s="5">
        <f>IF(VLOOKUP(AF$3&amp;$B44,'weekly model'!$A:$Q,'weekly data seasonality'!$AA$2,FALSE)=0,#N/A,VLOOKUP(AF$3&amp;$B44,'weekly model'!$A:$Q,'weekly data seasonality'!$AA$2,FALSE))</f>
        <v>17</v>
      </c>
      <c r="AG44" s="5">
        <f t="shared" si="1"/>
        <v>16.150000000000002</v>
      </c>
      <c r="AH44" s="5">
        <f>IF(VLOOKUP(AE$3&amp;$B44,'weekly model'!$A:$Q,'weekly data seasonality'!$AA$2,FALSE)=0,#N/A,VLOOKUP(AE$3&amp;$B44,'weekly model'!$A:$Q,'weekly data seasonality'!$AA$2,FALSE))</f>
        <v>20.91</v>
      </c>
      <c r="AI44" s="1">
        <f>'weekly model'!B302</f>
        <v>44464</v>
      </c>
      <c r="AJ44">
        <v>40</v>
      </c>
      <c r="AK44" s="5">
        <f>IF(VLOOKUP(AK$3&amp;$B44,'weekly model'!$A:$Q,'weekly data seasonality'!$AK$2,FALSE)=0,#N/A,VLOOKUP(AK$3&amp;$B44,'weekly model'!$A:$Q,'weekly data seasonality'!$AK$2,FALSE))</f>
        <v>17.178000000000001</v>
      </c>
      <c r="AL44" s="5">
        <f>IF(VLOOKUP(AL$3&amp;$B44,'weekly model'!$A:$Q,'weekly data seasonality'!$AK$2,FALSE)=0,#N/A,VLOOKUP(AL$3&amp;$B44,'weekly model'!$A:$Q,'weekly data seasonality'!$AK$2,FALSE))</f>
        <v>19.933899999999998</v>
      </c>
      <c r="AM44" s="5">
        <f>IF(VLOOKUP(AM$3&amp;$B44,'weekly model'!$A:$Q,'weekly data seasonality'!$AK$2,FALSE)=0,#N/A,VLOOKUP(AM$3&amp;$B44,'weekly model'!$A:$Q,'weekly data seasonality'!$AK$2,FALSE))</f>
        <v>20.569499999999998</v>
      </c>
      <c r="AN44" s="5">
        <f>IF(VLOOKUP(AN$3&amp;$B44,'weekly model'!$A:$Q,'weekly data seasonality'!$AK$2,FALSE)=0,#N/A,VLOOKUP(AN$3&amp;$B44,'weekly model'!$A:$Q,'weekly data seasonality'!$AK$2,FALSE))</f>
        <v>20.097700000000003</v>
      </c>
      <c r="AO44" s="5">
        <f>IF(VLOOKUP(AO$3&amp;$B44,'weekly model'!$A:$Q,'weekly data seasonality'!$AK$2,FALSE)=0,#N/A,VLOOKUP(AO$3&amp;$B44,'weekly model'!$A:$Q,'weekly data seasonality'!$AK$2,FALSE))</f>
        <v>20.496700000000001</v>
      </c>
      <c r="AP44" s="5" t="e">
        <f>IF(VLOOKUP(AP$3&amp;$B44,'weekly model'!$A:$Q,'weekly data seasonality'!$AK$2,FALSE)=0,#N/A,VLOOKUP(AP$3&amp;$B44,'weekly model'!$A:$Q,'weekly data seasonality'!$AK$2,FALSE))</f>
        <v>#N/A</v>
      </c>
      <c r="AQ44" s="5">
        <f>'[6]removals&amp;BFF'!$F197/100</f>
        <v>20.194970769243014</v>
      </c>
      <c r="AR44" s="5">
        <f t="shared" si="7"/>
        <v>20.569499999999998</v>
      </c>
      <c r="AS44" s="250">
        <f t="shared" si="4"/>
        <v>-1.4720868762141515E-2</v>
      </c>
      <c r="AT44" s="250">
        <f t="shared" si="5"/>
        <v>1.9853018007035539E-2</v>
      </c>
      <c r="AW44">
        <v>40</v>
      </c>
      <c r="AX44" s="5" t="e">
        <f>IF(VLOOKUP(AX$3&amp;$B44,'weekly model'!$A:$Q,'weekly data seasonality'!$AX$2,FALSE)=0,#N/A,VLOOKUP(AX$3&amp;$B44,'weekly model'!$A:$Q,'weekly data seasonality'!$AX$2,FALSE))</f>
        <v>#N/A</v>
      </c>
      <c r="AY44" s="5" t="e">
        <f>IF(VLOOKUP(AY$3&amp;$B44,'weekly model'!$A:$Q,'weekly data seasonality'!$AX$2,FALSE)=0,#N/A,VLOOKUP(AY$3&amp;$B44,'weekly model'!$A:$Q,'weekly data seasonality'!$AX$2,FALSE))</f>
        <v>#N/A</v>
      </c>
      <c r="AZ44" s="5" t="e">
        <f>IF(VLOOKUP(AZ$3&amp;$B44,'weekly model'!$A:$Q,'weekly data seasonality'!$AX$2,FALSE)=0,#N/A,VLOOKUP(AZ$3&amp;$B44,'weekly model'!$A:$Q,'weekly data seasonality'!$AX$2,FALSE))</f>
        <v>#N/A</v>
      </c>
      <c r="BA44" s="5" t="e">
        <f>IF(VLOOKUP(BA$3&amp;$B44,'weekly model'!$A:$Q,'weekly data seasonality'!$AX$2,FALSE)=0,#N/A,VLOOKUP(BA$3&amp;$B44,'weekly model'!$A:$Q,'weekly data seasonality'!$AX$2,FALSE))</f>
        <v>#N/A</v>
      </c>
      <c r="BB44" s="5">
        <f>IF(VLOOKUP(BB$3&amp;$B44,'weekly model'!$A:$Q,'weekly data seasonality'!$AX$2,FALSE)=0,#N/A,VLOOKUP(BB$3&amp;$B44,'weekly model'!$A:$Q,'weekly data seasonality'!$AX$2,FALSE))</f>
        <v>119.06639999999999</v>
      </c>
      <c r="BC44" s="5" t="e">
        <f t="shared" si="2"/>
        <v>#N/A</v>
      </c>
      <c r="BG44">
        <v>40</v>
      </c>
      <c r="BH44" s="31">
        <f>IF(VLOOKUP(BH$3&amp;$B44,'weekly model'!$A:$Q,'weekly data seasonality'!$BH$2,FALSE)=0,#N/A,VLOOKUP(BH$3&amp;$B44,'weekly model'!$A:$Q,'weekly data seasonality'!$BH$2,FALSE))</f>
        <v>0.7592785991708294</v>
      </c>
      <c r="BI44" s="31">
        <f>IF(VLOOKUP(BI$3&amp;$B44,'weekly model'!$A:$Q,'weekly data seasonality'!$BH$2,FALSE)=0,#N/A,VLOOKUP(BI$3&amp;$B44,'weekly model'!$A:$Q,'weekly data seasonality'!$BH$2,FALSE))</f>
        <v>0.56351827348414496</v>
      </c>
      <c r="BJ44" s="31">
        <f>IF(VLOOKUP(BJ$3&amp;$B44,'weekly model'!$A:$Q,'weekly data seasonality'!$BH$2,FALSE)=0,#N/A,VLOOKUP(BJ$3&amp;$B44,'weekly model'!$A:$Q,'weekly data seasonality'!$BH$2,FALSE))</f>
        <v>0.661568411630443</v>
      </c>
      <c r="BK44" s="31">
        <f>IF(VLOOKUP(BK$3&amp;$B44,'weekly model'!$A:$Q,'weekly data seasonality'!$BH$2,FALSE)=0,#N/A,VLOOKUP(BK$3&amp;$B44,'weekly model'!$A:$Q,'weekly data seasonality'!$BH$2,FALSE))</f>
        <v>0.64724856925362917</v>
      </c>
      <c r="BL44" s="31">
        <f>IF(VLOOKUP(BL$3&amp;$B44,'weekly model'!$A:$Q,'weekly data seasonality'!$BH$2,FALSE)=0,#N/A,VLOOKUP(BL$3&amp;$B44,'weekly model'!$A:$Q,'weekly data seasonality'!$BH$2,FALSE))</f>
        <v>0.79768041272270562</v>
      </c>
    </row>
    <row r="45" spans="1:64">
      <c r="A45" s="1">
        <f t="shared" si="6"/>
        <v>43750</v>
      </c>
      <c r="B45">
        <v>41</v>
      </c>
      <c r="C45" s="5">
        <f>IF(VLOOKUP(C$3&amp;$B45,'weekly model'!$A:$Q,'weekly data seasonality'!$C$2,FALSE)=0,#N/A,VLOOKUP(C$3&amp;$B45,'weekly model'!$A:$Q,'weekly data seasonality'!$C$2,FALSE))</f>
        <v>18.883624913237618</v>
      </c>
      <c r="D45" s="5">
        <f>IF(VLOOKUP(D$3&amp;$B45,'weekly model'!$A:$Q,'weekly data seasonality'!$C$2,FALSE)=0,#N/A,VLOOKUP(D$3&amp;$B45,'weekly model'!$A:$Q,'weekly data seasonality'!$C$2,FALSE))</f>
        <v>20.428847894866937</v>
      </c>
      <c r="E45" s="5">
        <f>IF(VLOOKUP(E$3&amp;$B45,'weekly model'!$A:$Q,'weekly data seasonality'!$C$2,FALSE)=0,#N/A,VLOOKUP(E$3&amp;$B45,'weekly model'!$A:$Q,'weekly data seasonality'!$C$2,FALSE))</f>
        <v>21.168713961620391</v>
      </c>
      <c r="F45" s="5">
        <f>IF(VLOOKUP(F$3&amp;$B45,'weekly model'!$A:$Q,'weekly data seasonality'!$C$2,FALSE)=0,#N/A,VLOOKUP(F$3&amp;$B45,'weekly model'!$A:$Q,'weekly data seasonality'!$C$2,FALSE))</f>
        <v>20.292893143195844</v>
      </c>
      <c r="G45" s="5">
        <f>IF(VLOOKUP(G$3&amp;$B45,'weekly model'!$A:$Q,'weekly data seasonality'!$C$2,FALSE)=0,#N/A,VLOOKUP(G$3&amp;$B45,'weekly model'!$A:$Q,'weekly data seasonality'!$C$2,FALSE))</f>
        <v>23.070696707121041</v>
      </c>
      <c r="J45">
        <v>41</v>
      </c>
      <c r="K45" s="5">
        <f>IF(VLOOKUP(K$3&amp;$B45,'weekly model'!$A:$Q,'weekly data seasonality'!$K$2,FALSE)=0,#N/A,VLOOKUP(K$3&amp;$B45,'weekly model'!$A:$Q,'weekly data seasonality'!$K$2,FALSE))</f>
        <v>12.83584711991484</v>
      </c>
      <c r="L45" s="5">
        <f>IF(VLOOKUP(L$3&amp;$B45,'weekly model'!$A:$Q,'weekly data seasonality'!$K$2,FALSE)=0,#N/A,VLOOKUP(L$3&amp;$B45,'weekly model'!$A:$Q,'weekly data seasonality'!$K$2,FALSE))</f>
        <v>14.441600324167736</v>
      </c>
      <c r="M45" s="5">
        <f>IF(VLOOKUP(M$3&amp;$B45,'weekly model'!$A:$Q,'weekly data seasonality'!$K$2,FALSE)=0,#N/A,VLOOKUP(M$3&amp;$B45,'weekly model'!$A:$Q,'weekly data seasonality'!$K$2,FALSE))</f>
        <v>14.441164328623788</v>
      </c>
      <c r="N45" s="5">
        <f>IF(VLOOKUP(N$3&amp;$B45,'weekly model'!$A:$Q,'weekly data seasonality'!$K$2,FALSE)=0,#N/A,VLOOKUP(N$3&amp;$B45,'weekly model'!$A:$Q,'weekly data seasonality'!$K$2,FALSE))</f>
        <v>13.801147900124739</v>
      </c>
      <c r="O45" s="5">
        <f>IF(VLOOKUP(O$3&amp;$B45,'weekly model'!$A:$Q,'weekly data seasonality'!$K$2,FALSE)=0,#N/A,VLOOKUP(O$3&amp;$B45,'weekly model'!$A:$Q,'weekly data seasonality'!$K$2,FALSE))</f>
        <v>14.950206451380804</v>
      </c>
      <c r="R45">
        <v>41</v>
      </c>
      <c r="S45" s="5">
        <f>IF(VLOOKUP(S$3&amp;$B45,'weekly model'!$A:$Q,'weekly data seasonality'!$S$2,FALSE)=0,#N/A,VLOOKUP(S$3&amp;$B45,'weekly model'!$A:$Q,'weekly data seasonality'!$S$2,FALSE))</f>
        <v>3.8679294707421343</v>
      </c>
      <c r="T45" s="5">
        <f>IF(VLOOKUP(T$3&amp;$B45,'weekly model'!$A:$Q,'weekly data seasonality'!$S$2,FALSE)=0,#N/A,VLOOKUP(T$3&amp;$B45,'weekly model'!$A:$Q,'weekly data seasonality'!$S$2,FALSE))</f>
        <v>4.3481668610217818</v>
      </c>
      <c r="U45" s="5">
        <f>IF(VLOOKUP(U$3&amp;$B45,'weekly model'!$A:$Q,'weekly data seasonality'!$S$2,FALSE)=0,#N/A,VLOOKUP(U$3&amp;$B45,'weekly model'!$A:$Q,'weekly data seasonality'!$S$2,FALSE))</f>
        <v>4.6610170846095036</v>
      </c>
      <c r="V45" s="5">
        <f>IF(VLOOKUP(V$3&amp;$B45,'weekly model'!$A:$Q,'weekly data seasonality'!$S$2,FALSE)=0,#N/A,VLOOKUP(V$3&amp;$B45,'weekly model'!$A:$Q,'weekly data seasonality'!$S$2,FALSE))</f>
        <v>5.1245746889660451</v>
      </c>
      <c r="W45" s="5">
        <f>IF(VLOOKUP(W$3&amp;$B45,'weekly model'!$A:$Q,'weekly data seasonality'!$S$2,FALSE)=0,#N/A,VLOOKUP(W$3&amp;$B45,'weekly model'!$A:$Q,'weekly data seasonality'!$S$2,FALSE))</f>
        <v>6.4465892082033918</v>
      </c>
      <c r="Z45">
        <v>41</v>
      </c>
      <c r="AA45" s="5">
        <f>IF(VLOOKUP(AA$3&amp;$B45,'weekly model'!$A:$Q,'weekly data seasonality'!$AA$2,FALSE)=0,#N/A,VLOOKUP(AA$3&amp;$B45,'weekly model'!$A:$Q,'weekly data seasonality'!$AA$2,FALSE))</f>
        <v>13.940000000000001</v>
      </c>
      <c r="AB45" s="5">
        <f>IF(VLOOKUP(AB$3&amp;$B45,'weekly model'!$A:$Q,'weekly data seasonality'!$AA$2,FALSE)=0,#N/A,VLOOKUP(AB$3&amp;$B45,'weekly model'!$A:$Q,'weekly data seasonality'!$AA$2,FALSE))</f>
        <v>17.850000000000001</v>
      </c>
      <c r="AC45" s="5">
        <f>IF(VLOOKUP(AC$3&amp;$B45,'weekly model'!$A:$Q,'weekly data seasonality'!$AA$2,FALSE)=0,#N/A,VLOOKUP(AC$3&amp;$B45,'weekly model'!$A:$Q,'weekly data seasonality'!$AA$2,FALSE))</f>
        <v>18.700000000000003</v>
      </c>
      <c r="AD45" s="5">
        <f>IF(VLOOKUP(AD$3&amp;$B45,'weekly model'!$A:$Q,'weekly data seasonality'!$AA$2,FALSE)=0,#N/A,VLOOKUP(AD$3&amp;$B45,'weekly model'!$A:$Q,'weekly data seasonality'!$AA$2,FALSE))</f>
        <v>19.040000000000003</v>
      </c>
      <c r="AE45" s="5">
        <f>IF(VLOOKUP(AE$3&amp;$B45,'weekly model'!$A:$Q,'weekly data seasonality'!$AA$2,FALSE)=0,#N/A,VLOOKUP(AE$3&amp;$B45,'weekly model'!$A:$Q,'weekly data seasonality'!$AA$2,FALSE))</f>
        <v>23.12</v>
      </c>
      <c r="AF45" s="5">
        <f>IF(VLOOKUP(AF$3&amp;$B45,'weekly model'!$A:$Q,'weekly data seasonality'!$AA$2,FALSE)=0,#N/A,VLOOKUP(AF$3&amp;$B45,'weekly model'!$A:$Q,'weekly data seasonality'!$AA$2,FALSE))</f>
        <v>17</v>
      </c>
      <c r="AG45" s="5">
        <f t="shared" si="1"/>
        <v>16.830000000000002</v>
      </c>
      <c r="AH45" s="5">
        <f>IF(VLOOKUP(AE$3&amp;$B45,'weekly model'!$A:$Q,'weekly data seasonality'!$AA$2,FALSE)=0,#N/A,VLOOKUP(AE$3&amp;$B45,'weekly model'!$A:$Q,'weekly data seasonality'!$AA$2,FALSE))</f>
        <v>23.12</v>
      </c>
      <c r="AI45" s="1">
        <f>'weekly model'!B303</f>
        <v>44471</v>
      </c>
      <c r="AJ45">
        <v>41</v>
      </c>
      <c r="AK45" s="5">
        <f>IF(VLOOKUP(AK$3&amp;$B45,'weekly model'!$A:$Q,'weekly data seasonality'!$AK$2,FALSE)=0,#N/A,VLOOKUP(AK$3&amp;$B45,'weekly model'!$A:$Q,'weekly data seasonality'!$AK$2,FALSE))</f>
        <v>18.347000000000008</v>
      </c>
      <c r="AL45" s="5">
        <f>IF(VLOOKUP(AL$3&amp;$B45,'weekly model'!$A:$Q,'weekly data seasonality'!$AK$2,FALSE)=0,#N/A,VLOOKUP(AL$3&amp;$B45,'weekly model'!$A:$Q,'weekly data seasonality'!$AK$2,FALSE))</f>
        <v>18.689999999999998</v>
      </c>
      <c r="AM45" s="5">
        <f>IF(VLOOKUP(AM$3&amp;$B45,'weekly model'!$A:$Q,'weekly data seasonality'!$AK$2,FALSE)=0,#N/A,VLOOKUP(AM$3&amp;$B45,'weekly model'!$A:$Q,'weekly data seasonality'!$AK$2,FALSE))</f>
        <v>20.297900000000002</v>
      </c>
      <c r="AN45" s="5">
        <f>IF(VLOOKUP(AN$3&amp;$B45,'weekly model'!$A:$Q,'weekly data seasonality'!$AK$2,FALSE)=0,#N/A,VLOOKUP(AN$3&amp;$B45,'weekly model'!$A:$Q,'weekly data seasonality'!$AK$2,FALSE))</f>
        <v>21.665000000000003</v>
      </c>
      <c r="AO45" s="5">
        <f>IF(VLOOKUP(AO$3&amp;$B45,'weekly model'!$A:$Q,'weekly data seasonality'!$AK$2,FALSE)=0,#N/A,VLOOKUP(AO$3&amp;$B45,'weekly model'!$A:$Q,'weekly data seasonality'!$AK$2,FALSE))</f>
        <v>22.239000000000004</v>
      </c>
      <c r="AP45" s="5" t="e">
        <f>IF(VLOOKUP(AP$3&amp;$B45,'weekly model'!$A:$Q,'weekly data seasonality'!$AK$2,FALSE)=0,#N/A,VLOOKUP(AP$3&amp;$B45,'weekly model'!$A:$Q,'weekly data seasonality'!$AK$2,FALSE))</f>
        <v>#N/A</v>
      </c>
      <c r="AQ45" s="5">
        <f>'[6]removals&amp;BFF'!$F198/100</f>
        <v>21.874006080114452</v>
      </c>
      <c r="AR45" s="5">
        <f t="shared" si="7"/>
        <v>20.297900000000002</v>
      </c>
      <c r="AS45" s="250">
        <f t="shared" si="4"/>
        <v>-1.6412335081863016E-2</v>
      </c>
      <c r="AT45" s="250">
        <f>AO45/AN45-1</f>
        <v>2.6494345718901524E-2</v>
      </c>
      <c r="AW45">
        <v>41</v>
      </c>
      <c r="AX45" s="5" t="e">
        <f>IF(VLOOKUP(AX$3&amp;$B45,'weekly model'!$A:$Q,'weekly data seasonality'!$AX$2,FALSE)=0,#N/A,VLOOKUP(AX$3&amp;$B45,'weekly model'!$A:$Q,'weekly data seasonality'!$AX$2,FALSE))</f>
        <v>#N/A</v>
      </c>
      <c r="AY45" s="5">
        <f>IF(VLOOKUP(AY$3&amp;$B45,'weekly model'!$A:$Q,'weekly data seasonality'!$AX$2,FALSE)=0,#N/A,VLOOKUP(AY$3&amp;$B45,'weekly model'!$A:$Q,'weekly data seasonality'!$AX$2,FALSE))</f>
        <v>131.47</v>
      </c>
      <c r="AZ45" s="5">
        <f>IF(VLOOKUP(AZ$3&amp;$B45,'weekly model'!$A:$Q,'weekly data seasonality'!$AX$2,FALSE)=0,#N/A,VLOOKUP(AZ$3&amp;$B45,'weekly model'!$A:$Q,'weekly data seasonality'!$AX$2,FALSE))</f>
        <v>143.5318</v>
      </c>
      <c r="BA45" s="5">
        <f>IF(VLOOKUP(BA$3&amp;$B45,'weekly model'!$A:$Q,'weekly data seasonality'!$AX$2,FALSE)=0,#N/A,VLOOKUP(BA$3&amp;$B45,'weekly model'!$A:$Q,'weekly data seasonality'!$AX$2,FALSE))</f>
        <v>126.696</v>
      </c>
      <c r="BB45" s="5">
        <f>IF(VLOOKUP(BB$3&amp;$B45,'weekly model'!$A:$Q,'weekly data seasonality'!$AX$2,FALSE)=0,#N/A,VLOOKUP(BB$3&amp;$B45,'weekly model'!$A:$Q,'weekly data seasonality'!$AX$2,FALSE))</f>
        <v>120.60899999999999</v>
      </c>
      <c r="BC45" s="5" t="e">
        <f t="shared" si="2"/>
        <v>#N/A</v>
      </c>
      <c r="BG45">
        <v>41</v>
      </c>
      <c r="BH45" s="31">
        <f>IF(VLOOKUP(BH$3&amp;$B45,'weekly model'!$A:$Q,'weekly data seasonality'!$BH$2,FALSE)=0,#N/A,VLOOKUP(BH$3&amp;$B45,'weekly model'!$A:$Q,'weekly data seasonality'!$BH$2,FALSE))</f>
        <v>0.45664416200417468</v>
      </c>
      <c r="BI45" s="31">
        <f>IF(VLOOKUP(BI$3&amp;$B45,'weekly model'!$A:$Q,'weekly data seasonality'!$BH$2,FALSE)=0,#N/A,VLOOKUP(BI$3&amp;$B45,'weekly model'!$A:$Q,'weekly data seasonality'!$BH$2,FALSE))</f>
        <v>0.54479735682387187</v>
      </c>
      <c r="BJ45" s="31">
        <f>IF(VLOOKUP(BJ$3&amp;$B45,'weekly model'!$A:$Q,'weekly data seasonality'!$BH$2,FALSE)=0,#N/A,VLOOKUP(BJ$3&amp;$B45,'weekly model'!$A:$Q,'weekly data seasonality'!$BH$2,FALSE))</f>
        <v>0.70402262132784177</v>
      </c>
      <c r="BK45" s="31">
        <f>IF(VLOOKUP(BK$3&amp;$B45,'weekly model'!$A:$Q,'weekly data seasonality'!$BH$2,FALSE)=0,#N/A,VLOOKUP(BK$3&amp;$B45,'weekly model'!$A:$Q,'weekly data seasonality'!$BH$2,FALSE))</f>
        <v>0.65941722541636005</v>
      </c>
      <c r="BL45" s="31">
        <f>IF(VLOOKUP(BL$3&amp;$B45,'weekly model'!$A:$Q,'weekly data seasonality'!$BH$2,FALSE)=0,#N/A,VLOOKUP(BL$3&amp;$B45,'weekly model'!$A:$Q,'weekly data seasonality'!$BH$2,FALSE))</f>
        <v>0.71216843255698481</v>
      </c>
    </row>
    <row r="46" spans="1:64">
      <c r="A46" s="1">
        <f t="shared" si="6"/>
        <v>43757</v>
      </c>
      <c r="B46">
        <v>42</v>
      </c>
      <c r="C46" s="5">
        <f>IF(VLOOKUP(C$3&amp;$B46,'weekly model'!$A:$Q,'weekly data seasonality'!$C$2,FALSE)=0,#N/A,VLOOKUP(C$3&amp;$B46,'weekly model'!$A:$Q,'weekly data seasonality'!$C$2,FALSE))</f>
        <v>19.146945197469527</v>
      </c>
      <c r="D46" s="5">
        <f>IF(VLOOKUP(D$3&amp;$B46,'weekly model'!$A:$Q,'weekly data seasonality'!$C$2,FALSE)=0,#N/A,VLOOKUP(D$3&amp;$B46,'weekly model'!$A:$Q,'weekly data seasonality'!$C$2,FALSE))</f>
        <v>20.900764471866683</v>
      </c>
      <c r="E46" s="5">
        <f>IF(VLOOKUP(E$3&amp;$B46,'weekly model'!$A:$Q,'weekly data seasonality'!$C$2,FALSE)=0,#N/A,VLOOKUP(E$3&amp;$B46,'weekly model'!$A:$Q,'weekly data seasonality'!$C$2,FALSE))</f>
        <v>19.252359776564827</v>
      </c>
      <c r="F46" s="5">
        <f>IF(VLOOKUP(F$3&amp;$B46,'weekly model'!$A:$Q,'weekly data seasonality'!$C$2,FALSE)=0,#N/A,VLOOKUP(F$3&amp;$B46,'weekly model'!$A:$Q,'weekly data seasonality'!$C$2,FALSE))</f>
        <v>18.724777526002327</v>
      </c>
      <c r="G46" s="5">
        <f>IF(VLOOKUP(G$3&amp;$B46,'weekly model'!$A:$Q,'weekly data seasonality'!$C$2,FALSE)=0,#N/A,VLOOKUP(G$3&amp;$B46,'weekly model'!$A:$Q,'weekly data seasonality'!$C$2,FALSE))</f>
        <v>21.882260384296163</v>
      </c>
      <c r="J46">
        <v>42</v>
      </c>
      <c r="K46" s="5">
        <f>IF(VLOOKUP(K$3&amp;$B46,'weekly model'!$A:$Q,'weekly data seasonality'!$K$2,FALSE)=0,#N/A,VLOOKUP(K$3&amp;$B46,'weekly model'!$A:$Q,'weekly data seasonality'!$K$2,FALSE))</f>
        <v>12.632423059102791</v>
      </c>
      <c r="L46" s="5">
        <f>IF(VLOOKUP(L$3&amp;$B46,'weekly model'!$A:$Q,'weekly data seasonality'!$K$2,FALSE)=0,#N/A,VLOOKUP(L$3&amp;$B46,'weekly model'!$A:$Q,'weekly data seasonality'!$K$2,FALSE))</f>
        <v>14.541114677275655</v>
      </c>
      <c r="M46" s="5">
        <f>IF(VLOOKUP(M$3&amp;$B46,'weekly model'!$A:$Q,'weekly data seasonality'!$K$2,FALSE)=0,#N/A,VLOOKUP(M$3&amp;$B46,'weekly model'!$A:$Q,'weekly data seasonality'!$K$2,FALSE))</f>
        <v>12.624818515348164</v>
      </c>
      <c r="N46" s="5">
        <f>IF(VLOOKUP(N$3&amp;$B46,'weekly model'!$A:$Q,'weekly data seasonality'!$K$2,FALSE)=0,#N/A,VLOOKUP(N$3&amp;$B46,'weekly model'!$A:$Q,'weekly data seasonality'!$K$2,FALSE))</f>
        <v>12.853977503602605</v>
      </c>
      <c r="O46" s="5">
        <f>IF(VLOOKUP(O$3&amp;$B46,'weekly model'!$A:$Q,'weekly data seasonality'!$K$2,FALSE)=0,#N/A,VLOOKUP(O$3&amp;$B46,'weekly model'!$A:$Q,'weekly data seasonality'!$K$2,FALSE))</f>
        <v>14.447107959599638</v>
      </c>
      <c r="R46">
        <v>42</v>
      </c>
      <c r="S46" s="5">
        <f>IF(VLOOKUP(S$3&amp;$B46,'weekly model'!$A:$Q,'weekly data seasonality'!$S$2,FALSE)=0,#N/A,VLOOKUP(S$3&amp;$B46,'weekly model'!$A:$Q,'weekly data seasonality'!$S$2,FALSE))</f>
        <v>4.3346738157860907</v>
      </c>
      <c r="T46" s="5">
        <f>IF(VLOOKUP(T$3&amp;$B46,'weekly model'!$A:$Q,'weekly data seasonality'!$S$2,FALSE)=0,#N/A,VLOOKUP(T$3&amp;$B46,'weekly model'!$A:$Q,'weekly data seasonality'!$S$2,FALSE))</f>
        <v>4.7205690849136088</v>
      </c>
      <c r="U46" s="5">
        <f>IF(VLOOKUP(U$3&amp;$B46,'weekly model'!$A:$Q,'weekly data seasonality'!$S$2,FALSE)=0,#N/A,VLOOKUP(U$3&amp;$B46,'weekly model'!$A:$Q,'weekly data seasonality'!$S$2,FALSE))</f>
        <v>4.5610087128295671</v>
      </c>
      <c r="V46" s="5">
        <f>IF(VLOOKUP(V$3&amp;$B46,'weekly model'!$A:$Q,'weekly data seasonality'!$S$2,FALSE)=0,#N/A,VLOOKUP(V$3&amp;$B46,'weekly model'!$A:$Q,'weekly data seasonality'!$S$2,FALSE))</f>
        <v>4.3265028341591742</v>
      </c>
      <c r="W46" s="5">
        <f>IF(VLOOKUP(W$3&amp;$B46,'weekly model'!$A:$Q,'weekly data seasonality'!$S$2,FALSE)=0,#N/A,VLOOKUP(W$3&amp;$B46,'weekly model'!$A:$Q,'weekly data seasonality'!$S$2,FALSE))</f>
        <v>6.1367860421382563</v>
      </c>
      <c r="Z46">
        <v>42</v>
      </c>
      <c r="AA46" s="5">
        <f>IF(VLOOKUP(AA$3&amp;$B46,'weekly model'!$A:$Q,'weekly data seasonality'!$AA$2,FALSE)=0,#N/A,VLOOKUP(AA$3&amp;$B46,'weekly model'!$A:$Q,'weekly data seasonality'!$AA$2,FALSE))</f>
        <v>15.98</v>
      </c>
      <c r="AB46" s="5">
        <f>IF(VLOOKUP(AB$3&amp;$B46,'weekly model'!$A:$Q,'weekly data seasonality'!$AA$2,FALSE)=0,#N/A,VLOOKUP(AB$3&amp;$B46,'weekly model'!$A:$Q,'weekly data seasonality'!$AA$2,FALSE))</f>
        <v>19.380000000000003</v>
      </c>
      <c r="AC46" s="5">
        <f>IF(VLOOKUP(AC$3&amp;$B46,'weekly model'!$A:$Q,'weekly data seasonality'!$AA$2,FALSE)=0,#N/A,VLOOKUP(AC$3&amp;$B46,'weekly model'!$A:$Q,'weekly data seasonality'!$AA$2,FALSE))</f>
        <v>11.22</v>
      </c>
      <c r="AD46" s="5">
        <f>IF(VLOOKUP(AD$3&amp;$B46,'weekly model'!$A:$Q,'weekly data seasonality'!$AA$2,FALSE)=0,#N/A,VLOOKUP(AD$3&amp;$B46,'weekly model'!$A:$Q,'weekly data seasonality'!$AA$2,FALSE))</f>
        <v>17.510000000000002</v>
      </c>
      <c r="AE46" s="5">
        <f>IF(VLOOKUP(AE$3&amp;$B46,'weekly model'!$A:$Q,'weekly data seasonality'!$AA$2,FALSE)=0,#N/A,VLOOKUP(AE$3&amp;$B46,'weekly model'!$A:$Q,'weekly data seasonality'!$AA$2,FALSE))</f>
        <v>20.57</v>
      </c>
      <c r="AF46" s="5">
        <f>IF(VLOOKUP(AF$3&amp;$B46,'weekly model'!$A:$Q,'weekly data seasonality'!$AA$2,FALSE)=0,#N/A,VLOOKUP(AF$3&amp;$B46,'weekly model'!$A:$Q,'weekly data seasonality'!$AA$2,FALSE))</f>
        <v>17</v>
      </c>
      <c r="AG46" s="5">
        <f t="shared" si="1"/>
        <v>15.526666666666666</v>
      </c>
      <c r="AH46" s="5">
        <f>IF(VLOOKUP(AE$3&amp;$B46,'weekly model'!$A:$Q,'weekly data seasonality'!$AA$2,FALSE)=0,#N/A,VLOOKUP(AE$3&amp;$B46,'weekly model'!$A:$Q,'weekly data seasonality'!$AA$2,FALSE))</f>
        <v>20.57</v>
      </c>
      <c r="AI46" s="1">
        <f>'weekly model'!B304</f>
        <v>44478</v>
      </c>
      <c r="AJ46">
        <v>42</v>
      </c>
      <c r="AK46" s="5">
        <f>IF(VLOOKUP(AK$3&amp;$B46,'weekly model'!$A:$Q,'weekly data seasonality'!$AK$2,FALSE)=0,#N/A,VLOOKUP(AK$3&amp;$B46,'weekly model'!$A:$Q,'weekly data seasonality'!$AK$2,FALSE))</f>
        <v>19.278000000000006</v>
      </c>
      <c r="AL46" s="5">
        <f>IF(VLOOKUP(AL$3&amp;$B46,'weekly model'!$A:$Q,'weekly data seasonality'!$AK$2,FALSE)=0,#N/A,VLOOKUP(AL$3&amp;$B46,'weekly model'!$A:$Q,'weekly data seasonality'!$AK$2,FALSE))</f>
        <v>18.689999999999998</v>
      </c>
      <c r="AM46" s="5">
        <f>IF(VLOOKUP(AM$3&amp;$B46,'weekly model'!$A:$Q,'weekly data seasonality'!$AK$2,FALSE)=0,#N/A,VLOOKUP(AM$3&amp;$B46,'weekly model'!$A:$Q,'weekly data seasonality'!$AK$2,FALSE))</f>
        <v>20.435100000000006</v>
      </c>
      <c r="AN46" s="5">
        <f>IF(VLOOKUP(AN$3&amp;$B46,'weekly model'!$A:$Q,'weekly data seasonality'!$AK$2,FALSE)=0,#N/A,VLOOKUP(AN$3&amp;$B46,'weekly model'!$A:$Q,'weekly data seasonality'!$AK$2,FALSE))</f>
        <v>21.085399999999996</v>
      </c>
      <c r="AO46" s="5">
        <f>IF(VLOOKUP(AO$3&amp;$B46,'weekly model'!$A:$Q,'weekly data seasonality'!$AK$2,FALSE)=0,#N/A,VLOOKUP(AO$3&amp;$B46,'weekly model'!$A:$Q,'weekly data seasonality'!$AK$2,FALSE))</f>
        <v>21.829499999999996</v>
      </c>
      <c r="AP46" s="5" t="e">
        <f>IF(VLOOKUP(AP$3&amp;$B46,'weekly model'!$A:$Q,'weekly data seasonality'!$AK$2,FALSE)=0,#N/A,VLOOKUP(AP$3&amp;$B46,'weekly model'!$A:$Q,'weekly data seasonality'!$AK$2,FALSE))</f>
        <v>#N/A</v>
      </c>
      <c r="AQ46" s="5">
        <f>'[6]removals&amp;BFF'!$F199/100</f>
        <v>21.538245075879882</v>
      </c>
      <c r="AR46" s="5">
        <f t="shared" si="7"/>
        <v>20.435100000000006</v>
      </c>
      <c r="AS46" s="250">
        <f t="shared" si="4"/>
        <v>-1.3342262723384124E-2</v>
      </c>
      <c r="AT46" s="250">
        <f t="shared" si="5"/>
        <v>3.5289821393001741E-2</v>
      </c>
      <c r="AW46">
        <v>42</v>
      </c>
      <c r="AX46" s="5" t="e">
        <f>IF(VLOOKUP(AX$3&amp;$B46,'weekly model'!$A:$Q,'weekly data seasonality'!$AX$2,FALSE)=0,#N/A,VLOOKUP(AX$3&amp;$B46,'weekly model'!$A:$Q,'weekly data seasonality'!$AX$2,FALSE))</f>
        <v>#N/A</v>
      </c>
      <c r="AY46" s="5">
        <f>IF(VLOOKUP(AY$3&amp;$B46,'weekly model'!$A:$Q,'weekly data seasonality'!$AX$2,FALSE)=0,#N/A,VLOOKUP(AY$3&amp;$B46,'weekly model'!$A:$Q,'weekly data seasonality'!$AX$2,FALSE))</f>
        <v>131.78</v>
      </c>
      <c r="AZ46" s="5">
        <f>IF(VLOOKUP(AZ$3&amp;$B46,'weekly model'!$A:$Q,'weekly data seasonality'!$AX$2,FALSE)=0,#N/A,VLOOKUP(AZ$3&amp;$B46,'weekly model'!$A:$Q,'weekly data seasonality'!$AX$2,FALSE))</f>
        <v>145.2765</v>
      </c>
      <c r="BA46" s="5">
        <f>IF(VLOOKUP(BA$3&amp;$B46,'weekly model'!$A:$Q,'weekly data seasonality'!$AX$2,FALSE)=0,#N/A,VLOOKUP(BA$3&amp;$B46,'weekly model'!$A:$Q,'weekly data seasonality'!$AX$2,FALSE))</f>
        <v>127.2403</v>
      </c>
      <c r="BB46" s="5">
        <f>IF(VLOOKUP(BB$3&amp;$B46,'weekly model'!$A:$Q,'weekly data seasonality'!$AX$2,FALSE)=0,#N/A,VLOOKUP(BB$3&amp;$B46,'weekly model'!$A:$Q,'weekly data seasonality'!$AX$2,FALSE))</f>
        <v>122.3852</v>
      </c>
      <c r="BC46" s="5" t="e">
        <f t="shared" si="2"/>
        <v>#N/A</v>
      </c>
      <c r="BG46">
        <v>42</v>
      </c>
      <c r="BH46" s="31">
        <f>IF(VLOOKUP(BH$3&amp;$B46,'weekly model'!$A:$Q,'weekly data seasonality'!$BH$2,FALSE)=0,#N/A,VLOOKUP(BH$3&amp;$B46,'weekly model'!$A:$Q,'weekly data seasonality'!$BH$2,FALSE))</f>
        <v>0.52521468474969246</v>
      </c>
      <c r="BI46" s="31">
        <f>IF(VLOOKUP(BI$3&amp;$B46,'weekly model'!$A:$Q,'weekly data seasonality'!$BH$2,FALSE)=0,#N/A,VLOOKUP(BI$3&amp;$B46,'weekly model'!$A:$Q,'weekly data seasonality'!$BH$2,FALSE))</f>
        <v>0.64691092226499314</v>
      </c>
      <c r="BJ46" s="31">
        <f>IF(VLOOKUP(BJ$3&amp;$B46,'weekly model'!$A:$Q,'weekly data seasonality'!$BH$2,FALSE)=0,#N/A,VLOOKUP(BJ$3&amp;$B46,'weekly model'!$A:$Q,'weekly data seasonality'!$BH$2,FALSE))</f>
        <v>0.61653458042780596</v>
      </c>
      <c r="BK46" s="31">
        <f>IF(VLOOKUP(BK$3&amp;$B46,'weekly model'!$A:$Q,'weekly data seasonality'!$BH$2,FALSE)=0,#N/A,VLOOKUP(BK$3&amp;$B46,'weekly model'!$A:$Q,'weekly data seasonality'!$BH$2,FALSE))</f>
        <v>0.74667846354342082</v>
      </c>
      <c r="BL46" s="31">
        <f>IF(VLOOKUP(BL$3&amp;$B46,'weekly model'!$A:$Q,'weekly data seasonality'!$BH$2,FALSE)=0,#N/A,VLOOKUP(BL$3&amp;$B46,'weekly model'!$A:$Q,'weekly data seasonality'!$BH$2,FALSE))</f>
        <v>0.75257849467154736</v>
      </c>
    </row>
    <row r="47" spans="1:64">
      <c r="A47" s="1">
        <f t="shared" si="6"/>
        <v>43764</v>
      </c>
      <c r="B47">
        <v>43</v>
      </c>
      <c r="C47" s="5">
        <f>IF(VLOOKUP(C$3&amp;$B47,'weekly model'!$A:$Q,'weekly data seasonality'!$C$2,FALSE)=0,#N/A,VLOOKUP(C$3&amp;$B47,'weekly model'!$A:$Q,'weekly data seasonality'!$C$2,FALSE))</f>
        <v>19.093847937069174</v>
      </c>
      <c r="D47" s="5">
        <f>IF(VLOOKUP(D$3&amp;$B47,'weekly model'!$A:$Q,'weekly data seasonality'!$C$2,FALSE)=0,#N/A,VLOOKUP(D$3&amp;$B47,'weekly model'!$A:$Q,'weekly data seasonality'!$C$2,FALSE))</f>
        <v>20.198623075943829</v>
      </c>
      <c r="E47" s="5">
        <f>IF(VLOOKUP(E$3&amp;$B47,'weekly model'!$A:$Q,'weekly data seasonality'!$C$2,FALSE)=0,#N/A,VLOOKUP(E$3&amp;$B47,'weekly model'!$A:$Q,'weekly data seasonality'!$C$2,FALSE))</f>
        <v>19.890435064489534</v>
      </c>
      <c r="F47" s="5">
        <f>IF(VLOOKUP(F$3&amp;$B47,'weekly model'!$A:$Q,'weekly data seasonality'!$C$2,FALSE)=0,#N/A,VLOOKUP(F$3&amp;$B47,'weekly model'!$A:$Q,'weekly data seasonality'!$C$2,FALSE))</f>
        <v>18.77106639080149</v>
      </c>
      <c r="G47" s="5">
        <f>IF(VLOOKUP(G$3&amp;$B47,'weekly model'!$A:$Q,'weekly data seasonality'!$C$2,FALSE)=0,#N/A,VLOOKUP(G$3&amp;$B47,'weekly model'!$A:$Q,'weekly data seasonality'!$C$2,FALSE))</f>
        <v>21.539384754333721</v>
      </c>
      <c r="J47">
        <v>43</v>
      </c>
      <c r="K47" s="5">
        <f>IF(VLOOKUP(K$3&amp;$B47,'weekly model'!$A:$Q,'weekly data seasonality'!$K$2,FALSE)=0,#N/A,VLOOKUP(K$3&amp;$B47,'weekly model'!$A:$Q,'weekly data seasonality'!$K$2,FALSE))</f>
        <v>11.911284791324125</v>
      </c>
      <c r="L47" s="5">
        <f>IF(VLOOKUP(L$3&amp;$B47,'weekly model'!$A:$Q,'weekly data seasonality'!$K$2,FALSE)=0,#N/A,VLOOKUP(L$3&amp;$B47,'weekly model'!$A:$Q,'weekly data seasonality'!$K$2,FALSE))</f>
        <v>14.20628599350286</v>
      </c>
      <c r="M47" s="5">
        <f>IF(VLOOKUP(M$3&amp;$B47,'weekly model'!$A:$Q,'weekly data seasonality'!$K$2,FALSE)=0,#N/A,VLOOKUP(M$3&amp;$B47,'weekly model'!$A:$Q,'weekly data seasonality'!$K$2,FALSE))</f>
        <v>12.672493075941516</v>
      </c>
      <c r="N47" s="5">
        <f>IF(VLOOKUP(N$3&amp;$B47,'weekly model'!$A:$Q,'weekly data seasonality'!$K$2,FALSE)=0,#N/A,VLOOKUP(N$3&amp;$B47,'weekly model'!$A:$Q,'weekly data seasonality'!$K$2,FALSE))</f>
        <v>12.238395911297927</v>
      </c>
      <c r="O47" s="5">
        <f>IF(VLOOKUP(O$3&amp;$B47,'weekly model'!$A:$Q,'weekly data seasonality'!$K$2,FALSE)=0,#N/A,VLOOKUP(O$3&amp;$B47,'weekly model'!$A:$Q,'weekly data seasonality'!$K$2,FALSE))</f>
        <v>14.75151012508643</v>
      </c>
      <c r="R47">
        <v>43</v>
      </c>
      <c r="S47" s="5">
        <f>IF(VLOOKUP(S$3&amp;$B47,'weekly model'!$A:$Q,'weekly data seasonality'!$S$2,FALSE)=0,#N/A,VLOOKUP(S$3&amp;$B47,'weekly model'!$A:$Q,'weekly data seasonality'!$S$2,FALSE))</f>
        <v>5.0027148231644052</v>
      </c>
      <c r="T47" s="5">
        <f>IF(VLOOKUP(T$3&amp;$B47,'weekly model'!$A:$Q,'weekly data seasonality'!$S$2,FALSE)=0,#N/A,VLOOKUP(T$3&amp;$B47,'weekly model'!$A:$Q,'weekly data seasonality'!$S$2,FALSE))</f>
        <v>4.3532563727635516</v>
      </c>
      <c r="U47" s="5">
        <f>IF(VLOOKUP(U$3&amp;$B47,'weekly model'!$A:$Q,'weekly data seasonality'!$S$2,FALSE)=0,#N/A,VLOOKUP(U$3&amp;$B47,'weekly model'!$A:$Q,'weekly data seasonality'!$S$2,FALSE))</f>
        <v>5.1514094401609212</v>
      </c>
      <c r="V47" s="5">
        <f>IF(VLOOKUP(V$3&amp;$B47,'weekly model'!$A:$Q,'weekly data seasonality'!$S$2,FALSE)=0,#N/A,VLOOKUP(V$3&amp;$B47,'weekly model'!$A:$Q,'weekly data seasonality'!$S$2,FALSE))</f>
        <v>4.4927921292263076</v>
      </c>
      <c r="W47" s="5">
        <f>IF(VLOOKUP(W$3&amp;$B47,'weekly model'!$A:$Q,'weekly data seasonality'!$S$2,FALSE)=0,#N/A,VLOOKUP(W$3&amp;$B47,'weekly model'!$A:$Q,'weekly data seasonality'!$S$2,FALSE))</f>
        <v>5.6240810465517281</v>
      </c>
      <c r="Z47">
        <v>43</v>
      </c>
      <c r="AA47" s="5">
        <f>IF(VLOOKUP(AA$3&amp;$B47,'weekly model'!$A:$Q,'weekly data seasonality'!$AA$2,FALSE)=0,#N/A,VLOOKUP(AA$3&amp;$B47,'weekly model'!$A:$Q,'weekly data seasonality'!$AA$2,FALSE))</f>
        <v>17</v>
      </c>
      <c r="AB47" s="5">
        <f>IF(VLOOKUP(AB$3&amp;$B47,'weekly model'!$A:$Q,'weekly data seasonality'!$AA$2,FALSE)=0,#N/A,VLOOKUP(AB$3&amp;$B47,'weekly model'!$A:$Q,'weekly data seasonality'!$AA$2,FALSE))</f>
        <v>21.76</v>
      </c>
      <c r="AC47" s="5">
        <f>IF(VLOOKUP(AC$3&amp;$B47,'weekly model'!$A:$Q,'weekly data seasonality'!$AA$2,FALSE)=0,#N/A,VLOOKUP(AC$3&amp;$B47,'weekly model'!$A:$Q,'weekly data seasonality'!$AA$2,FALSE))</f>
        <v>10.370000000000001</v>
      </c>
      <c r="AD47" s="5">
        <f>IF(VLOOKUP(AD$3&amp;$B47,'weekly model'!$A:$Q,'weekly data seasonality'!$AA$2,FALSE)=0,#N/A,VLOOKUP(AD$3&amp;$B47,'weekly model'!$A:$Q,'weekly data seasonality'!$AA$2,FALSE))</f>
        <v>17.170000000000002</v>
      </c>
      <c r="AE47" s="5">
        <f>IF(VLOOKUP(AE$3&amp;$B47,'weekly model'!$A:$Q,'weekly data seasonality'!$AA$2,FALSE)=0,#N/A,VLOOKUP(AE$3&amp;$B47,'weekly model'!$A:$Q,'weekly data seasonality'!$AA$2,FALSE))</f>
        <v>20.740000000000002</v>
      </c>
      <c r="AF47" s="5">
        <f>IF(VLOOKUP(AF$3&amp;$B47,'weekly model'!$A:$Q,'weekly data seasonality'!$AA$2,FALSE)=0,#N/A,VLOOKUP(AF$3&amp;$B47,'weekly model'!$A:$Q,'weekly data seasonality'!$AA$2,FALSE))</f>
        <v>17.5</v>
      </c>
      <c r="AG47" s="5">
        <f t="shared" si="1"/>
        <v>16.376666666666669</v>
      </c>
      <c r="AH47" s="5">
        <f>IF(VLOOKUP(AE$3&amp;$B47,'weekly model'!$A:$Q,'weekly data seasonality'!$AA$2,FALSE)=0,#N/A,VLOOKUP(AE$3&amp;$B47,'weekly model'!$A:$Q,'weekly data seasonality'!$AA$2,FALSE))</f>
        <v>20.740000000000002</v>
      </c>
      <c r="AI47" s="1">
        <f>'weekly model'!B305</f>
        <v>44485</v>
      </c>
      <c r="AJ47">
        <v>43</v>
      </c>
      <c r="AK47" s="5">
        <f>IF(VLOOKUP(AK$3&amp;$B47,'weekly model'!$A:$Q,'weekly data seasonality'!$AK$2,FALSE)=0,#N/A,VLOOKUP(AK$3&amp;$B47,'weekly model'!$A:$Q,'weekly data seasonality'!$AK$2,FALSE))</f>
        <v>18.62</v>
      </c>
      <c r="AL47" s="5">
        <f>IF(VLOOKUP(AL$3&amp;$B47,'weekly model'!$A:$Q,'weekly data seasonality'!$AK$2,FALSE)=0,#N/A,VLOOKUP(AL$3&amp;$B47,'weekly model'!$A:$Q,'weekly data seasonality'!$AK$2,FALSE))</f>
        <v>18.27</v>
      </c>
      <c r="AM47" s="5">
        <f>IF(VLOOKUP(AM$3&amp;$B47,'weekly model'!$A:$Q,'weekly data seasonality'!$AK$2,FALSE)=0,#N/A,VLOOKUP(AM$3&amp;$B47,'weekly model'!$A:$Q,'weekly data seasonality'!$AK$2,FALSE))</f>
        <v>21.308700000000002</v>
      </c>
      <c r="AN47" s="5">
        <f>IF(VLOOKUP(AN$3&amp;$B47,'weekly model'!$A:$Q,'weekly data seasonality'!$AK$2,FALSE)=0,#N/A,VLOOKUP(AN$3&amp;$B47,'weekly model'!$A:$Q,'weekly data seasonality'!$AK$2,FALSE))</f>
        <v>18.790800000000001</v>
      </c>
      <c r="AO47" s="5">
        <f>IF(VLOOKUP(AO$3&amp;$B47,'weekly model'!$A:$Q,'weekly data seasonality'!$AK$2,FALSE)=0,#N/A,VLOOKUP(AO$3&amp;$B47,'weekly model'!$A:$Q,'weekly data seasonality'!$AK$2,FALSE))</f>
        <v>21.580300000000005</v>
      </c>
      <c r="AP47" s="5" t="e">
        <f>IF(VLOOKUP(AP$3&amp;$B47,'weekly model'!$A:$Q,'weekly data seasonality'!$AK$2,FALSE)=0,#N/A,VLOOKUP(AP$3&amp;$B47,'weekly model'!$A:$Q,'weekly data seasonality'!$AK$2,FALSE))</f>
        <v>#N/A</v>
      </c>
      <c r="AQ47" s="5">
        <f>'[6]removals&amp;BFF'!$F200/100</f>
        <v>21.423804350267531</v>
      </c>
      <c r="AR47" s="5">
        <f t="shared" si="7"/>
        <v>21.308700000000002</v>
      </c>
      <c r="AS47" s="250">
        <f t="shared" si="4"/>
        <v>-7.2517828636522452E-3</v>
      </c>
      <c r="AT47" s="250">
        <f t="shared" si="5"/>
        <v>0.14845030546863369</v>
      </c>
      <c r="AW47">
        <v>43</v>
      </c>
      <c r="AX47" s="5" t="e">
        <f>IF(VLOOKUP(AX$3&amp;$B47,'weekly model'!$A:$Q,'weekly data seasonality'!$AX$2,FALSE)=0,#N/A,VLOOKUP(AX$3&amp;$B47,'weekly model'!$A:$Q,'weekly data seasonality'!$AX$2,FALSE))</f>
        <v>#N/A</v>
      </c>
      <c r="AY47" s="5">
        <f>IF(VLOOKUP(AY$3&amp;$B47,'weekly model'!$A:$Q,'weekly data seasonality'!$AX$2,FALSE)=0,#N/A,VLOOKUP(AY$3&amp;$B47,'weekly model'!$A:$Q,'weekly data seasonality'!$AX$2,FALSE))</f>
        <v>135.94</v>
      </c>
      <c r="AZ47" s="5">
        <f>IF(VLOOKUP(AZ$3&amp;$B47,'weekly model'!$A:$Q,'weekly data seasonality'!$AX$2,FALSE)=0,#N/A,VLOOKUP(AZ$3&amp;$B47,'weekly model'!$A:$Q,'weekly data seasonality'!$AX$2,FALSE))</f>
        <v>145.18639999999999</v>
      </c>
      <c r="BA47" s="5">
        <f>IF(VLOOKUP(BA$3&amp;$B47,'weekly model'!$A:$Q,'weekly data seasonality'!$AX$2,FALSE)=0,#N/A,VLOOKUP(BA$3&amp;$B47,'weekly model'!$A:$Q,'weekly data seasonality'!$AX$2,FALSE))</f>
        <v>128.36000000000001</v>
      </c>
      <c r="BB47" s="5">
        <f>IF(VLOOKUP(BB$3&amp;$B47,'weekly model'!$A:$Q,'weekly data seasonality'!$AX$2,FALSE)=0,#N/A,VLOOKUP(BB$3&amp;$B47,'weekly model'!$A:$Q,'weekly data seasonality'!$AX$2,FALSE))</f>
        <v>124.1558</v>
      </c>
      <c r="BC47" s="5" t="e">
        <f t="shared" si="2"/>
        <v>#N/A</v>
      </c>
      <c r="BG47">
        <v>43</v>
      </c>
      <c r="BH47" s="31">
        <f>IF(VLOOKUP(BH$3&amp;$B47,'weekly model'!$A:$Q,'weekly data seasonality'!$BH$2,FALSE)=0,#N/A,VLOOKUP(BH$3&amp;$B47,'weekly model'!$A:$Q,'weekly data seasonality'!$BH$2,FALSE))</f>
        <v>0.67757811487056063</v>
      </c>
      <c r="BI47" s="31">
        <f>IF(VLOOKUP(BI$3&amp;$B47,'weekly model'!$A:$Q,'weekly data seasonality'!$BH$2,FALSE)=0,#N/A,VLOOKUP(BI$3&amp;$B47,'weekly model'!$A:$Q,'weekly data seasonality'!$BH$2,FALSE))</f>
        <v>0.5508241272894181</v>
      </c>
      <c r="BJ47" s="31">
        <f>IF(VLOOKUP(BJ$3&amp;$B47,'weekly model'!$A:$Q,'weekly data seasonality'!$BH$2,FALSE)=0,#N/A,VLOOKUP(BJ$3&amp;$B47,'weekly model'!$A:$Q,'weekly data seasonality'!$BH$2,FALSE))</f>
        <v>0.63774316939979236</v>
      </c>
      <c r="BK47" s="31">
        <f>IF(VLOOKUP(BK$3&amp;$B47,'weekly model'!$A:$Q,'weekly data seasonality'!$BH$2,FALSE)=0,#N/A,VLOOKUP(BK$3&amp;$B47,'weekly model'!$A:$Q,'weekly data seasonality'!$BH$2,FALSE))</f>
        <v>0.58264329763654388</v>
      </c>
      <c r="BL47" s="31">
        <f>IF(VLOOKUP(BL$3&amp;$B47,'weekly model'!$A:$Q,'weekly data seasonality'!$BH$2,FALSE)=0,#N/A,VLOOKUP(BL$3&amp;$B47,'weekly model'!$A:$Q,'weekly data seasonality'!$BH$2,FALSE))</f>
        <v>0.73676748101280098</v>
      </c>
    </row>
    <row r="48" spans="1:64">
      <c r="A48" s="1">
        <f t="shared" si="6"/>
        <v>43771</v>
      </c>
      <c r="B48">
        <v>44</v>
      </c>
      <c r="C48" s="5">
        <f>IF(VLOOKUP(C$3&amp;$B48,'weekly model'!$A:$Q,'weekly data seasonality'!$C$2,FALSE)=0,#N/A,VLOOKUP(C$3&amp;$B48,'weekly model'!$A:$Q,'weekly data seasonality'!$C$2,FALSE))</f>
        <v>18.048474097112809</v>
      </c>
      <c r="D48" s="5">
        <f>IF(VLOOKUP(D$3&amp;$B48,'weekly model'!$A:$Q,'weekly data seasonality'!$C$2,FALSE)=0,#N/A,VLOOKUP(D$3&amp;$B48,'weekly model'!$A:$Q,'weekly data seasonality'!$C$2,FALSE))</f>
        <v>19.634580000296975</v>
      </c>
      <c r="E48" s="5">
        <f>IF(VLOOKUP(E$3&amp;$B48,'weekly model'!$A:$Q,'weekly data seasonality'!$C$2,FALSE)=0,#N/A,VLOOKUP(E$3&amp;$B48,'weekly model'!$A:$Q,'weekly data seasonality'!$C$2,FALSE))</f>
        <v>20.730779973338734</v>
      </c>
      <c r="F48" s="5">
        <f>IF(VLOOKUP(F$3&amp;$B48,'weekly model'!$A:$Q,'weekly data seasonality'!$C$2,FALSE)=0,#N/A,VLOOKUP(F$3&amp;$B48,'weekly model'!$A:$Q,'weekly data seasonality'!$C$2,FALSE))</f>
        <v>19.866794825137276</v>
      </c>
      <c r="G48" s="5">
        <f>IF(VLOOKUP(G$3&amp;$B48,'weekly model'!$A:$Q,'weekly data seasonality'!$C$2,FALSE)=0,#N/A,VLOOKUP(G$3&amp;$B48,'weekly model'!$A:$Q,'weekly data seasonality'!$C$2,FALSE))</f>
        <v>22.136028651070298</v>
      </c>
      <c r="J48">
        <v>44</v>
      </c>
      <c r="K48" s="5">
        <f>IF(VLOOKUP(K$3&amp;$B48,'weekly model'!$A:$Q,'weekly data seasonality'!$K$2,FALSE)=0,#N/A,VLOOKUP(K$3&amp;$B48,'weekly model'!$A:$Q,'weekly data seasonality'!$K$2,FALSE))</f>
        <v>11.952281205006273</v>
      </c>
      <c r="L48" s="5">
        <f>IF(VLOOKUP(L$3&amp;$B48,'weekly model'!$A:$Q,'weekly data seasonality'!$K$2,FALSE)=0,#N/A,VLOOKUP(L$3&amp;$B48,'weekly model'!$A:$Q,'weekly data seasonality'!$K$2,FALSE))</f>
        <v>13.619583163225672</v>
      </c>
      <c r="M48" s="5">
        <f>IF(VLOOKUP(M$3&amp;$B48,'weekly model'!$A:$Q,'weekly data seasonality'!$K$2,FALSE)=0,#N/A,VLOOKUP(M$3&amp;$B48,'weekly model'!$A:$Q,'weekly data seasonality'!$K$2,FALSE))</f>
        <v>13.467300490435486</v>
      </c>
      <c r="N48" s="5">
        <f>IF(VLOOKUP(N$3&amp;$B48,'weekly model'!$A:$Q,'weekly data seasonality'!$K$2,FALSE)=0,#N/A,VLOOKUP(N$3&amp;$B48,'weekly model'!$A:$Q,'weekly data seasonality'!$K$2,FALSE))</f>
        <v>12.882096880015879</v>
      </c>
      <c r="O48" s="5">
        <f>IF(VLOOKUP(O$3&amp;$B48,'weekly model'!$A:$Q,'weekly data seasonality'!$K$2,FALSE)=0,#N/A,VLOOKUP(O$3&amp;$B48,'weekly model'!$A:$Q,'weekly data seasonality'!$K$2,FALSE))</f>
        <v>14.694509159157194</v>
      </c>
      <c r="R48">
        <v>44</v>
      </c>
      <c r="S48" s="5">
        <f>IF(VLOOKUP(S$3&amp;$B48,'weekly model'!$A:$Q,'weekly data seasonality'!$S$2,FALSE)=0,#N/A,VLOOKUP(S$3&amp;$B48,'weekly model'!$A:$Q,'weekly data seasonality'!$S$2,FALSE))</f>
        <v>3.9163445695258927</v>
      </c>
      <c r="T48" s="5">
        <f>IF(VLOOKUP(T$3&amp;$B48,'weekly model'!$A:$Q,'weekly data seasonality'!$S$2,FALSE)=0,#N/A,VLOOKUP(T$3&amp;$B48,'weekly model'!$A:$Q,'weekly data seasonality'!$S$2,FALSE))</f>
        <v>4.1137226370713025</v>
      </c>
      <c r="U48" s="5">
        <f>IF(VLOOKUP(U$3&amp;$B48,'weekly model'!$A:$Q,'weekly data seasonality'!$S$2,FALSE)=0,#N/A,VLOOKUP(U$3&amp;$B48,'weekly model'!$A:$Q,'weekly data seasonality'!$S$2,FALSE))</f>
        <v>5.3023807162365797</v>
      </c>
      <c r="V48" s="5">
        <f>IF(VLOOKUP(V$3&amp;$B48,'weekly model'!$A:$Q,'weekly data seasonality'!$S$2,FALSE)=0,#N/A,VLOOKUP(V$3&amp;$B48,'weekly model'!$A:$Q,'weekly data seasonality'!$S$2,FALSE))</f>
        <v>4.7985342082423941</v>
      </c>
      <c r="W48" s="5">
        <f>IF(VLOOKUP(W$3&amp;$B48,'weekly model'!$A:$Q,'weekly data seasonality'!$S$2,FALSE)=0,#N/A,VLOOKUP(W$3&amp;$B48,'weekly model'!$A:$Q,'weekly data seasonality'!$S$2,FALSE))</f>
        <v>5.8621727373861132</v>
      </c>
      <c r="Z48">
        <v>44</v>
      </c>
      <c r="AA48" s="5">
        <f>IF(VLOOKUP(AA$3&amp;$B48,'weekly model'!$A:$Q,'weekly data seasonality'!$AA$2,FALSE)=0,#N/A,VLOOKUP(AA$3&amp;$B48,'weekly model'!$A:$Q,'weekly data seasonality'!$AA$2,FALSE))</f>
        <v>19.21</v>
      </c>
      <c r="AB48" s="5">
        <f>IF(VLOOKUP(AB$3&amp;$B48,'weekly model'!$A:$Q,'weekly data seasonality'!$AA$2,FALSE)=0,#N/A,VLOOKUP(AB$3&amp;$B48,'weekly model'!$A:$Q,'weekly data seasonality'!$AA$2,FALSE))</f>
        <v>18.53</v>
      </c>
      <c r="AC48" s="5">
        <f>IF(VLOOKUP(AC$3&amp;$B48,'weekly model'!$A:$Q,'weekly data seasonality'!$AA$2,FALSE)=0,#N/A,VLOOKUP(AC$3&amp;$B48,'weekly model'!$A:$Q,'weekly data seasonality'!$AA$2,FALSE))</f>
        <v>8.67</v>
      </c>
      <c r="AD48" s="5">
        <f>IF(VLOOKUP(AD$3&amp;$B48,'weekly model'!$A:$Q,'weekly data seasonality'!$AA$2,FALSE)=0,#N/A,VLOOKUP(AD$3&amp;$B48,'weekly model'!$A:$Q,'weekly data seasonality'!$AA$2,FALSE))</f>
        <v>17.34</v>
      </c>
      <c r="AE48" s="5">
        <f>IF(VLOOKUP(AE$3&amp;$B48,'weekly model'!$A:$Q,'weekly data seasonality'!$AA$2,FALSE)=0,#N/A,VLOOKUP(AE$3&amp;$B48,'weekly model'!$A:$Q,'weekly data seasonality'!$AA$2,FALSE))</f>
        <v>19.89</v>
      </c>
      <c r="AF48" s="5">
        <f>IF(VLOOKUP(AF$3&amp;$B48,'weekly model'!$A:$Q,'weekly data seasonality'!$AA$2,FALSE)=0,#N/A,VLOOKUP(AF$3&amp;$B48,'weekly model'!$A:$Q,'weekly data seasonality'!$AA$2,FALSE))</f>
        <v>17.5</v>
      </c>
      <c r="AG48" s="5">
        <f t="shared" si="1"/>
        <v>15.47</v>
      </c>
      <c r="AH48" s="5">
        <f>IF(VLOOKUP(AE$3&amp;$B48,'weekly model'!$A:$Q,'weekly data seasonality'!$AA$2,FALSE)=0,#N/A,VLOOKUP(AE$3&amp;$B48,'weekly model'!$A:$Q,'weekly data seasonality'!$AA$2,FALSE))</f>
        <v>19.89</v>
      </c>
      <c r="AI48" s="1">
        <f>'weekly model'!B306</f>
        <v>44492</v>
      </c>
      <c r="AJ48">
        <v>44</v>
      </c>
      <c r="AK48" s="5">
        <f>IF(VLOOKUP(AK$3&amp;$B48,'weekly model'!$A:$Q,'weekly data seasonality'!$AK$2,FALSE)=0,#N/A,VLOOKUP(AK$3&amp;$B48,'weekly model'!$A:$Q,'weekly data seasonality'!$AK$2,FALSE))</f>
        <v>19.578999999999997</v>
      </c>
      <c r="AL48" s="5">
        <f>IF(VLOOKUP(AL$3&amp;$B48,'weekly model'!$A:$Q,'weekly data seasonality'!$AK$2,FALSE)=0,#N/A,VLOOKUP(AL$3&amp;$B48,'weekly model'!$A:$Q,'weekly data seasonality'!$AK$2,FALSE))</f>
        <v>19.599999999999998</v>
      </c>
      <c r="AM48" s="5">
        <f>IF(VLOOKUP(AM$3&amp;$B48,'weekly model'!$A:$Q,'weekly data seasonality'!$AK$2,FALSE)=0,#N/A,VLOOKUP(AM$3&amp;$B48,'weekly model'!$A:$Q,'weekly data seasonality'!$AK$2,FALSE))</f>
        <v>21.552299999999999</v>
      </c>
      <c r="AN48" s="5">
        <f>IF(VLOOKUP(AN$3&amp;$B48,'weekly model'!$A:$Q,'weekly data seasonality'!$AK$2,FALSE)=0,#N/A,VLOOKUP(AN$3&amp;$B48,'weekly model'!$A:$Q,'weekly data seasonality'!$AK$2,FALSE))</f>
        <v>21.853300000000001</v>
      </c>
      <c r="AO48" s="5">
        <f>IF(VLOOKUP(AO$3&amp;$B48,'weekly model'!$A:$Q,'weekly data seasonality'!$AK$2,FALSE)=0,#N/A,VLOOKUP(AO$3&amp;$B48,'weekly model'!$A:$Q,'weekly data seasonality'!$AK$2,FALSE))</f>
        <v>21.914199999999997</v>
      </c>
      <c r="AP48" s="5" t="e">
        <f>IF(VLOOKUP(AP$3&amp;$B48,'weekly model'!$A:$Q,'weekly data seasonality'!$AK$2,FALSE)=0,#N/A,VLOOKUP(AP$3&amp;$B48,'weekly model'!$A:$Q,'weekly data seasonality'!$AK$2,FALSE))</f>
        <v>#N/A</v>
      </c>
      <c r="AQ48" s="5">
        <f>'[6]removals&amp;BFF'!$F201/100</f>
        <v>21.724698068242351</v>
      </c>
      <c r="AR48" s="5">
        <f t="shared" si="7"/>
        <v>21.552299999999999</v>
      </c>
      <c r="AS48" s="250">
        <f t="shared" si="4"/>
        <v>-8.6474492227709421E-3</v>
      </c>
      <c r="AT48" s="250">
        <f t="shared" si="5"/>
        <v>2.7867644703545302E-3</v>
      </c>
      <c r="AW48">
        <v>44</v>
      </c>
      <c r="AX48" s="5" t="e">
        <f>IF(VLOOKUP(AX$3&amp;$B48,'weekly model'!$A:$Q,'weekly data seasonality'!$AX$2,FALSE)=0,#N/A,VLOOKUP(AX$3&amp;$B48,'weekly model'!$A:$Q,'weekly data seasonality'!$AX$2,FALSE))</f>
        <v>#N/A</v>
      </c>
      <c r="AY48" s="5">
        <f>IF(VLOOKUP(AY$3&amp;$B48,'weekly model'!$A:$Q,'weekly data seasonality'!$AX$2,FALSE)=0,#N/A,VLOOKUP(AY$3&amp;$B48,'weekly model'!$A:$Q,'weekly data seasonality'!$AX$2,FALSE))</f>
        <v>137.41999999999999</v>
      </c>
      <c r="AZ48" s="5">
        <f>IF(VLOOKUP(AZ$3&amp;$B48,'weekly model'!$A:$Q,'weekly data seasonality'!$AX$2,FALSE)=0,#N/A,VLOOKUP(AZ$3&amp;$B48,'weekly model'!$A:$Q,'weekly data seasonality'!$AX$2,FALSE))</f>
        <v>143.57399999999998</v>
      </c>
      <c r="BA48" s="5">
        <f>IF(VLOOKUP(BA$3&amp;$B48,'weekly model'!$A:$Q,'weekly data seasonality'!$AX$2,FALSE)=0,#N/A,VLOOKUP(BA$3&amp;$B48,'weekly model'!$A:$Q,'weekly data seasonality'!$AX$2,FALSE))</f>
        <v>126.485</v>
      </c>
      <c r="BB48" s="5">
        <f>IF(VLOOKUP(BB$3&amp;$B48,'weekly model'!$A:$Q,'weekly data seasonality'!$AX$2,FALSE)=0,#N/A,VLOOKUP(BB$3&amp;$B48,'weekly model'!$A:$Q,'weekly data seasonality'!$AX$2,FALSE))</f>
        <v>127.63249999999999</v>
      </c>
      <c r="BC48" s="5" t="e">
        <f t="shared" si="2"/>
        <v>#N/A</v>
      </c>
      <c r="BG48">
        <v>44</v>
      </c>
      <c r="BH48" s="31">
        <f>IF(VLOOKUP(BH$3&amp;$B48,'weekly model'!$A:$Q,'weekly data seasonality'!$BH$2,FALSE)=0,#N/A,VLOOKUP(BH$3&amp;$B48,'weekly model'!$A:$Q,'weekly data seasonality'!$BH$2,FALSE))</f>
        <v>0.66016946830496515</v>
      </c>
      <c r="BI48" s="31">
        <f>IF(VLOOKUP(BI$3&amp;$B48,'weekly model'!$A:$Q,'weekly data seasonality'!$BH$2,FALSE)=0,#N/A,VLOOKUP(BI$3&amp;$B48,'weekly model'!$A:$Q,'weekly data seasonality'!$BH$2,FALSE))</f>
        <v>0.63431662079707196</v>
      </c>
      <c r="BJ48" s="31">
        <f>IF(VLOOKUP(BJ$3&amp;$B48,'weekly model'!$A:$Q,'weekly data seasonality'!$BH$2,FALSE)=0,#N/A,VLOOKUP(BJ$3&amp;$B48,'weekly model'!$A:$Q,'weekly data seasonality'!$BH$2,FALSE))</f>
        <v>0.62886614272931274</v>
      </c>
      <c r="BK48" s="31">
        <f>IF(VLOOKUP(BK$3&amp;$B48,'weekly model'!$A:$Q,'weekly data seasonality'!$BH$2,FALSE)=0,#N/A,VLOOKUP(BK$3&amp;$B48,'weekly model'!$A:$Q,'weekly data seasonality'!$BH$2,FALSE))</f>
        <v>0.61033893230750624</v>
      </c>
      <c r="BL48" s="31">
        <f>IF(VLOOKUP(BL$3&amp;$B48,'weekly model'!$A:$Q,'weekly data seasonality'!$BH$2,FALSE)=0,#N/A,VLOOKUP(BL$3&amp;$B48,'weekly model'!$A:$Q,'weekly data seasonality'!$BH$2,FALSE))</f>
        <v>0.824478704947605</v>
      </c>
    </row>
    <row r="49" spans="1:64">
      <c r="A49" s="1">
        <f t="shared" si="6"/>
        <v>43778</v>
      </c>
      <c r="B49">
        <v>45</v>
      </c>
      <c r="C49" s="5">
        <f>IF(VLOOKUP(C$3&amp;$B49,'weekly model'!$A:$Q,'weekly data seasonality'!$C$2,FALSE)=0,#N/A,VLOOKUP(C$3&amp;$B49,'weekly model'!$A:$Q,'weekly data seasonality'!$C$2,FALSE))</f>
        <v>19.424010921129295</v>
      </c>
      <c r="D49" s="5">
        <f>IF(VLOOKUP(D$3&amp;$B49,'weekly model'!$A:$Q,'weekly data seasonality'!$C$2,FALSE)=0,#N/A,VLOOKUP(D$3&amp;$B49,'weekly model'!$A:$Q,'weekly data seasonality'!$C$2,FALSE))</f>
        <v>18.978886678096487</v>
      </c>
      <c r="E49" s="5">
        <f>IF(VLOOKUP(E$3&amp;$B49,'weekly model'!$A:$Q,'weekly data seasonality'!$C$2,FALSE)=0,#N/A,VLOOKUP(E$3&amp;$B49,'weekly model'!$A:$Q,'weekly data seasonality'!$C$2,FALSE))</f>
        <v>19.212749275101956</v>
      </c>
      <c r="F49" s="5">
        <f>IF(VLOOKUP(F$3&amp;$B49,'weekly model'!$A:$Q,'weekly data seasonality'!$C$2,FALSE)=0,#N/A,VLOOKUP(F$3&amp;$B49,'weekly model'!$A:$Q,'weekly data seasonality'!$C$2,FALSE))</f>
        <v>20.328926426661898</v>
      </c>
      <c r="G49" s="5">
        <f>IF(VLOOKUP(G$3&amp;$B49,'weekly model'!$A:$Q,'weekly data seasonality'!$C$2,FALSE)=0,#N/A,VLOOKUP(G$3&amp;$B49,'weekly model'!$A:$Q,'weekly data seasonality'!$C$2,FALSE))</f>
        <v>23.797098398814917</v>
      </c>
      <c r="J49">
        <v>45</v>
      </c>
      <c r="K49" s="5">
        <f>IF(VLOOKUP(K$3&amp;$B49,'weekly model'!$A:$Q,'weekly data seasonality'!$K$2,FALSE)=0,#N/A,VLOOKUP(K$3&amp;$B49,'weekly model'!$A:$Q,'weekly data seasonality'!$K$2,FALSE))</f>
        <v>12.596116330402156</v>
      </c>
      <c r="L49" s="5">
        <f>IF(VLOOKUP(L$3&amp;$B49,'weekly model'!$A:$Q,'weekly data seasonality'!$K$2,FALSE)=0,#N/A,VLOOKUP(L$3&amp;$B49,'weekly model'!$A:$Q,'weekly data seasonality'!$K$2,FALSE))</f>
        <v>13.022367144633142</v>
      </c>
      <c r="M49" s="5">
        <f>IF(VLOOKUP(M$3&amp;$B49,'weekly model'!$A:$Q,'weekly data seasonality'!$K$2,FALSE)=0,#N/A,VLOOKUP(M$3&amp;$B49,'weekly model'!$A:$Q,'weekly data seasonality'!$K$2,FALSE))</f>
        <v>12.366567989074085</v>
      </c>
      <c r="N49" s="5">
        <f>IF(VLOOKUP(N$3&amp;$B49,'weekly model'!$A:$Q,'weekly data seasonality'!$K$2,FALSE)=0,#N/A,VLOOKUP(N$3&amp;$B49,'weekly model'!$A:$Q,'weekly data seasonality'!$K$2,FALSE))</f>
        <v>13.81913657434626</v>
      </c>
      <c r="O49" s="5">
        <f>IF(VLOOKUP(O$3&amp;$B49,'weekly model'!$A:$Q,'weekly data seasonality'!$K$2,FALSE)=0,#N/A,VLOOKUP(O$3&amp;$B49,'weekly model'!$A:$Q,'weekly data seasonality'!$K$2,FALSE))</f>
        <v>14.646015387460311</v>
      </c>
      <c r="R49">
        <v>45</v>
      </c>
      <c r="S49" s="5">
        <f>IF(VLOOKUP(S$3&amp;$B49,'weekly model'!$A:$Q,'weekly data seasonality'!$S$2,FALSE)=0,#N/A,VLOOKUP(S$3&amp;$B49,'weekly model'!$A:$Q,'weekly data seasonality'!$S$2,FALSE))</f>
        <v>4.5008348907271403</v>
      </c>
      <c r="T49" s="5">
        <f>IF(VLOOKUP(T$3&amp;$B49,'weekly model'!$A:$Q,'weekly data seasonality'!$S$2,FALSE)=0,#N/A,VLOOKUP(T$3&amp;$B49,'weekly model'!$A:$Q,'weekly data seasonality'!$S$2,FALSE))</f>
        <v>4.0552453334633443</v>
      </c>
      <c r="U49" s="5">
        <f>IF(VLOOKUP(U$3&amp;$B49,'weekly model'!$A:$Q,'weekly data seasonality'!$S$2,FALSE)=0,#N/A,VLOOKUP(U$3&amp;$B49,'weekly model'!$A:$Q,'weekly data seasonality'!$S$2,FALSE))</f>
        <v>4.8850825193612053</v>
      </c>
      <c r="V49" s="5">
        <f>IF(VLOOKUP(V$3&amp;$B49,'weekly model'!$A:$Q,'weekly data seasonality'!$S$2,FALSE)=0,#N/A,VLOOKUP(V$3&amp;$B49,'weekly model'!$A:$Q,'weekly data seasonality'!$S$2,FALSE))</f>
        <v>4.6725225672765678</v>
      </c>
      <c r="W49" s="5">
        <f>IF(VLOOKUP(W$3&amp;$B49,'weekly model'!$A:$Q,'weekly data seasonality'!$S$2,FALSE)=0,#N/A,VLOOKUP(W$3&amp;$B49,'weekly model'!$A:$Q,'weekly data seasonality'!$S$2,FALSE))</f>
        <v>6.440829060557447</v>
      </c>
      <c r="Z49">
        <v>45</v>
      </c>
      <c r="AA49" s="5">
        <f>IF(VLOOKUP(AA$3&amp;$B49,'weekly model'!$A:$Q,'weekly data seasonality'!$AA$2,FALSE)=0,#N/A,VLOOKUP(AA$3&amp;$B49,'weekly model'!$A:$Q,'weekly data seasonality'!$AA$2,FALSE))</f>
        <v>13.430000000000001</v>
      </c>
      <c r="AB49" s="5">
        <f>IF(VLOOKUP(AB$3&amp;$B49,'weekly model'!$A:$Q,'weekly data seasonality'!$AA$2,FALSE)=0,#N/A,VLOOKUP(AB$3&amp;$B49,'weekly model'!$A:$Q,'weekly data seasonality'!$AA$2,FALSE))</f>
        <v>18.87</v>
      </c>
      <c r="AC49" s="5">
        <f>IF(VLOOKUP(AC$3&amp;$B49,'weekly model'!$A:$Q,'weekly data seasonality'!$AA$2,FALSE)=0,#N/A,VLOOKUP(AC$3&amp;$B49,'weekly model'!$A:$Q,'weekly data seasonality'!$AA$2,FALSE))</f>
        <v>13.940000000000001</v>
      </c>
      <c r="AD49" s="5">
        <f>IF(VLOOKUP(AD$3&amp;$B49,'weekly model'!$A:$Q,'weekly data seasonality'!$AA$2,FALSE)=0,#N/A,VLOOKUP(AD$3&amp;$B49,'weekly model'!$A:$Q,'weekly data seasonality'!$AA$2,FALSE))</f>
        <v>18.360000000000003</v>
      </c>
      <c r="AE49" s="5">
        <f>IF(VLOOKUP(AE$3&amp;$B49,'weekly model'!$A:$Q,'weekly data seasonality'!$AA$2,FALSE)=0,#N/A,VLOOKUP(AE$3&amp;$B49,'weekly model'!$A:$Q,'weekly data seasonality'!$AA$2,FALSE))</f>
        <v>20.23</v>
      </c>
      <c r="AF49" s="5">
        <f>IF(VLOOKUP(AF$3&amp;$B49,'weekly model'!$A:$Q,'weekly data seasonality'!$AA$2,FALSE)=0,#N/A,VLOOKUP(AF$3&amp;$B49,'weekly model'!$A:$Q,'weekly data seasonality'!$AA$2,FALSE))</f>
        <v>17.5</v>
      </c>
      <c r="AG49" s="5">
        <f t="shared" si="1"/>
        <v>15.413333333333336</v>
      </c>
      <c r="AH49" s="5">
        <f>IF(VLOOKUP(AE$3&amp;$B49,'weekly model'!$A:$Q,'weekly data seasonality'!$AA$2,FALSE)=0,#N/A,VLOOKUP(AE$3&amp;$B49,'weekly model'!$A:$Q,'weekly data seasonality'!$AA$2,FALSE))</f>
        <v>20.23</v>
      </c>
      <c r="AI49" s="1">
        <f>'weekly model'!B307</f>
        <v>44499</v>
      </c>
      <c r="AJ49">
        <v>45</v>
      </c>
      <c r="AK49" s="5">
        <f>IF(VLOOKUP(AK$3&amp;$B49,'weekly model'!$A:$Q,'weekly data seasonality'!$AK$2,FALSE)=0,#N/A,VLOOKUP(AK$3&amp;$B49,'weekly model'!$A:$Q,'weekly data seasonality'!$AK$2,FALSE))</f>
        <v>19.611200000000007</v>
      </c>
      <c r="AL49" s="5">
        <f>IF(VLOOKUP(AL$3&amp;$B49,'weekly model'!$A:$Q,'weekly data seasonality'!$AK$2,FALSE)=0,#N/A,VLOOKUP(AL$3&amp;$B49,'weekly model'!$A:$Q,'weekly data seasonality'!$AK$2,FALSE))</f>
        <v>18.801299999999998</v>
      </c>
      <c r="AM49" s="5">
        <f>IF(VLOOKUP(AM$3&amp;$B49,'weekly model'!$A:$Q,'weekly data seasonality'!$AK$2,FALSE)=0,#N/A,VLOOKUP(AM$3&amp;$B49,'weekly model'!$A:$Q,'weekly data seasonality'!$AK$2,FALSE))</f>
        <v>20.738200000000003</v>
      </c>
      <c r="AN49" s="5">
        <f>IF(VLOOKUP(AN$3&amp;$B49,'weekly model'!$A:$Q,'weekly data seasonality'!$AK$2,FALSE)=0,#N/A,VLOOKUP(AN$3&amp;$B49,'weekly model'!$A:$Q,'weekly data seasonality'!$AK$2,FALSE))</f>
        <v>20.666799999999995</v>
      </c>
      <c r="AO49" s="5">
        <f>IF(VLOOKUP(AO$3&amp;$B49,'weekly model'!$A:$Q,'weekly data seasonality'!$AK$2,FALSE)=0,#N/A,VLOOKUP(AO$3&amp;$B49,'weekly model'!$A:$Q,'weekly data seasonality'!$AK$2,FALSE))</f>
        <v>22.390200000000004</v>
      </c>
      <c r="AP49" s="5" t="e">
        <f>IF(VLOOKUP(AP$3&amp;$B49,'weekly model'!$A:$Q,'weekly data seasonality'!$AK$2,FALSE)=0,#N/A,VLOOKUP(AP$3&amp;$B49,'weekly model'!$A:$Q,'weekly data seasonality'!$AK$2,FALSE))</f>
        <v>#N/A</v>
      </c>
      <c r="AQ49" s="5">
        <f>'[6]removals&amp;BFF'!$F202/100</f>
        <v>22.244694122322173</v>
      </c>
      <c r="AR49" s="5">
        <f t="shared" si="7"/>
        <v>20.738200000000003</v>
      </c>
      <c r="AS49" s="250">
        <f t="shared" si="4"/>
        <v>-6.4986412661713899E-3</v>
      </c>
      <c r="AT49" s="250">
        <f t="shared" si="5"/>
        <v>8.3389784582035498E-2</v>
      </c>
      <c r="AW49">
        <v>45</v>
      </c>
      <c r="AX49" s="5" t="e">
        <f>IF(VLOOKUP(AX$3&amp;$B49,'weekly model'!$A:$Q,'weekly data seasonality'!$AX$2,FALSE)=0,#N/A,VLOOKUP(AX$3&amp;$B49,'weekly model'!$A:$Q,'weekly data seasonality'!$AX$2,FALSE))</f>
        <v>#N/A</v>
      </c>
      <c r="AY49" s="5">
        <f>IF(VLOOKUP(AY$3&amp;$B49,'weekly model'!$A:$Q,'weekly data seasonality'!$AX$2,FALSE)=0,#N/A,VLOOKUP(AY$3&amp;$B49,'weekly model'!$A:$Q,'weekly data seasonality'!$AX$2,FALSE))</f>
        <v>138.417</v>
      </c>
      <c r="AZ49" s="5">
        <f>IF(VLOOKUP(AZ$3&amp;$B49,'weekly model'!$A:$Q,'weekly data seasonality'!$AX$2,FALSE)=0,#N/A,VLOOKUP(AZ$3&amp;$B49,'weekly model'!$A:$Q,'weekly data seasonality'!$AX$2,FALSE))</f>
        <v>142.81870000000001</v>
      </c>
      <c r="BA49" s="5">
        <f>IF(VLOOKUP(BA$3&amp;$B49,'weekly model'!$A:$Q,'weekly data seasonality'!$AX$2,FALSE)=0,#N/A,VLOOKUP(BA$3&amp;$B49,'weekly model'!$A:$Q,'weekly data seasonality'!$AX$2,FALSE))</f>
        <v>125.85</v>
      </c>
      <c r="BB49" s="5">
        <f>IF(VLOOKUP(BB$3&amp;$B49,'weekly model'!$A:$Q,'weekly data seasonality'!$AX$2,FALSE)=0,#N/A,VLOOKUP(BB$3&amp;$B49,'weekly model'!$A:$Q,'weekly data seasonality'!$AX$2,FALSE))</f>
        <v>128.11500000000001</v>
      </c>
      <c r="BC49" s="5" t="e">
        <f t="shared" si="2"/>
        <v>#N/A</v>
      </c>
      <c r="BG49">
        <v>45</v>
      </c>
      <c r="BH49" s="31">
        <f>IF(VLOOKUP(BH$3&amp;$B49,'weekly model'!$A:$Q,'weekly data seasonality'!$BH$2,FALSE)=0,#N/A,VLOOKUP(BH$3&amp;$B49,'weekly model'!$A:$Q,'weekly data seasonality'!$BH$2,FALSE))</f>
        <v>0.47510562623211333</v>
      </c>
      <c r="BI49" s="31">
        <f>IF(VLOOKUP(BI$3&amp;$B49,'weekly model'!$A:$Q,'weekly data seasonality'!$BH$2,FALSE)=0,#N/A,VLOOKUP(BI$3&amp;$B49,'weekly model'!$A:$Q,'weekly data seasonality'!$BH$2,FALSE))</f>
        <v>0.55941771755206271</v>
      </c>
      <c r="BJ49" s="31">
        <f>IF(VLOOKUP(BJ$3&amp;$B49,'weekly model'!$A:$Q,'weekly data seasonality'!$BH$2,FALSE)=0,#N/A,VLOOKUP(BJ$3&amp;$B49,'weekly model'!$A:$Q,'weekly data seasonality'!$BH$2,FALSE))</f>
        <v>0.63027069318524842</v>
      </c>
      <c r="BK49" s="31">
        <f>IF(VLOOKUP(BK$3&amp;$B49,'weekly model'!$A:$Q,'weekly data seasonality'!$BH$2,FALSE)=0,#N/A,VLOOKUP(BK$3&amp;$B49,'weekly model'!$A:$Q,'weekly data seasonality'!$BH$2,FALSE))</f>
        <v>0.78370726806940083</v>
      </c>
      <c r="BL49" s="31">
        <f>IF(VLOOKUP(BL$3&amp;$B49,'weekly model'!$A:$Q,'weekly data seasonality'!$BH$2,FALSE)=0,#N/A,VLOOKUP(BL$3&amp;$B49,'weekly model'!$A:$Q,'weekly data seasonality'!$BH$2,FALSE))</f>
        <v>0.85390167604591394</v>
      </c>
    </row>
    <row r="50" spans="1:64">
      <c r="A50" s="1">
        <f t="shared" si="6"/>
        <v>43785</v>
      </c>
      <c r="B50">
        <v>46</v>
      </c>
      <c r="C50" s="5">
        <f>IF(VLOOKUP(C$3&amp;$B50,'weekly model'!$A:$Q,'weekly data seasonality'!$C$2,FALSE)=0,#N/A,VLOOKUP(C$3&amp;$B50,'weekly model'!$A:$Q,'weekly data seasonality'!$C$2,FALSE))</f>
        <v>19.719177513342597</v>
      </c>
      <c r="D50" s="5">
        <f>IF(VLOOKUP(D$3&amp;$B50,'weekly model'!$A:$Q,'weekly data seasonality'!$C$2,FALSE)=0,#N/A,VLOOKUP(D$3&amp;$B50,'weekly model'!$A:$Q,'weekly data seasonality'!$C$2,FALSE))</f>
        <v>17.693002616360378</v>
      </c>
      <c r="E50" s="5">
        <f>IF(VLOOKUP(E$3&amp;$B50,'weekly model'!$A:$Q,'weekly data seasonality'!$C$2,FALSE)=0,#N/A,VLOOKUP(E$3&amp;$B50,'weekly model'!$A:$Q,'weekly data seasonality'!$C$2,FALSE))</f>
        <v>18.780047220520608</v>
      </c>
      <c r="F50" s="5">
        <f>IF(VLOOKUP(F$3&amp;$B50,'weekly model'!$A:$Q,'weekly data seasonality'!$C$2,FALSE)=0,#N/A,VLOOKUP(F$3&amp;$B50,'weekly model'!$A:$Q,'weekly data seasonality'!$C$2,FALSE))</f>
        <v>21.009666399273232</v>
      </c>
      <c r="G50" s="5">
        <f>IF(VLOOKUP(G$3&amp;$B50,'weekly model'!$A:$Q,'weekly data seasonality'!$C$2,FALSE)=0,#N/A,VLOOKUP(G$3&amp;$B50,'weekly model'!$A:$Q,'weekly data seasonality'!$C$2,FALSE))</f>
        <v>22.364707893899265</v>
      </c>
      <c r="J50">
        <v>46</v>
      </c>
      <c r="K50" s="5">
        <f>IF(VLOOKUP(K$3&amp;$B50,'weekly model'!$A:$Q,'weekly data seasonality'!$K$2,FALSE)=0,#N/A,VLOOKUP(K$3&amp;$B50,'weekly model'!$A:$Q,'weekly data seasonality'!$K$2,FALSE))</f>
        <v>13.200952431925716</v>
      </c>
      <c r="L50" s="5">
        <f>IF(VLOOKUP(L$3&amp;$B50,'weekly model'!$A:$Q,'weekly data seasonality'!$K$2,FALSE)=0,#N/A,VLOOKUP(L$3&amp;$B50,'weekly model'!$A:$Q,'weekly data seasonality'!$K$2,FALSE))</f>
        <v>12.573216400361696</v>
      </c>
      <c r="M50" s="5">
        <f>IF(VLOOKUP(M$3&amp;$B50,'weekly model'!$A:$Q,'weekly data seasonality'!$K$2,FALSE)=0,#N/A,VLOOKUP(M$3&amp;$B50,'weekly model'!$A:$Q,'weekly data seasonality'!$K$2,FALSE))</f>
        <v>12.088094226020905</v>
      </c>
      <c r="N50" s="5">
        <f>IF(VLOOKUP(N$3&amp;$B50,'weekly model'!$A:$Q,'weekly data seasonality'!$K$2,FALSE)=0,#N/A,VLOOKUP(N$3&amp;$B50,'weekly model'!$A:$Q,'weekly data seasonality'!$K$2,FALSE))</f>
        <v>14.418473181321025</v>
      </c>
      <c r="O50" s="5">
        <f>IF(VLOOKUP(O$3&amp;$B50,'weekly model'!$A:$Q,'weekly data seasonality'!$K$2,FALSE)=0,#N/A,VLOOKUP(O$3&amp;$B50,'weekly model'!$A:$Q,'weekly data seasonality'!$K$2,FALSE))</f>
        <v>14.403470115761877</v>
      </c>
      <c r="R50">
        <v>46</v>
      </c>
      <c r="S50" s="5">
        <f>IF(VLOOKUP(S$3&amp;$B50,'weekly model'!$A:$Q,'weekly data seasonality'!$S$2,FALSE)=0,#N/A,VLOOKUP(S$3&amp;$B50,'weekly model'!$A:$Q,'weekly data seasonality'!$S$2,FALSE))</f>
        <v>4.1911653814168828</v>
      </c>
      <c r="T50" s="5">
        <f>IF(VLOOKUP(T$3&amp;$B50,'weekly model'!$A:$Q,'weekly data seasonality'!$S$2,FALSE)=0,#N/A,VLOOKUP(T$3&amp;$B50,'weekly model'!$A:$Q,'weekly data seasonality'!$S$2,FALSE))</f>
        <v>3.2185120159986806</v>
      </c>
      <c r="U50" s="5">
        <f>IF(VLOOKUP(U$3&amp;$B50,'weekly model'!$A:$Q,'weekly data seasonality'!$S$2,FALSE)=0,#N/A,VLOOKUP(U$3&amp;$B50,'weekly model'!$A:$Q,'weekly data seasonality'!$S$2,FALSE))</f>
        <v>4.730854227833035</v>
      </c>
      <c r="V50" s="5">
        <f>IF(VLOOKUP(V$3&amp;$B50,'weekly model'!$A:$Q,'weekly data seasonality'!$S$2,FALSE)=0,#N/A,VLOOKUP(V$3&amp;$B50,'weekly model'!$A:$Q,'weekly data seasonality'!$S$2,FALSE))</f>
        <v>4.515731146450114</v>
      </c>
      <c r="W50" s="5">
        <f>IF(VLOOKUP(W$3&amp;$B50,'weekly model'!$A:$Q,'weekly data seasonality'!$S$2,FALSE)=0,#N/A,VLOOKUP(W$3&amp;$B50,'weekly model'!$A:$Q,'weekly data seasonality'!$S$2,FALSE))</f>
        <v>5.1702735410661882</v>
      </c>
      <c r="Z50">
        <v>46</v>
      </c>
      <c r="AA50" s="5">
        <f>IF(VLOOKUP(AA$3&amp;$B50,'weekly model'!$A:$Q,'weekly data seasonality'!$AA$2,FALSE)=0,#N/A,VLOOKUP(AA$3&amp;$B50,'weekly model'!$A:$Q,'weekly data seasonality'!$AA$2,FALSE))</f>
        <v>15.98</v>
      </c>
      <c r="AB50" s="5">
        <f>IF(VLOOKUP(AB$3&amp;$B50,'weekly model'!$A:$Q,'weekly data seasonality'!$AA$2,FALSE)=0,#N/A,VLOOKUP(AB$3&amp;$B50,'weekly model'!$A:$Q,'weekly data seasonality'!$AA$2,FALSE))</f>
        <v>12.920000000000002</v>
      </c>
      <c r="AC50" s="5">
        <f>IF(VLOOKUP(AC$3&amp;$B50,'weekly model'!$A:$Q,'weekly data seasonality'!$AA$2,FALSE)=0,#N/A,VLOOKUP(AC$3&amp;$B50,'weekly model'!$A:$Q,'weekly data seasonality'!$AA$2,FALSE))</f>
        <v>12.07</v>
      </c>
      <c r="AD50" s="5">
        <f>IF(VLOOKUP(AD$3&amp;$B50,'weekly model'!$A:$Q,'weekly data seasonality'!$AA$2,FALSE)=0,#N/A,VLOOKUP(AD$3&amp;$B50,'weekly model'!$A:$Q,'weekly data seasonality'!$AA$2,FALSE))</f>
        <v>19.380000000000003</v>
      </c>
      <c r="AE50" s="5">
        <f>IF(VLOOKUP(AE$3&amp;$B50,'weekly model'!$A:$Q,'weekly data seasonality'!$AA$2,FALSE)=0,#N/A,VLOOKUP(AE$3&amp;$B50,'weekly model'!$A:$Q,'weekly data seasonality'!$AA$2,FALSE))</f>
        <v>19.720000000000002</v>
      </c>
      <c r="AF50" s="5">
        <f>IF(VLOOKUP(AF$3&amp;$B50,'weekly model'!$A:$Q,'weekly data seasonality'!$AA$2,FALSE)=0,#N/A,VLOOKUP(AF$3&amp;$B50,'weekly model'!$A:$Q,'weekly data seasonality'!$AA$2,FALSE))</f>
        <v>17.5</v>
      </c>
      <c r="AG50" s="5">
        <f t="shared" si="1"/>
        <v>13.656666666666666</v>
      </c>
      <c r="AH50" s="5">
        <f>IF(VLOOKUP(AE$3&amp;$B50,'weekly model'!$A:$Q,'weekly data seasonality'!$AA$2,FALSE)=0,#N/A,VLOOKUP(AE$3&amp;$B50,'weekly model'!$A:$Q,'weekly data seasonality'!$AA$2,FALSE))</f>
        <v>19.720000000000002</v>
      </c>
      <c r="AI50" s="1">
        <f>'weekly model'!B308</f>
        <v>44506</v>
      </c>
      <c r="AJ50">
        <v>46</v>
      </c>
      <c r="AK50" s="5">
        <f>IF(VLOOKUP(AK$3&amp;$B50,'weekly model'!$A:$Q,'weekly data seasonality'!$AK$2,FALSE)=0,#N/A,VLOOKUP(AK$3&amp;$B50,'weekly model'!$A:$Q,'weekly data seasonality'!$AK$2,FALSE))</f>
        <v>19.873000000000005</v>
      </c>
      <c r="AL50" s="5">
        <f>IF(VLOOKUP(AL$3&amp;$B50,'weekly model'!$A:$Q,'weekly data seasonality'!$AK$2,FALSE)=0,#N/A,VLOOKUP(AL$3&amp;$B50,'weekly model'!$A:$Q,'weekly data seasonality'!$AK$2,FALSE))</f>
        <v>19.997600000000002</v>
      </c>
      <c r="AM50" s="5">
        <f>IF(VLOOKUP(AM$3&amp;$B50,'weekly model'!$A:$Q,'weekly data seasonality'!$AK$2,FALSE)=0,#N/A,VLOOKUP(AM$3&amp;$B50,'weekly model'!$A:$Q,'weekly data seasonality'!$AK$2,FALSE))</f>
        <v>20.110299999999995</v>
      </c>
      <c r="AN50" s="5">
        <f>IF(VLOOKUP(AN$3&amp;$B50,'weekly model'!$A:$Q,'weekly data seasonality'!$AK$2,FALSE)=0,#N/A,VLOOKUP(AN$3&amp;$B50,'weekly model'!$A:$Q,'weekly data seasonality'!$AK$2,FALSE))</f>
        <v>22.150099999999995</v>
      </c>
      <c r="AO50" s="5">
        <f>IF(VLOOKUP(AO$3&amp;$B50,'weekly model'!$A:$Q,'weekly data seasonality'!$AK$2,FALSE)=0,#N/A,VLOOKUP(AO$3&amp;$B50,'weekly model'!$A:$Q,'weekly data seasonality'!$AK$2,FALSE))</f>
        <v>22.218699999999998</v>
      </c>
      <c r="AP50" s="5" t="e">
        <f>IF(VLOOKUP(AP$3&amp;$B50,'weekly model'!$A:$Q,'weekly data seasonality'!$AK$2,FALSE)=0,#N/A,VLOOKUP(AP$3&amp;$B50,'weekly model'!$A:$Q,'weekly data seasonality'!$AK$2,FALSE))</f>
        <v>#N/A</v>
      </c>
      <c r="AQ50" s="5">
        <f>'[6]removals&amp;BFF'!$F203/100</f>
        <v>21.992043297667443</v>
      </c>
      <c r="AR50" s="5">
        <f t="shared" si="7"/>
        <v>20.110299999999995</v>
      </c>
      <c r="AS50" s="250">
        <f t="shared" si="4"/>
        <v>-1.020116849017072E-2</v>
      </c>
      <c r="AT50" s="250">
        <f t="shared" si="5"/>
        <v>3.0970514805803706E-3</v>
      </c>
      <c r="AW50">
        <v>46</v>
      </c>
      <c r="AX50" s="5" t="e">
        <f>IF(VLOOKUP(AX$3&amp;$B50,'weekly model'!$A:$Q,'weekly data seasonality'!$AX$2,FALSE)=0,#N/A,VLOOKUP(AX$3&amp;$B50,'weekly model'!$A:$Q,'weekly data seasonality'!$AX$2,FALSE))</f>
        <v>#N/A</v>
      </c>
      <c r="AY50" s="5">
        <f>IF(VLOOKUP(AY$3&amp;$B50,'weekly model'!$A:$Q,'weekly data seasonality'!$AX$2,FALSE)=0,#N/A,VLOOKUP(AY$3&amp;$B50,'weekly model'!$A:$Q,'weekly data seasonality'!$AX$2,FALSE))</f>
        <v>138.15299999999999</v>
      </c>
      <c r="AZ50" s="5">
        <f>IF(VLOOKUP(AZ$3&amp;$B50,'weekly model'!$A:$Q,'weekly data seasonality'!$AX$2,FALSE)=0,#N/A,VLOOKUP(AZ$3&amp;$B50,'weekly model'!$A:$Q,'weekly data seasonality'!$AX$2,FALSE))</f>
        <v>142.73009999999999</v>
      </c>
      <c r="BA50" s="5">
        <f>IF(VLOOKUP(BA$3&amp;$B50,'weekly model'!$A:$Q,'weekly data seasonality'!$AX$2,FALSE)=0,#N/A,VLOOKUP(BA$3&amp;$B50,'weekly model'!$A:$Q,'weekly data seasonality'!$AX$2,FALSE))</f>
        <v>123.7375</v>
      </c>
      <c r="BB50" s="5">
        <f>IF(VLOOKUP(BB$3&amp;$B50,'weekly model'!$A:$Q,'weekly data seasonality'!$AX$2,FALSE)=0,#N/A,VLOOKUP(BB$3&amp;$B50,'weekly model'!$A:$Q,'weekly data seasonality'!$AX$2,FALSE))</f>
        <v>127.777</v>
      </c>
      <c r="BC50" s="5" t="e">
        <f t="shared" si="2"/>
        <v>#N/A</v>
      </c>
      <c r="BG50">
        <v>46</v>
      </c>
      <c r="BH50" s="31">
        <f>IF(VLOOKUP(BH$3&amp;$B50,'weekly model'!$A:$Q,'weekly data seasonality'!$BH$2,FALSE)=0,#N/A,VLOOKUP(BH$3&amp;$B50,'weekly model'!$A:$Q,'weekly data seasonality'!$BH$2,FALSE))</f>
        <v>0.66610034639619864</v>
      </c>
      <c r="BI50" s="31">
        <f>IF(VLOOKUP(BI$3&amp;$B50,'weekly model'!$A:$Q,'weekly data seasonality'!$BH$2,FALSE)=0,#N/A,VLOOKUP(BI$3&amp;$B50,'weekly model'!$A:$Q,'weekly data seasonality'!$BH$2,FALSE))</f>
        <v>0.59891265381611403</v>
      </c>
      <c r="BJ50" s="31">
        <f>IF(VLOOKUP(BJ$3&amp;$B50,'weekly model'!$A:$Q,'weekly data seasonality'!$BH$2,FALSE)=0,#N/A,VLOOKUP(BJ$3&amp;$B50,'weekly model'!$A:$Q,'weekly data seasonality'!$BH$2,FALSE))</f>
        <v>0.70571003844686742</v>
      </c>
      <c r="BK50" s="31">
        <f>IF(VLOOKUP(BK$3&amp;$B50,'weekly model'!$A:$Q,'weekly data seasonality'!$BH$2,FALSE)=0,#N/A,VLOOKUP(BK$3&amp;$B50,'weekly model'!$A:$Q,'weekly data seasonality'!$BH$2,FALSE))</f>
        <v>0.75026060476882916</v>
      </c>
      <c r="BL50" s="31">
        <f>IF(VLOOKUP(BL$3&amp;$B50,'weekly model'!$A:$Q,'weekly data seasonality'!$BH$2,FALSE)=0,#N/A,VLOOKUP(BL$3&amp;$B50,'weekly model'!$A:$Q,'weekly data seasonality'!$BH$2,FALSE))</f>
        <v>0.82957630677892402</v>
      </c>
    </row>
    <row r="51" spans="1:64">
      <c r="A51" s="1">
        <f t="shared" si="6"/>
        <v>43792</v>
      </c>
      <c r="B51">
        <v>47</v>
      </c>
      <c r="C51" s="5">
        <f>IF(VLOOKUP(C$3&amp;$B51,'weekly model'!$A:$Q,'weekly data seasonality'!$C$2,FALSE)=0,#N/A,VLOOKUP(C$3&amp;$B51,'weekly model'!$A:$Q,'weekly data seasonality'!$C$2,FALSE))</f>
        <v>17.740919483332053</v>
      </c>
      <c r="D51" s="5">
        <f>IF(VLOOKUP(D$3&amp;$B51,'weekly model'!$A:$Q,'weekly data seasonality'!$C$2,FALSE)=0,#N/A,VLOOKUP(D$3&amp;$B51,'weekly model'!$A:$Q,'weekly data seasonality'!$C$2,FALSE))</f>
        <v>19.016438734900944</v>
      </c>
      <c r="E51" s="5">
        <f>IF(VLOOKUP(E$3&amp;$B51,'weekly model'!$A:$Q,'weekly data seasonality'!$C$2,FALSE)=0,#N/A,VLOOKUP(E$3&amp;$B51,'weekly model'!$A:$Q,'weekly data seasonality'!$C$2,FALSE))</f>
        <v>19.359717206223884</v>
      </c>
      <c r="F51" s="5">
        <f>IF(VLOOKUP(F$3&amp;$B51,'weekly model'!$A:$Q,'weekly data seasonality'!$C$2,FALSE)=0,#N/A,VLOOKUP(F$3&amp;$B51,'weekly model'!$A:$Q,'weekly data seasonality'!$C$2,FALSE))</f>
        <v>20.635965979070633</v>
      </c>
      <c r="G51" s="5">
        <f>IF(VLOOKUP(G$3&amp;$B51,'weekly model'!$A:$Q,'weekly data seasonality'!$C$2,FALSE)=0,#N/A,VLOOKUP(G$3&amp;$B51,'weekly model'!$A:$Q,'weekly data seasonality'!$C$2,FALSE))</f>
        <v>21.901384405148612</v>
      </c>
      <c r="J51">
        <v>47</v>
      </c>
      <c r="K51" s="5">
        <f>IF(VLOOKUP(K$3&amp;$B51,'weekly model'!$A:$Q,'weekly data seasonality'!$K$2,FALSE)=0,#N/A,VLOOKUP(K$3&amp;$B51,'weekly model'!$A:$Q,'weekly data seasonality'!$K$2,FALSE))</f>
        <v>12.344565346408791</v>
      </c>
      <c r="L51" s="5">
        <f>IF(VLOOKUP(L$3&amp;$B51,'weekly model'!$A:$Q,'weekly data seasonality'!$K$2,FALSE)=0,#N/A,VLOOKUP(L$3&amp;$B51,'weekly model'!$A:$Q,'weekly data seasonality'!$K$2,FALSE))</f>
        <v>13.120233344961949</v>
      </c>
      <c r="M51" s="5">
        <f>IF(VLOOKUP(M$3&amp;$B51,'weekly model'!$A:$Q,'weekly data seasonality'!$K$2,FALSE)=0,#N/A,VLOOKUP(M$3&amp;$B51,'weekly model'!$A:$Q,'weekly data seasonality'!$K$2,FALSE))</f>
        <v>12.376293447501663</v>
      </c>
      <c r="N51" s="5">
        <f>IF(VLOOKUP(N$3&amp;$B51,'weekly model'!$A:$Q,'weekly data seasonality'!$K$2,FALSE)=0,#N/A,VLOOKUP(N$3&amp;$B51,'weekly model'!$A:$Q,'weekly data seasonality'!$K$2,FALSE))</f>
        <v>14.193214353485557</v>
      </c>
      <c r="O51" s="5">
        <f>IF(VLOOKUP(O$3&amp;$B51,'weekly model'!$A:$Q,'weekly data seasonality'!$K$2,FALSE)=0,#N/A,VLOOKUP(O$3&amp;$B51,'weekly model'!$A:$Q,'weekly data seasonality'!$K$2,FALSE))</f>
        <v>14.893921480937294</v>
      </c>
      <c r="R51">
        <v>47</v>
      </c>
      <c r="S51" s="5">
        <f>IF(VLOOKUP(S$3&amp;$B51,'weekly model'!$A:$Q,'weekly data seasonality'!$S$2,FALSE)=0,#N/A,VLOOKUP(S$3&amp;$B51,'weekly model'!$A:$Q,'weekly data seasonality'!$S$2,FALSE))</f>
        <v>3.069294436923264</v>
      </c>
      <c r="T51" s="5">
        <f>IF(VLOOKUP(T$3&amp;$B51,'weekly model'!$A:$Q,'weekly data seasonality'!$S$2,FALSE)=0,#N/A,VLOOKUP(T$3&amp;$B51,'weekly model'!$A:$Q,'weekly data seasonality'!$S$2,FALSE))</f>
        <v>3.9949311899389968</v>
      </c>
      <c r="U51" s="5">
        <f>IF(VLOOKUP(U$3&amp;$B51,'weekly model'!$A:$Q,'weekly data seasonality'!$S$2,FALSE)=0,#N/A,VLOOKUP(U$3&amp;$B51,'weekly model'!$A:$Q,'weekly data seasonality'!$S$2,FALSE))</f>
        <v>5.0223249920555553</v>
      </c>
      <c r="V51" s="5">
        <f>IF(VLOOKUP(V$3&amp;$B51,'weekly model'!$A:$Q,'weekly data seasonality'!$S$2,FALSE)=0,#N/A,VLOOKUP(V$3&amp;$B51,'weekly model'!$A:$Q,'weekly data seasonality'!$S$2,FALSE))</f>
        <v>4.4110068935320914</v>
      </c>
      <c r="W51" s="5">
        <f>IF(VLOOKUP(W$3&amp;$B51,'weekly model'!$A:$Q,'weekly data seasonality'!$S$2,FALSE)=0,#N/A,VLOOKUP(W$3&amp;$B51,'weekly model'!$A:$Q,'weekly data seasonality'!$S$2,FALSE))</f>
        <v>4.4180641580835047</v>
      </c>
      <c r="Z51">
        <v>47</v>
      </c>
      <c r="AA51" s="5">
        <f>IF(VLOOKUP(AA$3&amp;$B51,'weekly model'!$A:$Q,'weekly data seasonality'!$AA$2,FALSE)=0,#N/A,VLOOKUP(AA$3&amp;$B51,'weekly model'!$A:$Q,'weekly data seasonality'!$AA$2,FALSE))</f>
        <v>17</v>
      </c>
      <c r="AB51" s="5">
        <f>IF(VLOOKUP(AB$3&amp;$B51,'weekly model'!$A:$Q,'weekly data seasonality'!$AA$2,FALSE)=0,#N/A,VLOOKUP(AB$3&amp;$B51,'weekly model'!$A:$Q,'weekly data seasonality'!$AA$2,FALSE))</f>
        <v>14.110000000000001</v>
      </c>
      <c r="AC51" s="5">
        <f>IF(VLOOKUP(AC$3&amp;$B51,'weekly model'!$A:$Q,'weekly data seasonality'!$AA$2,FALSE)=0,#N/A,VLOOKUP(AC$3&amp;$B51,'weekly model'!$A:$Q,'weekly data seasonality'!$AA$2,FALSE))</f>
        <v>12.41</v>
      </c>
      <c r="AD51" s="5">
        <f>IF(VLOOKUP(AD$3&amp;$B51,'weekly model'!$A:$Q,'weekly data seasonality'!$AA$2,FALSE)=0,#N/A,VLOOKUP(AD$3&amp;$B51,'weekly model'!$A:$Q,'weekly data seasonality'!$AA$2,FALSE))</f>
        <v>16.490000000000002</v>
      </c>
      <c r="AE51" s="5">
        <f>IF(VLOOKUP(AE$3&amp;$B51,'weekly model'!$A:$Q,'weekly data seasonality'!$AA$2,FALSE)=0,#N/A,VLOOKUP(AE$3&amp;$B51,'weekly model'!$A:$Q,'weekly data seasonality'!$AA$2,FALSE))</f>
        <v>21.25</v>
      </c>
      <c r="AF51" s="5">
        <f>IF(VLOOKUP(AF$3&amp;$B51,'weekly model'!$A:$Q,'weekly data seasonality'!$AA$2,FALSE)=0,#N/A,VLOOKUP(AF$3&amp;$B51,'weekly model'!$A:$Q,'weekly data seasonality'!$AA$2,FALSE))</f>
        <v>17.5</v>
      </c>
      <c r="AG51" s="5">
        <f t="shared" si="1"/>
        <v>14.506666666666666</v>
      </c>
      <c r="AH51" s="5">
        <f>IF(VLOOKUP(AE$3&amp;$B51,'weekly model'!$A:$Q,'weekly data seasonality'!$AA$2,FALSE)=0,#N/A,VLOOKUP(AE$3&amp;$B51,'weekly model'!$A:$Q,'weekly data seasonality'!$AA$2,FALSE))</f>
        <v>21.25</v>
      </c>
      <c r="AI51" s="1">
        <f>'weekly model'!B309</f>
        <v>44513</v>
      </c>
      <c r="AJ51">
        <v>47</v>
      </c>
      <c r="AK51" s="5">
        <f>IF(VLOOKUP(AK$3&amp;$B51,'weekly model'!$A:$Q,'weekly data seasonality'!$AK$2,FALSE)=0,#N/A,VLOOKUP(AK$3&amp;$B51,'weekly model'!$A:$Q,'weekly data seasonality'!$AK$2,FALSE))</f>
        <v>19.376000000000001</v>
      </c>
      <c r="AL51" s="5">
        <f>IF(VLOOKUP(AL$3&amp;$B51,'weekly model'!$A:$Q,'weekly data seasonality'!$AK$2,FALSE)=0,#N/A,VLOOKUP(AL$3&amp;$B51,'weekly model'!$A:$Q,'weekly data seasonality'!$AK$2,FALSE))</f>
        <v>19.318600000000004</v>
      </c>
      <c r="AM51" s="5">
        <f>IF(VLOOKUP(AM$3&amp;$B51,'weekly model'!$A:$Q,'weekly data seasonality'!$AK$2,FALSE)=0,#N/A,VLOOKUP(AM$3&amp;$B51,'weekly model'!$A:$Q,'weekly data seasonality'!$AK$2,FALSE))</f>
        <v>19.499200000000002</v>
      </c>
      <c r="AN51" s="5">
        <f>IF(VLOOKUP(AN$3&amp;$B51,'weekly model'!$A:$Q,'weekly data seasonality'!$AK$2,FALSE)=0,#N/A,VLOOKUP(AN$3&amp;$B51,'weekly model'!$A:$Q,'weekly data seasonality'!$AK$2,FALSE))</f>
        <v>21.429100000000002</v>
      </c>
      <c r="AO51" s="5">
        <f>IF(VLOOKUP(AO$3&amp;$B51,'weekly model'!$A:$Q,'weekly data seasonality'!$AK$2,FALSE)=0,#N/A,VLOOKUP(AO$3&amp;$B51,'weekly model'!$A:$Q,'weekly data seasonality'!$AK$2,FALSE))</f>
        <v>22.563100000000002</v>
      </c>
      <c r="AP51" s="5" t="e">
        <f>IF(VLOOKUP(AP$3&amp;$B51,'weekly model'!$A:$Q,'weekly data seasonality'!$AK$2,FALSE)=0,#N/A,VLOOKUP(AP$3&amp;$B51,'weekly model'!$A:$Q,'weekly data seasonality'!$AK$2,FALSE))</f>
        <v>#N/A</v>
      </c>
      <c r="AQ51" s="5">
        <f>'[6]removals&amp;BFF'!$F204/100</f>
        <v>22.447470359053952</v>
      </c>
      <c r="AR51" s="5">
        <f t="shared" si="7"/>
        <v>19.499200000000002</v>
      </c>
      <c r="AS51" s="250">
        <f t="shared" si="4"/>
        <v>-5.1247231517854708E-3</v>
      </c>
      <c r="AT51" s="250">
        <f t="shared" si="5"/>
        <v>5.2918694672198008E-2</v>
      </c>
      <c r="AW51">
        <v>47</v>
      </c>
      <c r="AX51" s="5" t="e">
        <f>IF(VLOOKUP(AX$3&amp;$B51,'weekly model'!$A:$Q,'weekly data seasonality'!$AX$2,FALSE)=0,#N/A,VLOOKUP(AX$3&amp;$B51,'weekly model'!$A:$Q,'weekly data seasonality'!$AX$2,FALSE))</f>
        <v>#N/A</v>
      </c>
      <c r="AY51" s="5">
        <f>IF(VLOOKUP(AY$3&amp;$B51,'weekly model'!$A:$Q,'weekly data seasonality'!$AX$2,FALSE)=0,#N/A,VLOOKUP(AY$3&amp;$B51,'weekly model'!$A:$Q,'weekly data seasonality'!$AX$2,FALSE))</f>
        <v>139.84899999999999</v>
      </c>
      <c r="AZ51" s="5">
        <f>IF(VLOOKUP(AZ$3&amp;$B51,'weekly model'!$A:$Q,'weekly data seasonality'!$AX$2,FALSE)=0,#N/A,VLOOKUP(AZ$3&amp;$B51,'weekly model'!$A:$Q,'weekly data seasonality'!$AX$2,FALSE))</f>
        <v>143.14080000000001</v>
      </c>
      <c r="BA51" s="5">
        <f>IF(VLOOKUP(BA$3&amp;$B51,'weekly model'!$A:$Q,'weekly data seasonality'!$AX$2,FALSE)=0,#N/A,VLOOKUP(BA$3&amp;$B51,'weekly model'!$A:$Q,'weekly data seasonality'!$AX$2,FALSE))</f>
        <v>125.1725</v>
      </c>
      <c r="BB51" s="5">
        <f>IF(VLOOKUP(BB$3&amp;$B51,'weekly model'!$A:$Q,'weekly data seasonality'!$AX$2,FALSE)=0,#N/A,VLOOKUP(BB$3&amp;$B51,'weekly model'!$A:$Q,'weekly data seasonality'!$AX$2,FALSE))</f>
        <v>127.514</v>
      </c>
      <c r="BC51" s="5" t="e">
        <f t="shared" si="2"/>
        <v>#N/A</v>
      </c>
      <c r="BG51">
        <v>47</v>
      </c>
      <c r="BH51" s="31">
        <f>IF(VLOOKUP(BH$3&amp;$B51,'weekly model'!$A:$Q,'weekly data seasonality'!$BH$2,FALSE)=0,#N/A,VLOOKUP(BH$3&amp;$B51,'weekly model'!$A:$Q,'weekly data seasonality'!$BH$2,FALSE))</f>
        <v>0.60543897292931281</v>
      </c>
      <c r="BI51" s="31">
        <f>IF(VLOOKUP(BI$3&amp;$B51,'weekly model'!$A:$Q,'weekly data seasonality'!$BH$2,FALSE)=0,#N/A,VLOOKUP(BI$3&amp;$B51,'weekly model'!$A:$Q,'weekly data seasonality'!$BH$2,FALSE))</f>
        <v>0.6573279801419849</v>
      </c>
      <c r="BJ51" s="31">
        <f>IF(VLOOKUP(BJ$3&amp;$B51,'weekly model'!$A:$Q,'weekly data seasonality'!$BH$2,FALSE)=0,#N/A,VLOOKUP(BJ$3&amp;$B51,'weekly model'!$A:$Q,'weekly data seasonality'!$BH$2,FALSE))</f>
        <v>0.65557068796892515</v>
      </c>
      <c r="BK51" s="31">
        <f>IF(VLOOKUP(BK$3&amp;$B51,'weekly model'!$A:$Q,'weekly data seasonality'!$BH$2,FALSE)=0,#N/A,VLOOKUP(BK$3&amp;$B51,'weekly model'!$A:$Q,'weekly data seasonality'!$BH$2,FALSE))</f>
        <v>0.67897206383755881</v>
      </c>
      <c r="BL51" s="31">
        <f>IF(VLOOKUP(BL$3&amp;$B51,'weekly model'!$A:$Q,'weekly data seasonality'!$BH$2,FALSE)=0,#N/A,VLOOKUP(BL$3&amp;$B51,'weekly model'!$A:$Q,'weekly data seasonality'!$BH$2,FALSE))</f>
        <v>0.72497984080525424</v>
      </c>
    </row>
    <row r="52" spans="1:64">
      <c r="A52" s="1">
        <f t="shared" si="6"/>
        <v>43799</v>
      </c>
      <c r="B52">
        <v>48</v>
      </c>
      <c r="C52" s="5">
        <f>IF(VLOOKUP(C$3&amp;$B52,'weekly model'!$A:$Q,'weekly data seasonality'!$C$2,FALSE)=0,#N/A,VLOOKUP(C$3&amp;$B52,'weekly model'!$A:$Q,'weekly data seasonality'!$C$2,FALSE))</f>
        <v>17.932809220748144</v>
      </c>
      <c r="D52" s="5">
        <f>IF(VLOOKUP(D$3&amp;$B52,'weekly model'!$A:$Q,'weekly data seasonality'!$C$2,FALSE)=0,#N/A,VLOOKUP(D$3&amp;$B52,'weekly model'!$A:$Q,'weekly data seasonality'!$C$2,FALSE))</f>
        <v>20.47342250190146</v>
      </c>
      <c r="E52" s="5">
        <f>IF(VLOOKUP(E$3&amp;$B52,'weekly model'!$A:$Q,'weekly data seasonality'!$C$2,FALSE)=0,#N/A,VLOOKUP(E$3&amp;$B52,'weekly model'!$A:$Q,'weekly data seasonality'!$C$2,FALSE))</f>
        <v>19.020485565472896</v>
      </c>
      <c r="F52" s="5">
        <f>IF(VLOOKUP(F$3&amp;$B52,'weekly model'!$A:$Q,'weekly data seasonality'!$C$2,FALSE)=0,#N/A,VLOOKUP(F$3&amp;$B52,'weekly model'!$A:$Q,'weekly data seasonality'!$C$2,FALSE))</f>
        <v>20.646463558043859</v>
      </c>
      <c r="G52" s="5">
        <f>IF(VLOOKUP(G$3&amp;$B52,'weekly model'!$A:$Q,'weekly data seasonality'!$C$2,FALSE)=0,#N/A,VLOOKUP(G$3&amp;$B52,'weekly model'!$A:$Q,'weekly data seasonality'!$C$2,FALSE))</f>
        <v>21.31509273514029</v>
      </c>
      <c r="J52">
        <v>48</v>
      </c>
      <c r="K52" s="5">
        <f>IF(VLOOKUP(K$3&amp;$B52,'weekly model'!$A:$Q,'weekly data seasonality'!$K$2,FALSE)=0,#N/A,VLOOKUP(K$3&amp;$B52,'weekly model'!$A:$Q,'weekly data seasonality'!$K$2,FALSE))</f>
        <v>11.805144685728676</v>
      </c>
      <c r="L52" s="5">
        <f>IF(VLOOKUP(L$3&amp;$B52,'weekly model'!$A:$Q,'weekly data seasonality'!$K$2,FALSE)=0,#N/A,VLOOKUP(L$3&amp;$B52,'weekly model'!$A:$Q,'weekly data seasonality'!$K$2,FALSE))</f>
        <v>13.601518718964472</v>
      </c>
      <c r="M52" s="5">
        <f>IF(VLOOKUP(M$3&amp;$B52,'weekly model'!$A:$Q,'weekly data seasonality'!$K$2,FALSE)=0,#N/A,VLOOKUP(M$3&amp;$B52,'weekly model'!$A:$Q,'weekly data seasonality'!$K$2,FALSE))</f>
        <v>12.290356655512493</v>
      </c>
      <c r="N52" s="5">
        <f>IF(VLOOKUP(N$3&amp;$B52,'weekly model'!$A:$Q,'weekly data seasonality'!$K$2,FALSE)=0,#N/A,VLOOKUP(N$3&amp;$B52,'weekly model'!$A:$Q,'weekly data seasonality'!$K$2,FALSE))</f>
        <v>14.393561044479112</v>
      </c>
      <c r="O52" s="5">
        <f>IF(VLOOKUP(O$3&amp;$B52,'weekly model'!$A:$Q,'weekly data seasonality'!$K$2,FALSE)=0,#N/A,VLOOKUP(O$3&amp;$B52,'weekly model'!$A:$Q,'weekly data seasonality'!$K$2,FALSE))</f>
        <v>13.661355391196398</v>
      </c>
      <c r="R52">
        <v>48</v>
      </c>
      <c r="S52" s="5">
        <f>IF(VLOOKUP(S$3&amp;$B52,'weekly model'!$A:$Q,'weekly data seasonality'!$S$2,FALSE)=0,#N/A,VLOOKUP(S$3&amp;$B52,'weekly model'!$A:$Q,'weekly data seasonality'!$S$2,FALSE))</f>
        <v>3.8006048350194699</v>
      </c>
      <c r="T52" s="5">
        <f>IF(VLOOKUP(T$3&amp;$B52,'weekly model'!$A:$Q,'weekly data seasonality'!$S$2,FALSE)=0,#N/A,VLOOKUP(T$3&amp;$B52,'weekly model'!$A:$Q,'weekly data seasonality'!$S$2,FALSE))</f>
        <v>4.9612533313240847</v>
      </c>
      <c r="U52" s="5">
        <f>IF(VLOOKUP(U$3&amp;$B52,'weekly model'!$A:$Q,'weekly data seasonality'!$S$2,FALSE)=0,#N/A,VLOOKUP(U$3&amp;$B52,'weekly model'!$A:$Q,'weekly data seasonality'!$S$2,FALSE))</f>
        <v>4.8452526841539534</v>
      </c>
      <c r="V52" s="5">
        <f>IF(VLOOKUP(V$3&amp;$B52,'weekly model'!$A:$Q,'weekly data seasonality'!$S$2,FALSE)=0,#N/A,VLOOKUP(V$3&amp;$B52,'weekly model'!$A:$Q,'weekly data seasonality'!$S$2,FALSE))</f>
        <v>4.2510204465640724</v>
      </c>
      <c r="W52" s="5">
        <f>IF(VLOOKUP(W$3&amp;$B52,'weekly model'!$A:$Q,'weekly data seasonality'!$S$2,FALSE)=0,#N/A,VLOOKUP(W$3&amp;$B52,'weekly model'!$A:$Q,'weekly data seasonality'!$S$2,FALSE))</f>
        <v>5.1165613450604948</v>
      </c>
      <c r="Z52">
        <v>48</v>
      </c>
      <c r="AA52" s="5">
        <f>IF(VLOOKUP(AA$3&amp;$B52,'weekly model'!$A:$Q,'weekly data seasonality'!$AA$2,FALSE)=0,#N/A,VLOOKUP(AA$3&amp;$B52,'weekly model'!$A:$Q,'weekly data seasonality'!$AA$2,FALSE))</f>
        <v>14.790000000000001</v>
      </c>
      <c r="AB52" s="5">
        <f>IF(VLOOKUP(AB$3&amp;$B52,'weekly model'!$A:$Q,'weekly data seasonality'!$AA$2,FALSE)=0,#N/A,VLOOKUP(AB$3&amp;$B52,'weekly model'!$A:$Q,'weekly data seasonality'!$AA$2,FALSE))</f>
        <v>17.170000000000002</v>
      </c>
      <c r="AC52" s="5">
        <f>IF(VLOOKUP(AC$3&amp;$B52,'weekly model'!$A:$Q,'weekly data seasonality'!$AA$2,FALSE)=0,#N/A,VLOOKUP(AC$3&amp;$B52,'weekly model'!$A:$Q,'weekly data seasonality'!$AA$2,FALSE))</f>
        <v>10.71</v>
      </c>
      <c r="AD52" s="5">
        <f>IF(VLOOKUP(AD$3&amp;$B52,'weekly model'!$A:$Q,'weekly data seasonality'!$AA$2,FALSE)=0,#N/A,VLOOKUP(AD$3&amp;$B52,'weekly model'!$A:$Q,'weekly data seasonality'!$AA$2,FALSE))</f>
        <v>20.740000000000002</v>
      </c>
      <c r="AE52" s="5">
        <f>IF(VLOOKUP(AE$3&amp;$B52,'weekly model'!$A:$Q,'weekly data seasonality'!$AA$2,FALSE)=0,#N/A,VLOOKUP(AE$3&amp;$B52,'weekly model'!$A:$Q,'weekly data seasonality'!$AA$2,FALSE))</f>
        <v>18.190000000000001</v>
      </c>
      <c r="AF52" s="5">
        <f>IF(VLOOKUP(AF$3&amp;$B52,'weekly model'!$A:$Q,'weekly data seasonality'!$AA$2,FALSE)=0,#N/A,VLOOKUP(AF$3&amp;$B52,'weekly model'!$A:$Q,'weekly data seasonality'!$AA$2,FALSE))</f>
        <v>17.5</v>
      </c>
      <c r="AG52" s="5">
        <f t="shared" si="1"/>
        <v>14.223333333333334</v>
      </c>
      <c r="AH52" s="5">
        <f>IF(VLOOKUP(AE$3&amp;$B52,'weekly model'!$A:$Q,'weekly data seasonality'!$AA$2,FALSE)=0,#N/A,VLOOKUP(AE$3&amp;$B52,'weekly model'!$A:$Q,'weekly data seasonality'!$AA$2,FALSE))</f>
        <v>18.190000000000001</v>
      </c>
      <c r="AI52" s="1">
        <f>'weekly model'!B310</f>
        <v>44520</v>
      </c>
      <c r="AJ52">
        <v>48</v>
      </c>
      <c r="AK52" s="5">
        <f>IF(VLOOKUP(AK$3&amp;$B52,'weekly model'!$A:$Q,'weekly data seasonality'!$AK$2,FALSE)=0,#N/A,VLOOKUP(AK$3&amp;$B52,'weekly model'!$A:$Q,'weekly data seasonality'!$AK$2,FALSE))</f>
        <v>18.375000000000004</v>
      </c>
      <c r="AL52" s="5">
        <f>IF(VLOOKUP(AL$3&amp;$B52,'weekly model'!$A:$Q,'weekly data seasonality'!$AK$2,FALSE)=0,#N/A,VLOOKUP(AL$3&amp;$B52,'weekly model'!$A:$Q,'weekly data seasonality'!$AK$2,FALSE))</f>
        <v>18.322500000000002</v>
      </c>
      <c r="AM52" s="5">
        <f>IF(VLOOKUP(AM$3&amp;$B52,'weekly model'!$A:$Q,'weekly data seasonality'!$AK$2,FALSE)=0,#N/A,VLOOKUP(AM$3&amp;$B52,'weekly model'!$A:$Q,'weekly data seasonality'!$AK$2,FALSE))</f>
        <v>19.336100000000005</v>
      </c>
      <c r="AN52" s="5">
        <f>IF(VLOOKUP(AN$3&amp;$B52,'weekly model'!$A:$Q,'weekly data seasonality'!$AK$2,FALSE)=0,#N/A,VLOOKUP(AN$3&amp;$B52,'weekly model'!$A:$Q,'weekly data seasonality'!$AK$2,FALSE))</f>
        <v>21.304499999999997</v>
      </c>
      <c r="AO52" s="5">
        <f>IF(VLOOKUP(AO$3&amp;$B52,'weekly model'!$A:$Q,'weekly data seasonality'!$AK$2,FALSE)=0,#N/A,VLOOKUP(AO$3&amp;$B52,'weekly model'!$A:$Q,'weekly data seasonality'!$AK$2,FALSE))</f>
        <v>22.493100000000002</v>
      </c>
      <c r="AP52" s="5" t="e">
        <f>IF(VLOOKUP(AP$3&amp;$B52,'weekly model'!$A:$Q,'weekly data seasonality'!$AK$2,FALSE)=0,#N/A,VLOOKUP(AP$3&amp;$B52,'weekly model'!$A:$Q,'weekly data seasonality'!$AK$2,FALSE))</f>
        <v>#N/A</v>
      </c>
      <c r="AQ52" s="5">
        <f>'[6]removals&amp;BFF'!$F205/100</f>
        <v>22.055344520144676</v>
      </c>
      <c r="AR52" s="5">
        <f t="shared" si="7"/>
        <v>19.336100000000005</v>
      </c>
      <c r="AS52" s="250">
        <f t="shared" si="4"/>
        <v>-1.9461767380011041E-2</v>
      </c>
      <c r="AT52" s="250">
        <f t="shared" si="5"/>
        <v>5.5791030064071157E-2</v>
      </c>
      <c r="AW52">
        <v>48</v>
      </c>
      <c r="AX52" s="5" t="e">
        <f>IF(VLOOKUP(AX$3&amp;$B52,'weekly model'!$A:$Q,'weekly data seasonality'!$AX$2,FALSE)=0,#N/A,VLOOKUP(AX$3&amp;$B52,'weekly model'!$A:$Q,'weekly data seasonality'!$AX$2,FALSE))</f>
        <v>#N/A</v>
      </c>
      <c r="AY52" s="5">
        <f>IF(VLOOKUP(AY$3&amp;$B52,'weekly model'!$A:$Q,'weekly data seasonality'!$AX$2,FALSE)=0,#N/A,VLOOKUP(AY$3&amp;$B52,'weekly model'!$A:$Q,'weekly data seasonality'!$AX$2,FALSE))</f>
        <v>141.35499999999999</v>
      </c>
      <c r="AZ52" s="5">
        <f>IF(VLOOKUP(AZ$3&amp;$B52,'weekly model'!$A:$Q,'weekly data seasonality'!$AX$2,FALSE)=0,#N/A,VLOOKUP(AZ$3&amp;$B52,'weekly model'!$A:$Q,'weekly data seasonality'!$AX$2,FALSE))</f>
        <v>140.3492</v>
      </c>
      <c r="BA52" s="5">
        <f>IF(VLOOKUP(BA$3&amp;$B52,'weekly model'!$A:$Q,'weekly data seasonality'!$AX$2,FALSE)=0,#N/A,VLOOKUP(BA$3&amp;$B52,'weekly model'!$A:$Q,'weekly data seasonality'!$AX$2,FALSE))</f>
        <v>123.83409999999999</v>
      </c>
      <c r="BB52" s="5">
        <f>IF(VLOOKUP(BB$3&amp;$B52,'weekly model'!$A:$Q,'weekly data seasonality'!$AX$2,FALSE)=0,#N/A,VLOOKUP(BB$3&amp;$B52,'weekly model'!$A:$Q,'weekly data seasonality'!$AX$2,FALSE))</f>
        <v>126.054</v>
      </c>
      <c r="BC52" s="5" t="e">
        <f t="shared" si="2"/>
        <v>#N/A</v>
      </c>
      <c r="BG52">
        <v>48</v>
      </c>
      <c r="BH52" s="31">
        <f>IF(VLOOKUP(BH$3&amp;$B52,'weekly model'!$A:$Q,'weekly data seasonality'!$BH$2,FALSE)=0,#N/A,VLOOKUP(BH$3&amp;$B52,'weekly model'!$A:$Q,'weekly data seasonality'!$BH$2,FALSE))</f>
        <v>0.5821203648396831</v>
      </c>
      <c r="BI52" s="31">
        <f>IF(VLOOKUP(BI$3&amp;$B52,'weekly model'!$A:$Q,'weekly data seasonality'!$BH$2,FALSE)=0,#N/A,VLOOKUP(BI$3&amp;$B52,'weekly model'!$A:$Q,'weekly data seasonality'!$BH$2,FALSE))</f>
        <v>0.73687279884976165</v>
      </c>
      <c r="BJ52" s="31">
        <f>IF(VLOOKUP(BJ$3&amp;$B52,'weekly model'!$A:$Q,'weekly data seasonality'!$BH$2,FALSE)=0,#N/A,VLOOKUP(BJ$3&amp;$B52,'weekly model'!$A:$Q,'weekly data seasonality'!$BH$2,FALSE))</f>
        <v>0.6692280999434993</v>
      </c>
      <c r="BK52" s="31">
        <f>IF(VLOOKUP(BK$3&amp;$B52,'weekly model'!$A:$Q,'weekly data seasonality'!$BH$2,FALSE)=0,#N/A,VLOOKUP(BK$3&amp;$B52,'weekly model'!$A:$Q,'weekly data seasonality'!$BH$2,FALSE))</f>
        <v>0.62710201187870551</v>
      </c>
      <c r="BL52" s="31">
        <f>IF(VLOOKUP(BL$3&amp;$B52,'weekly model'!$A:$Q,'weekly data seasonality'!$BH$2,FALSE)=0,#N/A,VLOOKUP(BL$3&amp;$B52,'weekly model'!$A:$Q,'weekly data seasonality'!$BH$2,FALSE))</f>
        <v>0.82309306313048536</v>
      </c>
    </row>
    <row r="53" spans="1:64">
      <c r="A53" s="1">
        <f t="shared" si="6"/>
        <v>43806</v>
      </c>
      <c r="B53">
        <v>49</v>
      </c>
      <c r="C53" s="5">
        <f>IF(VLOOKUP(C$3&amp;$B53,'weekly model'!$A:$Q,'weekly data seasonality'!$C$2,FALSE)=0,#N/A,VLOOKUP(C$3&amp;$B53,'weekly model'!$A:$Q,'weekly data seasonality'!$C$2,FALSE))</f>
        <v>19.803627204956577</v>
      </c>
      <c r="D53" s="5">
        <f>IF(VLOOKUP(D$3&amp;$B53,'weekly model'!$A:$Q,'weekly data seasonality'!$C$2,FALSE)=0,#N/A,VLOOKUP(D$3&amp;$B53,'weekly model'!$A:$Q,'weekly data seasonality'!$C$2,FALSE))</f>
        <v>19.368874319078472</v>
      </c>
      <c r="E53" s="5">
        <f>IF(VLOOKUP(E$3&amp;$B53,'weekly model'!$A:$Q,'weekly data seasonality'!$C$2,FALSE)=0,#N/A,VLOOKUP(E$3&amp;$B53,'weekly model'!$A:$Q,'weekly data seasonality'!$C$2,FALSE))</f>
        <v>19.603910371670196</v>
      </c>
      <c r="F53" s="5">
        <f>IF(VLOOKUP(F$3&amp;$B53,'weekly model'!$A:$Q,'weekly data seasonality'!$C$2,FALSE)=0,#N/A,VLOOKUP(F$3&amp;$B53,'weekly model'!$A:$Q,'weekly data seasonality'!$C$2,FALSE))</f>
        <v>20.766758971176642</v>
      </c>
      <c r="G53" s="5">
        <f>IF(VLOOKUP(G$3&amp;$B53,'weekly model'!$A:$Q,'weekly data seasonality'!$C$2,FALSE)=0,#N/A,VLOOKUP(G$3&amp;$B53,'weekly model'!$A:$Q,'weekly data seasonality'!$C$2,FALSE))</f>
        <v>21.453796225007597</v>
      </c>
      <c r="J53">
        <v>49</v>
      </c>
      <c r="K53" s="5">
        <f>IF(VLOOKUP(K$3&amp;$B53,'weekly model'!$A:$Q,'weekly data seasonality'!$K$2,FALSE)=0,#N/A,VLOOKUP(K$3&amp;$B53,'weekly model'!$A:$Q,'weekly data seasonality'!$K$2,FALSE))</f>
        <v>12.717870545059052</v>
      </c>
      <c r="L53" s="5">
        <f>IF(VLOOKUP(L$3&amp;$B53,'weekly model'!$A:$Q,'weekly data seasonality'!$K$2,FALSE)=0,#N/A,VLOOKUP(L$3&amp;$B53,'weekly model'!$A:$Q,'weekly data seasonality'!$K$2,FALSE))</f>
        <v>12.981141069949008</v>
      </c>
      <c r="M53" s="5">
        <f>IF(VLOOKUP(M$3&amp;$B53,'weekly model'!$A:$Q,'weekly data seasonality'!$K$2,FALSE)=0,#N/A,VLOOKUP(M$3&amp;$B53,'weekly model'!$A:$Q,'weekly data seasonality'!$K$2,FALSE))</f>
        <v>12.932695830588537</v>
      </c>
      <c r="N53" s="5">
        <f>IF(VLOOKUP(N$3&amp;$B53,'weekly model'!$A:$Q,'weekly data seasonality'!$K$2,FALSE)=0,#N/A,VLOOKUP(N$3&amp;$B53,'weekly model'!$A:$Q,'weekly data seasonality'!$K$2,FALSE))</f>
        <v>14.229629721330118</v>
      </c>
      <c r="O53" s="5">
        <f>IF(VLOOKUP(O$3&amp;$B53,'weekly model'!$A:$Q,'weekly data seasonality'!$K$2,FALSE)=0,#N/A,VLOOKUP(O$3&amp;$B53,'weekly model'!$A:$Q,'weekly data seasonality'!$K$2,FALSE))</f>
        <v>14.136435320528436</v>
      </c>
      <c r="R53">
        <v>49</v>
      </c>
      <c r="S53" s="5">
        <f>IF(VLOOKUP(S$3&amp;$B53,'weekly model'!$A:$Q,'weekly data seasonality'!$S$2,FALSE)=0,#N/A,VLOOKUP(S$3&amp;$B53,'weekly model'!$A:$Q,'weekly data seasonality'!$S$2,FALSE))</f>
        <v>4.5589634986072021</v>
      </c>
      <c r="T53" s="5">
        <f>IF(VLOOKUP(T$3&amp;$B53,'weekly model'!$A:$Q,'weekly data seasonality'!$S$2,FALSE)=0,#N/A,VLOOKUP(T$3&amp;$B53,'weekly model'!$A:$Q,'weekly data seasonality'!$S$2,FALSE))</f>
        <v>4.4770827975165615</v>
      </c>
      <c r="U53" s="5">
        <f>IF(VLOOKUP(U$3&amp;$B53,'weekly model'!$A:$Q,'weekly data seasonality'!$S$2,FALSE)=0,#N/A,VLOOKUP(U$3&amp;$B53,'weekly model'!$A:$Q,'weekly data seasonality'!$S$2,FALSE))</f>
        <v>4.7863383152752066</v>
      </c>
      <c r="V53" s="5">
        <f>IF(VLOOKUP(V$3&amp;$B53,'weekly model'!$A:$Q,'weekly data seasonality'!$S$2,FALSE)=0,#N/A,VLOOKUP(V$3&amp;$B53,'weekly model'!$A:$Q,'weekly data seasonality'!$S$2,FALSE))</f>
        <v>4.2519765622218113</v>
      </c>
      <c r="W53" s="5">
        <f>IF(VLOOKUP(W$3&amp;$B53,'weekly model'!$A:$Q,'weekly data seasonality'!$S$2,FALSE)=0,#N/A,VLOOKUP(W$3&amp;$B53,'weekly model'!$A:$Q,'weekly data seasonality'!$S$2,FALSE))</f>
        <v>5.7176398874289518</v>
      </c>
      <c r="Z53">
        <v>49</v>
      </c>
      <c r="AA53" s="5">
        <f>IF(VLOOKUP(AA$3&amp;$B53,'weekly model'!$A:$Q,'weekly data seasonality'!$AA$2,FALSE)=0,#N/A,VLOOKUP(AA$3&amp;$B53,'weekly model'!$A:$Q,'weekly data seasonality'!$AA$2,FALSE))</f>
        <v>10.88</v>
      </c>
      <c r="AB53" s="5">
        <f>IF(VLOOKUP(AB$3&amp;$B53,'weekly model'!$A:$Q,'weekly data seasonality'!$AA$2,FALSE)=0,#N/A,VLOOKUP(AB$3&amp;$B53,'weekly model'!$A:$Q,'weekly data seasonality'!$AA$2,FALSE))</f>
        <v>11.9</v>
      </c>
      <c r="AC53" s="5">
        <f>IF(VLOOKUP(AC$3&amp;$B53,'weekly model'!$A:$Q,'weekly data seasonality'!$AA$2,FALSE)=0,#N/A,VLOOKUP(AC$3&amp;$B53,'weekly model'!$A:$Q,'weekly data seasonality'!$AA$2,FALSE))</f>
        <v>15.47</v>
      </c>
      <c r="AD53" s="5">
        <f>IF(VLOOKUP(AD$3&amp;$B53,'weekly model'!$A:$Q,'weekly data seasonality'!$AA$2,FALSE)=0,#N/A,VLOOKUP(AD$3&amp;$B53,'weekly model'!$A:$Q,'weekly data seasonality'!$AA$2,FALSE))</f>
        <v>18.360000000000003</v>
      </c>
      <c r="AE53" s="5">
        <f>IF(VLOOKUP(AE$3&amp;$B53,'weekly model'!$A:$Q,'weekly data seasonality'!$AA$2,FALSE)=0,#N/A,VLOOKUP(AE$3&amp;$B53,'weekly model'!$A:$Q,'weekly data seasonality'!$AA$2,FALSE))</f>
        <v>17.68</v>
      </c>
      <c r="AF53" s="5">
        <f>IF(VLOOKUP(AF$3&amp;$B53,'weekly model'!$A:$Q,'weekly data seasonality'!$AA$2,FALSE)=0,#N/A,VLOOKUP(AF$3&amp;$B53,'weekly model'!$A:$Q,'weekly data seasonality'!$AA$2,FALSE))</f>
        <v>18</v>
      </c>
      <c r="AG53" s="5">
        <f t="shared" si="1"/>
        <v>12.75</v>
      </c>
      <c r="AH53" s="5">
        <f>IF(VLOOKUP(AE$3&amp;$B53,'weekly model'!$A:$Q,'weekly data seasonality'!$AA$2,FALSE)=0,#N/A,VLOOKUP(AE$3&amp;$B53,'weekly model'!$A:$Q,'weekly data seasonality'!$AA$2,FALSE))</f>
        <v>17.68</v>
      </c>
      <c r="AI53" s="1">
        <f>'weekly model'!B311</f>
        <v>44527</v>
      </c>
      <c r="AJ53">
        <v>49</v>
      </c>
      <c r="AK53" s="5">
        <f>IF(VLOOKUP(AK$3&amp;$B53,'weekly model'!$A:$Q,'weekly data seasonality'!$AK$2,FALSE)=0,#N/A,VLOOKUP(AK$3&amp;$B53,'weekly model'!$A:$Q,'weekly data seasonality'!$AK$2,FALSE))</f>
        <v>18.774000000000001</v>
      </c>
      <c r="AL53" s="5">
        <f>IF(VLOOKUP(AL$3&amp;$B53,'weekly model'!$A:$Q,'weekly data seasonality'!$AK$2,FALSE)=0,#N/A,VLOOKUP(AL$3&amp;$B53,'weekly model'!$A:$Q,'weekly data seasonality'!$AK$2,FALSE))</f>
        <v>18.7334</v>
      </c>
      <c r="AM53" s="5">
        <f>IF(VLOOKUP(AM$3&amp;$B53,'weekly model'!$A:$Q,'weekly data seasonality'!$AK$2,FALSE)=0,#N/A,VLOOKUP(AM$3&amp;$B53,'weekly model'!$A:$Q,'weekly data seasonality'!$AK$2,FALSE))</f>
        <v>18.817399999999999</v>
      </c>
      <c r="AN53" s="5">
        <f>IF(VLOOKUP(AN$3&amp;$B53,'weekly model'!$A:$Q,'weekly data seasonality'!$AK$2,FALSE)=0,#N/A,VLOOKUP(AN$3&amp;$B53,'weekly model'!$A:$Q,'weekly data seasonality'!$AK$2,FALSE))</f>
        <v>21.979299999999999</v>
      </c>
      <c r="AO53" s="5">
        <f>IF(VLOOKUP(AO$3&amp;$B53,'weekly model'!$A:$Q,'weekly data seasonality'!$AK$2,FALSE)=0,#N/A,VLOOKUP(AO$3&amp;$B53,'weekly model'!$A:$Q,'weekly data seasonality'!$AK$2,FALSE))</f>
        <v>22.337700000000005</v>
      </c>
      <c r="AP53" s="5" t="e">
        <f>IF(VLOOKUP(AP$3&amp;$B53,'weekly model'!$A:$Q,'weekly data seasonality'!$AK$2,FALSE)=0,#N/A,VLOOKUP(AP$3&amp;$B53,'weekly model'!$A:$Q,'weekly data seasonality'!$AK$2,FALSE))</f>
        <v>#N/A</v>
      </c>
      <c r="AQ53" s="5">
        <f>'[6]removals&amp;BFF'!$F206/100</f>
        <v>21.919562037037039</v>
      </c>
      <c r="AR53" s="5">
        <f t="shared" si="7"/>
        <v>18.817399999999999</v>
      </c>
      <c r="AS53" s="250"/>
      <c r="AW53">
        <v>49</v>
      </c>
      <c r="AX53" s="5" t="e">
        <f>IF(VLOOKUP(AX$3&amp;$B53,'weekly model'!$A:$Q,'weekly data seasonality'!$AX$2,FALSE)=0,#N/A,VLOOKUP(AX$3&amp;$B53,'weekly model'!$A:$Q,'weekly data seasonality'!$AX$2,FALSE))</f>
        <v>#N/A</v>
      </c>
      <c r="AY53" s="5">
        <f>IF(VLOOKUP(AY$3&amp;$B53,'weekly model'!$A:$Q,'weekly data seasonality'!$AX$2,FALSE)=0,#N/A,VLOOKUP(AY$3&amp;$B53,'weekly model'!$A:$Q,'weekly data seasonality'!$AX$2,FALSE))</f>
        <v>142.17600000000002</v>
      </c>
      <c r="AZ53" s="5">
        <f>IF(VLOOKUP(AZ$3&amp;$B53,'weekly model'!$A:$Q,'weekly data seasonality'!$AX$2,FALSE)=0,#N/A,VLOOKUP(AZ$3&amp;$B53,'weekly model'!$A:$Q,'weekly data seasonality'!$AX$2,FALSE))</f>
        <v>138.6002</v>
      </c>
      <c r="BA53" s="5">
        <f>IF(VLOOKUP(BA$3&amp;$B53,'weekly model'!$A:$Q,'weekly data seasonality'!$AX$2,FALSE)=0,#N/A,VLOOKUP(BA$3&amp;$B53,'weekly model'!$A:$Q,'weekly data seasonality'!$AX$2,FALSE))</f>
        <v>123.43879999999999</v>
      </c>
      <c r="BB53" s="5">
        <f>IF(VLOOKUP(BB$3&amp;$B53,'weekly model'!$A:$Q,'weekly data seasonality'!$AX$2,FALSE)=0,#N/A,VLOOKUP(BB$3&amp;$B53,'weekly model'!$A:$Q,'weekly data seasonality'!$AX$2,FALSE))</f>
        <v>124.46600000000001</v>
      </c>
      <c r="BC53" s="5" t="e">
        <f t="shared" si="2"/>
        <v>#N/A</v>
      </c>
      <c r="BG53">
        <v>49</v>
      </c>
      <c r="BH53" s="31">
        <f>IF(VLOOKUP(BH$3&amp;$B53,'weekly model'!$A:$Q,'weekly data seasonality'!$BH$2,FALSE)=0,#N/A,VLOOKUP(BH$3&amp;$B53,'weekly model'!$A:$Q,'weekly data seasonality'!$BH$2,FALSE))</f>
        <v>0.51889156800707459</v>
      </c>
      <c r="BI53" s="31">
        <f>IF(VLOOKUP(BI$3&amp;$B53,'weekly model'!$A:$Q,'weekly data seasonality'!$BH$2,FALSE)=0,#N/A,VLOOKUP(BI$3&amp;$B53,'weekly model'!$A:$Q,'weekly data seasonality'!$BH$2,FALSE))</f>
        <v>0.65038247815520178</v>
      </c>
      <c r="BJ53" s="31">
        <f>IF(VLOOKUP(BJ$3&amp;$B53,'weekly model'!$A:$Q,'weekly data seasonality'!$BH$2,FALSE)=0,#N/A,VLOOKUP(BJ$3&amp;$B53,'weekly model'!$A:$Q,'weekly data seasonality'!$BH$2,FALSE))</f>
        <v>0.67007526710782472</v>
      </c>
      <c r="BK53" s="31">
        <f>IF(VLOOKUP(BK$3&amp;$B53,'weekly model'!$A:$Q,'weekly data seasonality'!$BH$2,FALSE)=0,#N/A,VLOOKUP(BK$3&amp;$B53,'weekly model'!$A:$Q,'weekly data seasonality'!$BH$2,FALSE))</f>
        <v>0.64943784979200769</v>
      </c>
      <c r="BL53" s="31">
        <f>IF(VLOOKUP(BL$3&amp;$B53,'weekly model'!$A:$Q,'weekly data seasonality'!$BH$2,FALSE)=0,#N/A,VLOOKUP(BL$3&amp;$B53,'weekly model'!$A:$Q,'weekly data seasonality'!$BH$2,FALSE))</f>
        <v>0.75537559365281925</v>
      </c>
    </row>
    <row r="54" spans="1:64">
      <c r="A54" s="1">
        <f t="shared" si="6"/>
        <v>43813</v>
      </c>
      <c r="B54">
        <v>50</v>
      </c>
      <c r="C54" s="5">
        <f>IF(VLOOKUP(C$3&amp;$B54,'weekly model'!$A:$Q,'weekly data seasonality'!$C$2,FALSE)=0,#N/A,VLOOKUP(C$3&amp;$B54,'weekly model'!$A:$Q,'weekly data seasonality'!$C$2,FALSE))</f>
        <v>19.641005625685963</v>
      </c>
      <c r="D54" s="5">
        <f>IF(VLOOKUP(D$3&amp;$B54,'weekly model'!$A:$Q,'weekly data seasonality'!$C$2,FALSE)=0,#N/A,VLOOKUP(D$3&amp;$B54,'weekly model'!$A:$Q,'weekly data seasonality'!$C$2,FALSE))</f>
        <v>18.996631741369008</v>
      </c>
      <c r="E54" s="5">
        <f>IF(VLOOKUP(E$3&amp;$B54,'weekly model'!$A:$Q,'weekly data seasonality'!$C$2,FALSE)=0,#N/A,VLOOKUP(E$3&amp;$B54,'weekly model'!$A:$Q,'weekly data seasonality'!$C$2,FALSE))</f>
        <v>18.989238791559711</v>
      </c>
      <c r="F54" s="5">
        <f>IF(VLOOKUP(F$3&amp;$B54,'weekly model'!$A:$Q,'weekly data seasonality'!$C$2,FALSE)=0,#N/A,VLOOKUP(F$3&amp;$B54,'weekly model'!$A:$Q,'weekly data seasonality'!$C$2,FALSE))</f>
        <v>20.570841777143297</v>
      </c>
      <c r="G54" s="5">
        <f>IF(VLOOKUP(G$3&amp;$B54,'weekly model'!$A:$Q,'weekly data seasonality'!$C$2,FALSE)=0,#N/A,VLOOKUP(G$3&amp;$B54,'weekly model'!$A:$Q,'weekly data seasonality'!$C$2,FALSE))</f>
        <v>20.69723996858211</v>
      </c>
      <c r="J54">
        <v>50</v>
      </c>
      <c r="K54" s="5">
        <f>IF(VLOOKUP(K$3&amp;$B54,'weekly model'!$A:$Q,'weekly data seasonality'!$K$2,FALSE)=0,#N/A,VLOOKUP(K$3&amp;$B54,'weekly model'!$A:$Q,'weekly data seasonality'!$K$2,FALSE))</f>
        <v>13.061877247779224</v>
      </c>
      <c r="L54" s="5">
        <f>IF(VLOOKUP(L$3&amp;$B54,'weekly model'!$A:$Q,'weekly data seasonality'!$K$2,FALSE)=0,#N/A,VLOOKUP(L$3&amp;$B54,'weekly model'!$A:$Q,'weekly data seasonality'!$K$2,FALSE))</f>
        <v>12.936955258853338</v>
      </c>
      <c r="M54" s="5">
        <f>IF(VLOOKUP(M$3&amp;$B54,'weekly model'!$A:$Q,'weekly data seasonality'!$K$2,FALSE)=0,#N/A,VLOOKUP(M$3&amp;$B54,'weekly model'!$A:$Q,'weekly data seasonality'!$K$2,FALSE))</f>
        <v>13.053993541662136</v>
      </c>
      <c r="N54" s="5">
        <f>IF(VLOOKUP(N$3&amp;$B54,'weekly model'!$A:$Q,'weekly data seasonality'!$K$2,FALSE)=0,#N/A,VLOOKUP(N$3&amp;$B54,'weekly model'!$A:$Q,'weekly data seasonality'!$K$2,FALSE))</f>
        <v>13.916590259073452</v>
      </c>
      <c r="O54" s="5">
        <f>IF(VLOOKUP(O$3&amp;$B54,'weekly model'!$A:$Q,'weekly data seasonality'!$K$2,FALSE)=0,#N/A,VLOOKUP(O$3&amp;$B54,'weekly model'!$A:$Q,'weekly data seasonality'!$K$2,FALSE))</f>
        <v>12.987315516013521</v>
      </c>
      <c r="R54">
        <v>50</v>
      </c>
      <c r="S54" s="5">
        <f>IF(VLOOKUP(S$3&amp;$B54,'weekly model'!$A:$Q,'weekly data seasonality'!$S$2,FALSE)=0,#N/A,VLOOKUP(S$3&amp;$B54,'weekly model'!$A:$Q,'weekly data seasonality'!$S$2,FALSE))</f>
        <v>4.0523352166164184</v>
      </c>
      <c r="T54" s="5">
        <f>IF(VLOOKUP(T$3&amp;$B54,'weekly model'!$A:$Q,'weekly data seasonality'!$S$2,FALSE)=0,#N/A,VLOOKUP(T$3&amp;$B54,'weekly model'!$A:$Q,'weekly data seasonality'!$S$2,FALSE))</f>
        <v>4.1490260309027676</v>
      </c>
      <c r="U54" s="5">
        <f>IF(VLOOKUP(U$3&amp;$B54,'weekly model'!$A:$Q,'weekly data seasonality'!$S$2,FALSE)=0,#N/A,VLOOKUP(U$3&amp;$B54,'weekly model'!$A:$Q,'weekly data seasonality'!$S$2,FALSE))</f>
        <v>4.0503690240911228</v>
      </c>
      <c r="V54" s="5">
        <f>IF(VLOOKUP(V$3&amp;$B54,'weekly model'!$A:$Q,'weekly data seasonality'!$S$2,FALSE)=0,#N/A,VLOOKUP(V$3&amp;$B54,'weekly model'!$A:$Q,'weekly data seasonality'!$S$2,FALSE))</f>
        <v>4.7159969578422594</v>
      </c>
      <c r="W54" s="5">
        <f>IF(VLOOKUP(W$3&amp;$B54,'weekly model'!$A:$Q,'weekly data seasonality'!$S$2,FALSE)=0,#N/A,VLOOKUP(W$3&amp;$B54,'weekly model'!$A:$Q,'weekly data seasonality'!$S$2,FALSE))</f>
        <v>6.1832708102067926</v>
      </c>
      <c r="Z54">
        <v>50</v>
      </c>
      <c r="AA54" s="5">
        <f>IF(VLOOKUP(AA$3&amp;$B54,'weekly model'!$A:$Q,'weekly data seasonality'!$AA$2,FALSE)=0,#N/A,VLOOKUP(AA$3&amp;$B54,'weekly model'!$A:$Q,'weekly data seasonality'!$AA$2,FALSE))</f>
        <v>12.24</v>
      </c>
      <c r="AB54" s="5">
        <f>IF(VLOOKUP(AB$3&amp;$B54,'weekly model'!$A:$Q,'weekly data seasonality'!$AA$2,FALSE)=0,#N/A,VLOOKUP(AB$3&amp;$B54,'weekly model'!$A:$Q,'weekly data seasonality'!$AA$2,FALSE))</f>
        <v>13.600000000000001</v>
      </c>
      <c r="AC54" s="5">
        <f>IF(VLOOKUP(AC$3&amp;$B54,'weekly model'!$A:$Q,'weekly data seasonality'!$AA$2,FALSE)=0,#N/A,VLOOKUP(AC$3&amp;$B54,'weekly model'!$A:$Q,'weekly data seasonality'!$AA$2,FALSE))</f>
        <v>12.41</v>
      </c>
      <c r="AD54" s="5">
        <f>IF(VLOOKUP(AD$3&amp;$B54,'weekly model'!$A:$Q,'weekly data seasonality'!$AA$2,FALSE)=0,#N/A,VLOOKUP(AD$3&amp;$B54,'weekly model'!$A:$Q,'weekly data seasonality'!$AA$2,FALSE))</f>
        <v>16.150000000000002</v>
      </c>
      <c r="AE54" s="5">
        <f>IF(VLOOKUP(AE$3&amp;$B54,'weekly model'!$A:$Q,'weekly data seasonality'!$AA$2,FALSE)=0,#N/A,VLOOKUP(AE$3&amp;$B54,'weekly model'!$A:$Q,'weekly data seasonality'!$AA$2,FALSE))</f>
        <v>17.34</v>
      </c>
      <c r="AF54" s="5">
        <f>IF(VLOOKUP(AF$3&amp;$B54,'weekly model'!$A:$Q,'weekly data seasonality'!$AA$2,FALSE)=0,#N/A,VLOOKUP(AF$3&amp;$B54,'weekly model'!$A:$Q,'weekly data seasonality'!$AA$2,FALSE))</f>
        <v>18</v>
      </c>
      <c r="AG54" s="5">
        <f t="shared" si="1"/>
        <v>12.75</v>
      </c>
      <c r="AH54" s="5">
        <f>IF(VLOOKUP(AE$3&amp;$B54,'weekly model'!$A:$Q,'weekly data seasonality'!$AA$2,FALSE)=0,#N/A,VLOOKUP(AE$3&amp;$B54,'weekly model'!$A:$Q,'weekly data seasonality'!$AA$2,FALSE))</f>
        <v>17.34</v>
      </c>
      <c r="AI54" s="1">
        <f>'weekly model'!B312</f>
        <v>44534</v>
      </c>
      <c r="AJ54">
        <v>50</v>
      </c>
      <c r="AK54" s="5">
        <f>IF(VLOOKUP(AK$3&amp;$B54,'weekly model'!$A:$Q,'weekly data seasonality'!$AK$2,FALSE)=0,#N/A,VLOOKUP(AK$3&amp;$B54,'weekly model'!$A:$Q,'weekly data seasonality'!$AK$2,FALSE))</f>
        <v>19.102999999999998</v>
      </c>
      <c r="AL54" s="5">
        <f>IF(VLOOKUP(AL$3&amp;$B54,'weekly model'!$A:$Q,'weekly data seasonality'!$AK$2,FALSE)=0,#N/A,VLOOKUP(AL$3&amp;$B54,'weekly model'!$A:$Q,'weekly data seasonality'!$AK$2,FALSE))</f>
        <v>18.464600000000004</v>
      </c>
      <c r="AM54" s="5">
        <f>IF(VLOOKUP(AM$3&amp;$B54,'weekly model'!$A:$Q,'weekly data seasonality'!$AK$2,FALSE)=0,#N/A,VLOOKUP(AM$3&amp;$B54,'weekly model'!$A:$Q,'weekly data seasonality'!$AK$2,FALSE))</f>
        <v>18.735500000000005</v>
      </c>
      <c r="AN54" s="5">
        <f>IF(VLOOKUP(AN$3&amp;$B54,'weekly model'!$A:$Q,'weekly data seasonality'!$AK$2,FALSE)=0,#N/A,VLOOKUP(AN$3&amp;$B54,'weekly model'!$A:$Q,'weekly data seasonality'!$AK$2,FALSE))</f>
        <v>22.26</v>
      </c>
      <c r="AO54" s="5">
        <f>IF(VLOOKUP(AO$3&amp;$B54,'weekly model'!$A:$Q,'weekly data seasonality'!$AK$2,FALSE)=0,#N/A,VLOOKUP(AO$3&amp;$B54,'weekly model'!$A:$Q,'weekly data seasonality'!$AK$2,FALSE))</f>
        <v>21.430500000000002</v>
      </c>
      <c r="AP54" s="5" t="e">
        <f>IF(VLOOKUP(AP$3&amp;$B54,'weekly model'!$A:$Q,'weekly data seasonality'!$AK$2,FALSE)=0,#N/A,VLOOKUP(AP$3&amp;$B54,'weekly model'!$A:$Q,'weekly data seasonality'!$AK$2,FALSE))</f>
        <v>#N/A</v>
      </c>
      <c r="AQ54" s="5">
        <f>'[6]removals&amp;BFF'!$F207/100</f>
        <v>21.12600986358612</v>
      </c>
      <c r="AR54" s="5">
        <f t="shared" si="7"/>
        <v>19.102999999999998</v>
      </c>
      <c r="AS54" s="250"/>
      <c r="AW54">
        <v>50</v>
      </c>
      <c r="AX54" s="5" t="e">
        <f>IF(VLOOKUP(AX$3&amp;$B54,'weekly model'!$A:$Q,'weekly data seasonality'!$AX$2,FALSE)=0,#N/A,VLOOKUP(AX$3&amp;$B54,'weekly model'!$A:$Q,'weekly data seasonality'!$AX$2,FALSE))</f>
        <v>#N/A</v>
      </c>
      <c r="AY54" s="5">
        <f>IF(VLOOKUP(AY$3&amp;$B54,'weekly model'!$A:$Q,'weekly data seasonality'!$AX$2,FALSE)=0,#N/A,VLOOKUP(AY$3&amp;$B54,'weekly model'!$A:$Q,'weekly data seasonality'!$AX$2,FALSE))</f>
        <v>143.387</v>
      </c>
      <c r="AZ54" s="5">
        <f>IF(VLOOKUP(AZ$3&amp;$B54,'weekly model'!$A:$Q,'weekly data seasonality'!$AX$2,FALSE)=0,#N/A,VLOOKUP(AZ$3&amp;$B54,'weekly model'!$A:$Q,'weekly data seasonality'!$AX$2,FALSE))</f>
        <v>139.41329999999999</v>
      </c>
      <c r="BA54" s="5">
        <f>IF(VLOOKUP(BA$3&amp;$B54,'weekly model'!$A:$Q,'weekly data seasonality'!$AX$2,FALSE)=0,#N/A,VLOOKUP(BA$3&amp;$B54,'weekly model'!$A:$Q,'weekly data seasonality'!$AX$2,FALSE))</f>
        <v>123.0754</v>
      </c>
      <c r="BB54" s="5">
        <f>IF(VLOOKUP(BB$3&amp;$B54,'weekly model'!$A:$Q,'weekly data seasonality'!$AX$2,FALSE)=0,#N/A,VLOOKUP(BB$3&amp;$B54,'weekly model'!$A:$Q,'weekly data seasonality'!$AX$2,FALSE))</f>
        <v>122.03200000000001</v>
      </c>
      <c r="BC54" s="5" t="e">
        <f t="shared" si="2"/>
        <v>#N/A</v>
      </c>
      <c r="BG54">
        <v>50</v>
      </c>
      <c r="BH54" s="31">
        <f>IF(VLOOKUP(BH$3&amp;$B54,'weekly model'!$A:$Q,'weekly data seasonality'!$BH$2,FALSE)=0,#N/A,VLOOKUP(BH$3&amp;$B54,'weekly model'!$A:$Q,'weekly data seasonality'!$BH$2,FALSE))</f>
        <v>0.64788767275391645</v>
      </c>
      <c r="BI54" s="31">
        <f>IF(VLOOKUP(BI$3&amp;$B54,'weekly model'!$A:$Q,'weekly data seasonality'!$BH$2,FALSE)=0,#N/A,VLOOKUP(BI$3&amp;$B54,'weekly model'!$A:$Q,'weekly data seasonality'!$BH$2,FALSE))</f>
        <v>0.59447542058007641</v>
      </c>
      <c r="BJ54" s="31">
        <f>IF(VLOOKUP(BJ$3&amp;$B54,'weekly model'!$A:$Q,'weekly data seasonality'!$BH$2,FALSE)=0,#N/A,VLOOKUP(BJ$3&amp;$B54,'weekly model'!$A:$Q,'weekly data seasonality'!$BH$2,FALSE))</f>
        <v>0.71498558483212971</v>
      </c>
      <c r="BK54" s="31">
        <f>IF(VLOOKUP(BK$3&amp;$B54,'weekly model'!$A:$Q,'weekly data seasonality'!$BH$2,FALSE)=0,#N/A,VLOOKUP(BK$3&amp;$B54,'weekly model'!$A:$Q,'weekly data seasonality'!$BH$2,FALSE))</f>
        <v>0.66655247245717142</v>
      </c>
      <c r="BL54" s="31">
        <f>IF(VLOOKUP(BL$3&amp;$B54,'weekly model'!$A:$Q,'weekly data seasonality'!$BH$2,FALSE)=0,#N/A,VLOOKUP(BL$3&amp;$B54,'weekly model'!$A:$Q,'weekly data seasonality'!$BH$2,FALSE))</f>
        <v>0.83453699098189404</v>
      </c>
    </row>
    <row r="55" spans="1:64">
      <c r="A55" s="1">
        <f t="shared" si="6"/>
        <v>43820</v>
      </c>
      <c r="B55">
        <v>51</v>
      </c>
      <c r="C55" s="5">
        <f>IF(VLOOKUP(C$3&amp;$B55,'weekly model'!$A:$Q,'weekly data seasonality'!$C$2,FALSE)=0,#N/A,VLOOKUP(C$3&amp;$B55,'weekly model'!$A:$Q,'weekly data seasonality'!$C$2,FALSE))</f>
        <v>19.174752321176371</v>
      </c>
      <c r="D55" s="5">
        <f>IF(VLOOKUP(D$3&amp;$B55,'weekly model'!$A:$Q,'weekly data seasonality'!$C$2,FALSE)=0,#N/A,VLOOKUP(D$3&amp;$B55,'weekly model'!$A:$Q,'weekly data seasonality'!$C$2,FALSE))</f>
        <v>20.104912016243532</v>
      </c>
      <c r="E55" s="5">
        <f>IF(VLOOKUP(E$3&amp;$B55,'weekly model'!$A:$Q,'weekly data seasonality'!$C$2,FALSE)=0,#N/A,VLOOKUP(E$3&amp;$B55,'weekly model'!$A:$Q,'weekly data seasonality'!$C$2,FALSE))</f>
        <v>19.646300103983599</v>
      </c>
      <c r="F55" s="5">
        <f>IF(VLOOKUP(F$3&amp;$B55,'weekly model'!$A:$Q,'weekly data seasonality'!$C$2,FALSE)=0,#N/A,VLOOKUP(F$3&amp;$B55,'weekly model'!$A:$Q,'weekly data seasonality'!$C$2,FALSE))</f>
        <v>19.780608444514712</v>
      </c>
      <c r="G55" s="5">
        <f>IF(VLOOKUP(G$3&amp;$B55,'weekly model'!$A:$Q,'weekly data seasonality'!$C$2,FALSE)=0,#N/A,VLOOKUP(G$3&amp;$B55,'weekly model'!$A:$Q,'weekly data seasonality'!$C$2,FALSE))</f>
        <v>20.835152994001167</v>
      </c>
      <c r="J55">
        <v>51</v>
      </c>
      <c r="K55" s="5">
        <f>IF(VLOOKUP(K$3&amp;$B55,'weekly model'!$A:$Q,'weekly data seasonality'!$K$2,FALSE)=0,#N/A,VLOOKUP(K$3&amp;$B55,'weekly model'!$A:$Q,'weekly data seasonality'!$K$2,FALSE))</f>
        <v>13.267148448637387</v>
      </c>
      <c r="L55" s="5">
        <f>IF(VLOOKUP(L$3&amp;$B55,'weekly model'!$A:$Q,'weekly data seasonality'!$K$2,FALSE)=0,#N/A,VLOOKUP(L$3&amp;$B55,'weekly model'!$A:$Q,'weekly data seasonality'!$K$2,FALSE))</f>
        <v>13.990271177149237</v>
      </c>
      <c r="M55" s="5">
        <f>IF(VLOOKUP(M$3&amp;$B55,'weekly model'!$A:$Q,'weekly data seasonality'!$K$2,FALSE)=0,#N/A,VLOOKUP(M$3&amp;$B55,'weekly model'!$A:$Q,'weekly data seasonality'!$K$2,FALSE))</f>
        <v>13.293039264075622</v>
      </c>
      <c r="N55" s="5">
        <f>IF(VLOOKUP(N$3&amp;$B55,'weekly model'!$A:$Q,'weekly data seasonality'!$K$2,FALSE)=0,#N/A,VLOOKUP(N$3&amp;$B55,'weekly model'!$A:$Q,'weekly data seasonality'!$K$2,FALSE))</f>
        <v>13.73130165732044</v>
      </c>
      <c r="O55" s="5">
        <f>IF(VLOOKUP(O$3&amp;$B55,'weekly model'!$A:$Q,'weekly data seasonality'!$K$2,FALSE)=0,#N/A,VLOOKUP(O$3&amp;$B55,'weekly model'!$A:$Q,'weekly data seasonality'!$K$2,FALSE))</f>
        <v>13.494659278458503</v>
      </c>
      <c r="R55">
        <v>51</v>
      </c>
      <c r="S55" s="5">
        <f>IF(VLOOKUP(S$3&amp;$B55,'weekly model'!$A:$Q,'weekly data seasonality'!$S$2,FALSE)=0,#N/A,VLOOKUP(S$3&amp;$B55,'weekly model'!$A:$Q,'weekly data seasonality'!$S$2,FALSE))</f>
        <v>3.3808107112486621</v>
      </c>
      <c r="T55" s="5">
        <f>IF(VLOOKUP(T$3&amp;$B55,'weekly model'!$A:$Q,'weekly data seasonality'!$S$2,FALSE)=0,#N/A,VLOOKUP(T$3&amp;$B55,'weekly model'!$A:$Q,'weekly data seasonality'!$S$2,FALSE))</f>
        <v>4.2039903874813911</v>
      </c>
      <c r="U55" s="5">
        <f>IF(VLOOKUP(U$3&amp;$B55,'weekly model'!$A:$Q,'weekly data seasonality'!$S$2,FALSE)=0,#N/A,VLOOKUP(U$3&amp;$B55,'weekly model'!$A:$Q,'weekly data seasonality'!$S$2,FALSE))</f>
        <v>4.4683846141015273</v>
      </c>
      <c r="V55" s="5">
        <f>IF(VLOOKUP(V$3&amp;$B55,'weekly model'!$A:$Q,'weekly data seasonality'!$S$2,FALSE)=0,#N/A,VLOOKUP(V$3&amp;$B55,'weekly model'!$A:$Q,'weekly data seasonality'!$S$2,FALSE))</f>
        <v>4.6449348687755165</v>
      </c>
      <c r="W55" s="5">
        <f>IF(VLOOKUP(W$3&amp;$B55,'weekly model'!$A:$Q,'weekly data seasonality'!$S$2,FALSE)=0,#N/A,VLOOKUP(W$3&amp;$B55,'weekly model'!$A:$Q,'weekly data seasonality'!$S$2,FALSE))</f>
        <v>6.1702498330899394</v>
      </c>
      <c r="Z55">
        <v>51</v>
      </c>
      <c r="AA55" s="5">
        <f>IF(VLOOKUP(AA$3&amp;$B55,'weekly model'!$A:$Q,'weekly data seasonality'!$AA$2,FALSE)=0,#N/A,VLOOKUP(AA$3&amp;$B55,'weekly model'!$A:$Q,'weekly data seasonality'!$AA$2,FALSE))</f>
        <v>15.47</v>
      </c>
      <c r="AB55" s="5">
        <f>IF(VLOOKUP(AB$3&amp;$B55,'weekly model'!$A:$Q,'weekly data seasonality'!$AA$2,FALSE)=0,#N/A,VLOOKUP(AB$3&amp;$B55,'weekly model'!$A:$Q,'weekly data seasonality'!$AA$2,FALSE))</f>
        <v>13.600000000000001</v>
      </c>
      <c r="AC55" s="5">
        <f>IF(VLOOKUP(AC$3&amp;$B55,'weekly model'!$A:$Q,'weekly data seasonality'!$AA$2,FALSE)=0,#N/A,VLOOKUP(AC$3&amp;$B55,'weekly model'!$A:$Q,'weekly data seasonality'!$AA$2,FALSE))</f>
        <v>11.22</v>
      </c>
      <c r="AD55" s="5">
        <f>IF(VLOOKUP(AD$3&amp;$B55,'weekly model'!$A:$Q,'weekly data seasonality'!$AA$2,FALSE)=0,#N/A,VLOOKUP(AD$3&amp;$B55,'weekly model'!$A:$Q,'weekly data seasonality'!$AA$2,FALSE))</f>
        <v>17.34</v>
      </c>
      <c r="AE55" s="5">
        <f>IF(VLOOKUP(AE$3&amp;$B55,'weekly model'!$A:$Q,'weekly data seasonality'!$AA$2,FALSE)=0,#N/A,VLOOKUP(AE$3&amp;$B55,'weekly model'!$A:$Q,'weekly data seasonality'!$AA$2,FALSE))</f>
        <v>19</v>
      </c>
      <c r="AF55" s="5">
        <f>IF(VLOOKUP(AF$3&amp;$B55,'weekly model'!$A:$Q,'weekly data seasonality'!$AA$2,FALSE)=0,#N/A,VLOOKUP(AF$3&amp;$B55,'weekly model'!$A:$Q,'weekly data seasonality'!$AA$2,FALSE))</f>
        <v>18</v>
      </c>
      <c r="AG55" s="5">
        <f t="shared" si="1"/>
        <v>13.43</v>
      </c>
      <c r="AH55" s="5">
        <f>IF(VLOOKUP(AE$3&amp;$B55,'weekly model'!$A:$Q,'weekly data seasonality'!$AA$2,FALSE)=0,#N/A,VLOOKUP(AE$3&amp;$B55,'weekly model'!$A:$Q,'weekly data seasonality'!$AA$2,FALSE))</f>
        <v>19</v>
      </c>
      <c r="AI55" s="1">
        <f>'weekly model'!B313</f>
        <v>44541</v>
      </c>
      <c r="AJ55">
        <v>51</v>
      </c>
      <c r="AK55" s="5">
        <f>IF(VLOOKUP(AK$3&amp;$B55,'weekly model'!$A:$Q,'weekly data seasonality'!$AK$2,FALSE)=0,#N/A,VLOOKUP(AK$3&amp;$B55,'weekly model'!$A:$Q,'weekly data seasonality'!$AK$2,FALSE))</f>
        <v>19.061000000000003</v>
      </c>
      <c r="AL55" s="5">
        <f>IF(VLOOKUP(AL$3&amp;$B55,'weekly model'!$A:$Q,'weekly data seasonality'!$AK$2,FALSE)=0,#N/A,VLOOKUP(AL$3&amp;$B55,'weekly model'!$A:$Q,'weekly data seasonality'!$AK$2,FALSE))</f>
        <v>18.179699999999997</v>
      </c>
      <c r="AM55" s="5">
        <f>IF(VLOOKUP(AM$3&amp;$B55,'weekly model'!$A:$Q,'weekly data seasonality'!$AK$2,FALSE)=0,#N/A,VLOOKUP(AM$3&amp;$B55,'weekly model'!$A:$Q,'weekly data seasonality'!$AK$2,FALSE))</f>
        <v>19.038599999999999</v>
      </c>
      <c r="AN55" s="5">
        <f>IF(VLOOKUP(AN$3&amp;$B55,'weekly model'!$A:$Q,'weekly data seasonality'!$AK$2,FALSE)=0,#N/A,VLOOKUP(AN$3&amp;$B55,'weekly model'!$A:$Q,'weekly data seasonality'!$AK$2,FALSE))</f>
        <v>19.0001</v>
      </c>
      <c r="AO55" s="5">
        <f>IF(VLOOKUP(AO$3&amp;$B55,'weekly model'!$A:$Q,'weekly data seasonality'!$AK$2,FALSE)=0,#N/A,VLOOKUP(AO$3&amp;$B55,'weekly model'!$A:$Q,'weekly data seasonality'!$AK$2,FALSE))</f>
        <v>20.801199999999998</v>
      </c>
      <c r="AP55" s="5" t="e">
        <f>IF(VLOOKUP(AP$3&amp;$B55,'weekly model'!$A:$Q,'weekly data seasonality'!$AK$2,FALSE)=0,#N/A,VLOOKUP(AP$3&amp;$B55,'weekly model'!$A:$Q,'weekly data seasonality'!$AK$2,FALSE))</f>
        <v>#N/A</v>
      </c>
      <c r="AQ55" s="5">
        <f>'[6]removals&amp;BFF'!$F208/100</f>
        <v>20.456586347592904</v>
      </c>
      <c r="AR55" s="5">
        <f t="shared" si="7"/>
        <v>19.061000000000003</v>
      </c>
      <c r="AS55" s="250"/>
      <c r="AW55">
        <v>51</v>
      </c>
      <c r="AX55" s="5" t="e">
        <f>IF(VLOOKUP(AX$3&amp;$B55,'weekly model'!$A:$Q,'weekly data seasonality'!$AX$2,FALSE)=0,#N/A,VLOOKUP(AX$3&amp;$B55,'weekly model'!$A:$Q,'weekly data seasonality'!$AX$2,FALSE))</f>
        <v>#N/A</v>
      </c>
      <c r="AY55" s="5">
        <f>IF(VLOOKUP(AY$3&amp;$B55,'weekly model'!$A:$Q,'weekly data seasonality'!$AX$2,FALSE)=0,#N/A,VLOOKUP(AY$3&amp;$B55,'weekly model'!$A:$Q,'weekly data seasonality'!$AX$2,FALSE))</f>
        <v>145.37</v>
      </c>
      <c r="AZ55" s="5">
        <f>IF(VLOOKUP(AZ$3&amp;$B55,'weekly model'!$A:$Q,'weekly data seasonality'!$AX$2,FALSE)=0,#N/A,VLOOKUP(AZ$3&amp;$B55,'weekly model'!$A:$Q,'weekly data seasonality'!$AX$2,FALSE))</f>
        <v>138.85379999999998</v>
      </c>
      <c r="BA55" s="5">
        <f>IF(VLOOKUP(BA$3&amp;$B55,'weekly model'!$A:$Q,'weekly data seasonality'!$AX$2,FALSE)=0,#N/A,VLOOKUP(BA$3&amp;$B55,'weekly model'!$A:$Q,'weekly data seasonality'!$AX$2,FALSE))</f>
        <v>126.9251</v>
      </c>
      <c r="BB55" s="5">
        <f>IF(VLOOKUP(BB$3&amp;$B55,'weekly model'!$A:$Q,'weekly data seasonality'!$AX$2,FALSE)=0,#N/A,VLOOKUP(BB$3&amp;$B55,'weekly model'!$A:$Q,'weekly data seasonality'!$AX$2,FALSE))</f>
        <v>124.04450000000001</v>
      </c>
      <c r="BC55" s="5" t="e">
        <f t="shared" si="2"/>
        <v>#N/A</v>
      </c>
      <c r="BG55">
        <v>51</v>
      </c>
      <c r="BH55" s="31">
        <f>IF(VLOOKUP(BH$3&amp;$B55,'weekly model'!$A:$Q,'weekly data seasonality'!$BH$2,FALSE)=0,#N/A,VLOOKUP(BH$3&amp;$B55,'weekly model'!$A:$Q,'weekly data seasonality'!$BH$2,FALSE))</f>
        <v>0.51792541663978642</v>
      </c>
      <c r="BI55" s="31">
        <f>IF(VLOOKUP(BI$3&amp;$B55,'weekly model'!$A:$Q,'weekly data seasonality'!$BH$2,FALSE)=0,#N/A,VLOOKUP(BI$3&amp;$B55,'weekly model'!$A:$Q,'weekly data seasonality'!$BH$2,FALSE))</f>
        <v>0.6170421117714936</v>
      </c>
      <c r="BJ55" s="31">
        <f>IF(VLOOKUP(BJ$3&amp;$B55,'weekly model'!$A:$Q,'weekly data seasonality'!$BH$2,FALSE)=0,#N/A,VLOOKUP(BJ$3&amp;$B55,'weekly model'!$A:$Q,'weekly data seasonality'!$BH$2,FALSE))</f>
        <v>0.64049703496148891</v>
      </c>
      <c r="BK55" s="31">
        <f>IF(VLOOKUP(BK$3&amp;$B55,'weekly model'!$A:$Q,'weekly data seasonality'!$BH$2,FALSE)=0,#N/A,VLOOKUP(BK$3&amp;$B55,'weekly model'!$A:$Q,'weekly data seasonality'!$BH$2,FALSE))</f>
        <v>0.70627782259423322</v>
      </c>
      <c r="BL55" s="31">
        <f>IF(VLOOKUP(BL$3&amp;$B55,'weekly model'!$A:$Q,'weekly data seasonality'!$BH$2,FALSE)=0,#N/A,VLOOKUP(BL$3&amp;$B55,'weekly model'!$A:$Q,'weekly data seasonality'!$BH$2,FALSE))</f>
        <v>0.75287747245623482</v>
      </c>
    </row>
    <row r="56" spans="1:64">
      <c r="A56" s="1">
        <f t="shared" si="6"/>
        <v>43827</v>
      </c>
      <c r="B56">
        <v>52</v>
      </c>
      <c r="C56" s="5">
        <f>IF(VLOOKUP(C$3&amp;$B56,'weekly model'!$A:$Q,'weekly data seasonality'!$C$2,FALSE)=0,#N/A,VLOOKUP(C$3&amp;$B56,'weekly model'!$A:$Q,'weekly data seasonality'!$C$2,FALSE))</f>
        <v>20.437211646313013</v>
      </c>
      <c r="D56" s="5">
        <f>IF(VLOOKUP(D$3&amp;$B56,'weekly model'!$A:$Q,'weekly data seasonality'!$C$2,FALSE)=0,#N/A,VLOOKUP(D$3&amp;$B56,'weekly model'!$A:$Q,'weekly data seasonality'!$C$2,FALSE))</f>
        <v>21.778737516182336</v>
      </c>
      <c r="E56" s="5">
        <f>IF(VLOOKUP(E$3&amp;$B56,'weekly model'!$A:$Q,'weekly data seasonality'!$C$2,FALSE)=0,#N/A,VLOOKUP(E$3&amp;$B56,'weekly model'!$A:$Q,'weekly data seasonality'!$C$2,FALSE))</f>
        <v>21.307768838098813</v>
      </c>
      <c r="F56" s="5">
        <f>IF(VLOOKUP(F$3&amp;$B56,'weekly model'!$A:$Q,'weekly data seasonality'!$C$2,FALSE)=0,#N/A,VLOOKUP(F$3&amp;$B56,'weekly model'!$A:$Q,'weekly data seasonality'!$C$2,FALSE))</f>
        <v>20.439213120684549</v>
      </c>
      <c r="G56" s="5">
        <f>IF(VLOOKUP(G$3&amp;$B56,'weekly model'!$A:$Q,'weekly data seasonality'!$C$2,FALSE)=0,#N/A,VLOOKUP(G$3&amp;$B56,'weekly model'!$A:$Q,'weekly data seasonality'!$C$2,FALSE))</f>
        <v>20.195618976565939</v>
      </c>
      <c r="J56">
        <v>52</v>
      </c>
      <c r="K56" s="5">
        <f>IF(VLOOKUP(K$3&amp;$B56,'weekly model'!$A:$Q,'weekly data seasonality'!$K$2,FALSE)=0,#N/A,VLOOKUP(K$3&amp;$B56,'weekly model'!$A:$Q,'weekly data seasonality'!$K$2,FALSE))</f>
        <v>14.030786085879381</v>
      </c>
      <c r="L56" s="5">
        <f>IF(VLOOKUP(L$3&amp;$B56,'weekly model'!$A:$Q,'weekly data seasonality'!$K$2,FALSE)=0,#N/A,VLOOKUP(L$3&amp;$B56,'weekly model'!$A:$Q,'weekly data seasonality'!$K$2,FALSE))</f>
        <v>15.367266436563693</v>
      </c>
      <c r="M56" s="5">
        <f>IF(VLOOKUP(M$3&amp;$B56,'weekly model'!$A:$Q,'weekly data seasonality'!$K$2,FALSE)=0,#N/A,VLOOKUP(M$3&amp;$B56,'weekly model'!$A:$Q,'weekly data seasonality'!$K$2,FALSE))</f>
        <v>13.935734038437833</v>
      </c>
      <c r="N56" s="5">
        <f>IF(VLOOKUP(N$3&amp;$B56,'weekly model'!$A:$Q,'weekly data seasonality'!$K$2,FALSE)=0,#N/A,VLOOKUP(N$3&amp;$B56,'weekly model'!$A:$Q,'weekly data seasonality'!$K$2,FALSE))</f>
        <v>14.301539224354675</v>
      </c>
      <c r="O56" s="5">
        <f>IF(VLOOKUP(O$3&amp;$B56,'weekly model'!$A:$Q,'weekly data seasonality'!$K$2,FALSE)=0,#N/A,VLOOKUP(O$3&amp;$B56,'weekly model'!$A:$Q,'weekly data seasonality'!$K$2,FALSE))</f>
        <v>13.299617098434164</v>
      </c>
      <c r="R56">
        <v>52</v>
      </c>
      <c r="S56" s="5">
        <f>IF(VLOOKUP(S$3&amp;$B56,'weekly model'!$A:$Q,'weekly data seasonality'!$S$2,FALSE)=0,#N/A,VLOOKUP(S$3&amp;$B56,'weekly model'!$A:$Q,'weekly data seasonality'!$S$2,FALSE))</f>
        <v>3.8796323991433077</v>
      </c>
      <c r="T56" s="5">
        <f>IF(VLOOKUP(T$3&amp;$B56,'weekly model'!$A:$Q,'weekly data seasonality'!$S$2,FALSE)=0,#N/A,VLOOKUP(T$3&amp;$B56,'weekly model'!$A:$Q,'weekly data seasonality'!$S$2,FALSE))</f>
        <v>4.5008206280057408</v>
      </c>
      <c r="U56" s="5">
        <f>IF(VLOOKUP(U$3&amp;$B56,'weekly model'!$A:$Q,'weekly data seasonality'!$S$2,FALSE)=0,#N/A,VLOOKUP(U$3&amp;$B56,'weekly model'!$A:$Q,'weekly data seasonality'!$S$2,FALSE))</f>
        <v>5.4871585738545283</v>
      </c>
      <c r="V56" s="5">
        <f>IF(VLOOKUP(V$3&amp;$B56,'weekly model'!$A:$Q,'weekly data seasonality'!$S$2,FALSE)=0,#N/A,VLOOKUP(V$3&amp;$B56,'weekly model'!$A:$Q,'weekly data seasonality'!$S$2,FALSE))</f>
        <v>4.6666661940634908</v>
      </c>
      <c r="W56" s="5">
        <f>IF(VLOOKUP(W$3&amp;$B56,'weekly model'!$A:$Q,'weekly data seasonality'!$S$2,FALSE)=0,#N/A,VLOOKUP(W$3&amp;$B56,'weekly model'!$A:$Q,'weekly data seasonality'!$S$2,FALSE))</f>
        <v>5.6146448476949429</v>
      </c>
      <c r="Z56">
        <v>52</v>
      </c>
      <c r="AA56" s="5">
        <f>IF(VLOOKUP(AA$3&amp;$B56,'weekly model'!$A:$Q,'weekly data seasonality'!$AA$2,FALSE)=0,#N/A,VLOOKUP(AA$3&amp;$B56,'weekly model'!$A:$Q,'weekly data seasonality'!$AA$2,FALSE))</f>
        <v>24.14</v>
      </c>
      <c r="AB56" s="5">
        <f>IF(VLOOKUP(AB$3&amp;$B56,'weekly model'!$A:$Q,'weekly data seasonality'!$AA$2,FALSE)=0,#N/A,VLOOKUP(AB$3&amp;$B56,'weekly model'!$A:$Q,'weekly data seasonality'!$AA$2,FALSE))</f>
        <v>15.47</v>
      </c>
      <c r="AC56" s="5">
        <f>IF(VLOOKUP(AC$3&amp;$B56,'weekly model'!$A:$Q,'weekly data seasonality'!$AA$2,FALSE)=0,#N/A,VLOOKUP(AC$3&amp;$B56,'weekly model'!$A:$Q,'weekly data seasonality'!$AA$2,FALSE))</f>
        <v>16.150000000000002</v>
      </c>
      <c r="AD56" s="5">
        <f>IF(VLOOKUP(AD$3&amp;$B56,'weekly model'!$A:$Q,'weekly data seasonality'!$AA$2,FALSE)=0,#N/A,VLOOKUP(AD$3&amp;$B56,'weekly model'!$A:$Q,'weekly data seasonality'!$AA$2,FALSE))</f>
        <v>23.12</v>
      </c>
      <c r="AE56" s="5">
        <f>IF(VLOOKUP(AE$3&amp;$B56,'weekly model'!$A:$Q,'weekly data seasonality'!$AA$2,FALSE)=0,#N/A,VLOOKUP(AE$3&amp;$B56,'weekly model'!$A:$Q,'weekly data seasonality'!$AA$2,FALSE))</f>
        <v>19</v>
      </c>
      <c r="AF56" s="5">
        <f>IF(VLOOKUP(AF$3&amp;$B56,'weekly model'!$A:$Q,'weekly data seasonality'!$AA$2,FALSE)=0,#N/A,VLOOKUP(AF$3&amp;$B56,'weekly model'!$A:$Q,'weekly data seasonality'!$AA$2,FALSE))</f>
        <v>19</v>
      </c>
      <c r="AG56" s="5">
        <f t="shared" si="1"/>
        <v>18.58666666666667</v>
      </c>
      <c r="AH56" s="5">
        <f>IF(VLOOKUP(AE$3&amp;$B56,'weekly model'!$A:$Q,'weekly data seasonality'!$AA$2,FALSE)=0,#N/A,VLOOKUP(AE$3&amp;$B56,'weekly model'!$A:$Q,'weekly data seasonality'!$AA$2,FALSE))</f>
        <v>19</v>
      </c>
      <c r="AI56" s="1">
        <f>'weekly model'!B314</f>
        <v>44548</v>
      </c>
      <c r="AJ56">
        <v>52</v>
      </c>
      <c r="AK56" s="5">
        <f>IF(VLOOKUP(AK$3&amp;$B56,'weekly model'!$A:$Q,'weekly data seasonality'!$AK$2,FALSE)=0,#N/A,VLOOKUP(AK$3&amp;$B56,'weekly model'!$A:$Q,'weekly data seasonality'!$AK$2,FALSE))</f>
        <v>16.233000000000001</v>
      </c>
      <c r="AL56" s="5">
        <f>IF(VLOOKUP(AL$3&amp;$B56,'weekly model'!$A:$Q,'weekly data seasonality'!$AK$2,FALSE)=0,#N/A,VLOOKUP(AL$3&amp;$B56,'weekly model'!$A:$Q,'weekly data seasonality'!$AK$2,FALSE))</f>
        <v>18.655000000000005</v>
      </c>
      <c r="AM56" s="5">
        <f>IF(VLOOKUP(AM$3&amp;$B56,'weekly model'!$A:$Q,'weekly data seasonality'!$AK$2,FALSE)=0,#N/A,VLOOKUP(AM$3&amp;$B56,'weekly model'!$A:$Q,'weekly data seasonality'!$AK$2,FALSE))</f>
        <v>18.566100000000006</v>
      </c>
      <c r="AN56" s="5">
        <f>IF(VLOOKUP(AN$3&amp;$B56,'weekly model'!$A:$Q,'weekly data seasonality'!$AK$2,FALSE)=0,#N/A,VLOOKUP(AN$3&amp;$B56,'weekly model'!$A:$Q,'weekly data seasonality'!$AK$2,FALSE))</f>
        <v>21.407400000000006</v>
      </c>
      <c r="AO56" s="5">
        <f>IF(VLOOKUP(AO$3&amp;$B56,'weekly model'!$A:$Q,'weekly data seasonality'!$AK$2,FALSE)=0,#N/A,VLOOKUP(AO$3&amp;$B56,'weekly model'!$A:$Q,'weekly data seasonality'!$AK$2,FALSE))</f>
        <v>21.277200000000008</v>
      </c>
      <c r="AP56" s="5" t="e">
        <f>IF(VLOOKUP(AP$3&amp;$B56,'weekly model'!$A:$Q,'weekly data seasonality'!$AK$2,FALSE)=0,#N/A,VLOOKUP(AP$3&amp;$B56,'weekly model'!$A:$Q,'weekly data seasonality'!$AK$2,FALSE))</f>
        <v>#N/A</v>
      </c>
      <c r="AQ56" s="5">
        <f>'[6]removals&amp;BFF'!$F209/100</f>
        <v>20.767763191949982</v>
      </c>
      <c r="AR56" s="5">
        <f t="shared" si="7"/>
        <v>18.655000000000005</v>
      </c>
      <c r="AS56" s="250"/>
      <c r="AW56">
        <v>52</v>
      </c>
      <c r="AX56" s="5" t="e">
        <f>IF(VLOOKUP(AX$3&amp;$B56,'weekly model'!$A:$Q,'weekly data seasonality'!$AX$2,FALSE)=0,#N/A,VLOOKUP(AX$3&amp;$B56,'weekly model'!$A:$Q,'weekly data seasonality'!$AX$2,FALSE))</f>
        <v>#N/A</v>
      </c>
      <c r="AY56" s="5">
        <f>IF(VLOOKUP(AY$3&amp;$B56,'weekly model'!$A:$Q,'weekly data seasonality'!$AX$2,FALSE)=0,#N/A,VLOOKUP(AY$3&amp;$B56,'weekly model'!$A:$Q,'weekly data seasonality'!$AX$2,FALSE))</f>
        <v>146.55100000000002</v>
      </c>
      <c r="AZ56" s="5">
        <f>IF(VLOOKUP(AZ$3&amp;$B56,'weekly model'!$A:$Q,'weekly data seasonality'!$AX$2,FALSE)=0,#N/A,VLOOKUP(AZ$3&amp;$B56,'weekly model'!$A:$Q,'weekly data seasonality'!$AX$2,FALSE))</f>
        <v>141.5643</v>
      </c>
      <c r="BA56" s="5">
        <f>IF(VLOOKUP(BA$3&amp;$B56,'weekly model'!$A:$Q,'weekly data seasonality'!$AX$2,FALSE)=0,#N/A,VLOOKUP(BA$3&amp;$B56,'weekly model'!$A:$Q,'weekly data seasonality'!$AX$2,FALSE))</f>
        <v>126.95</v>
      </c>
      <c r="BB56" s="5">
        <f>IF(VLOOKUP(BB$3&amp;$B56,'weekly model'!$A:$Q,'weekly data seasonality'!$AX$2,FALSE)=0,#N/A,VLOOKUP(BB$3&amp;$B56,'weekly model'!$A:$Q,'weekly data seasonality'!$AX$2,FALSE))</f>
        <v>124.0868</v>
      </c>
      <c r="BC56" s="5" t="e">
        <f t="shared" si="2"/>
        <v>#N/A</v>
      </c>
      <c r="BG56">
        <v>52</v>
      </c>
      <c r="BH56" s="31">
        <f>IF(VLOOKUP(BH$3&amp;$B56,'weekly model'!$A:$Q,'weekly data seasonality'!$BH$2,FALSE)=0,#N/A,VLOOKUP(BH$3&amp;$B56,'weekly model'!$A:$Q,'weekly data seasonality'!$BH$2,FALSE))</f>
        <v>0.70176023990783376</v>
      </c>
      <c r="BI56" s="31">
        <f>IF(VLOOKUP(BI$3&amp;$B56,'weekly model'!$A:$Q,'weekly data seasonality'!$BH$2,FALSE)=0,#N/A,VLOOKUP(BI$3&amp;$B56,'weekly model'!$A:$Q,'weekly data seasonality'!$BH$2,FALSE))</f>
        <v>0.66600963717173789</v>
      </c>
      <c r="BJ56" s="31">
        <f>IF(VLOOKUP(BJ$3&amp;$B56,'weekly model'!$A:$Q,'weekly data seasonality'!$BH$2,FALSE)=0,#N/A,VLOOKUP(BJ$3&amp;$B56,'weekly model'!$A:$Q,'weekly data seasonality'!$BH$2,FALSE))</f>
        <v>0.66700965253507949</v>
      </c>
      <c r="BK56" s="31">
        <f>IF(VLOOKUP(BK$3&amp;$B56,'weekly model'!$A:$Q,'weekly data seasonality'!$BH$2,FALSE)=0,#N/A,VLOOKUP(BK$3&amp;$B56,'weekly model'!$A:$Q,'weekly data seasonality'!$BH$2,FALSE))</f>
        <v>0.690397815661562</v>
      </c>
      <c r="BL56" s="31">
        <f>IF(VLOOKUP(BL$3&amp;$B56,'weekly model'!$A:$Q,'weekly data seasonality'!$BH$2,FALSE)=0,#N/A,VLOOKUP(BL$3&amp;$B56,'weekly model'!$A:$Q,'weekly data seasonality'!$BH$2,FALSE))</f>
        <v>0.7979783349914098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FB7D-8A55-497A-9C01-DC770D98115C}">
  <sheetPr codeName="Sheet5"/>
  <dimension ref="A1:F30"/>
  <sheetViews>
    <sheetView topLeftCell="A22" workbookViewId="0">
      <selection activeCell="H23" sqref="H23"/>
    </sheetView>
  </sheetViews>
  <sheetFormatPr defaultRowHeight="15"/>
  <cols>
    <col min="1" max="1" width="54.85546875" bestFit="1" customWidth="1"/>
    <col min="2" max="2" width="30.85546875" bestFit="1" customWidth="1"/>
    <col min="3" max="3" width="37.7109375" customWidth="1"/>
    <col min="4" max="4" width="31.42578125" customWidth="1"/>
  </cols>
  <sheetData>
    <row r="1" spans="1:4" ht="15.75" thickBot="1">
      <c r="A1" s="83" t="s">
        <v>62</v>
      </c>
      <c r="B1" s="84" t="s">
        <v>63</v>
      </c>
      <c r="C1" s="84" t="s">
        <v>64</v>
      </c>
      <c r="D1" s="85" t="s">
        <v>65</v>
      </c>
    </row>
    <row r="2" spans="1:4">
      <c r="A2" s="77" t="s">
        <v>66</v>
      </c>
      <c r="B2" s="78" t="s">
        <v>67</v>
      </c>
      <c r="C2" s="78" t="s">
        <v>68</v>
      </c>
      <c r="D2" s="79" t="s">
        <v>69</v>
      </c>
    </row>
    <row r="3" spans="1:4">
      <c r="A3" s="77" t="s">
        <v>70</v>
      </c>
      <c r="B3" s="78" t="s">
        <v>71</v>
      </c>
      <c r="C3" s="78" t="s">
        <v>72</v>
      </c>
      <c r="D3" s="79" t="s">
        <v>73</v>
      </c>
    </row>
    <row r="4" spans="1:4">
      <c r="A4" s="77" t="s">
        <v>74</v>
      </c>
      <c r="B4" s="78" t="s">
        <v>71</v>
      </c>
      <c r="C4" s="78" t="s">
        <v>75</v>
      </c>
      <c r="D4" s="79" t="s">
        <v>73</v>
      </c>
    </row>
    <row r="5" spans="1:4">
      <c r="A5" s="77" t="s">
        <v>76</v>
      </c>
      <c r="B5" s="78" t="s">
        <v>77</v>
      </c>
      <c r="C5" s="78" t="s">
        <v>72</v>
      </c>
      <c r="D5" s="79" t="s">
        <v>73</v>
      </c>
    </row>
    <row r="6" spans="1:4">
      <c r="A6" s="77" t="s">
        <v>78</v>
      </c>
      <c r="B6" s="78" t="s">
        <v>77</v>
      </c>
      <c r="C6" s="78" t="s">
        <v>72</v>
      </c>
      <c r="D6" s="79" t="s">
        <v>73</v>
      </c>
    </row>
    <row r="7" spans="1:4">
      <c r="A7" s="77" t="s">
        <v>83</v>
      </c>
      <c r="B7" s="78" t="s">
        <v>82</v>
      </c>
      <c r="C7" s="78" t="s">
        <v>72</v>
      </c>
      <c r="D7" s="79" t="s">
        <v>84</v>
      </c>
    </row>
    <row r="8" spans="1:4">
      <c r="A8" s="77" t="s">
        <v>85</v>
      </c>
      <c r="B8" s="78" t="s">
        <v>82</v>
      </c>
      <c r="C8" s="78" t="s">
        <v>68</v>
      </c>
      <c r="D8" s="79" t="s">
        <v>84</v>
      </c>
    </row>
    <row r="9" spans="1:4">
      <c r="A9" s="77" t="s">
        <v>79</v>
      </c>
      <c r="B9" s="78" t="s">
        <v>77</v>
      </c>
      <c r="C9" s="78" t="s">
        <v>81</v>
      </c>
      <c r="D9" s="79" t="s">
        <v>80</v>
      </c>
    </row>
    <row r="10" spans="1:4" ht="30.75" thickBot="1">
      <c r="A10" s="80" t="s">
        <v>86</v>
      </c>
      <c r="B10" s="81" t="s">
        <v>77</v>
      </c>
      <c r="C10" s="81" t="s">
        <v>81</v>
      </c>
      <c r="D10" s="82" t="s">
        <v>80</v>
      </c>
    </row>
    <row r="22" spans="1:6" ht="32.25" customHeight="1">
      <c r="A22" s="105" t="s">
        <v>62</v>
      </c>
      <c r="B22" s="105" t="s">
        <v>107</v>
      </c>
      <c r="C22" s="105" t="s">
        <v>110</v>
      </c>
      <c r="D22" s="105" t="s">
        <v>108</v>
      </c>
    </row>
    <row r="23" spans="1:6" ht="73.5" customHeight="1">
      <c r="A23" s="106" t="s">
        <v>115</v>
      </c>
      <c r="B23" s="106" t="s">
        <v>119</v>
      </c>
      <c r="C23" s="106" t="s">
        <v>114</v>
      </c>
      <c r="D23" s="102" t="s">
        <v>126</v>
      </c>
      <c r="E23" s="78"/>
      <c r="F23" s="78"/>
    </row>
    <row r="24" spans="1:6" ht="61.5" customHeight="1">
      <c r="A24" s="106" t="s">
        <v>112</v>
      </c>
      <c r="B24" s="106" t="s">
        <v>120</v>
      </c>
      <c r="C24" s="106" t="s">
        <v>113</v>
      </c>
      <c r="D24" s="103" t="s">
        <v>124</v>
      </c>
      <c r="E24" s="78"/>
      <c r="F24" s="78"/>
    </row>
    <row r="25" spans="1:6" ht="45" customHeight="1">
      <c r="A25" s="106" t="s">
        <v>117</v>
      </c>
      <c r="B25" s="106" t="s">
        <v>121</v>
      </c>
      <c r="C25" s="106" t="s">
        <v>109</v>
      </c>
      <c r="D25" s="102" t="s">
        <v>118</v>
      </c>
      <c r="E25" s="78"/>
      <c r="F25" s="78"/>
    </row>
    <row r="26" spans="1:6" ht="46.5" customHeight="1">
      <c r="A26" s="106" t="s">
        <v>116</v>
      </c>
      <c r="B26" s="106" t="s">
        <v>122</v>
      </c>
      <c r="C26" s="106" t="s">
        <v>109</v>
      </c>
      <c r="D26" s="102" t="s">
        <v>118</v>
      </c>
      <c r="E26" s="78"/>
    </row>
    <row r="27" spans="1:6" ht="45.75" customHeight="1">
      <c r="A27" s="106" t="s">
        <v>111</v>
      </c>
      <c r="B27" s="106" t="s">
        <v>123</v>
      </c>
      <c r="C27" s="106"/>
      <c r="D27" s="102" t="s">
        <v>125</v>
      </c>
      <c r="E27" s="78"/>
    </row>
    <row r="28" spans="1:6">
      <c r="A28" s="106"/>
      <c r="B28" s="104"/>
      <c r="C28" s="104"/>
      <c r="D28" s="78"/>
      <c r="E28" s="78"/>
    </row>
    <row r="29" spans="1:6">
      <c r="B29" s="78"/>
      <c r="C29" s="78"/>
      <c r="D29" s="78"/>
      <c r="E29" s="78"/>
    </row>
    <row r="30" spans="1:6">
      <c r="B30" s="78"/>
      <c r="C30" s="78"/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5315-C665-4A18-87E8-5799D3A580EE}">
  <sheetPr codeName="Sheet11"/>
  <dimension ref="A1:D172"/>
  <sheetViews>
    <sheetView topLeftCell="A142" workbookViewId="0">
      <selection activeCell="A170" sqref="A170:D172"/>
    </sheetView>
  </sheetViews>
  <sheetFormatPr defaultRowHeight="15"/>
  <cols>
    <col min="1" max="1" width="29.5703125" bestFit="1" customWidth="1"/>
    <col min="2" max="2" width="16" customWidth="1"/>
    <col min="3" max="3" width="33.7109375" customWidth="1"/>
    <col min="4" max="4" width="15.5703125" customWidth="1"/>
  </cols>
  <sheetData>
    <row r="1" spans="1:4" ht="15.75" thickBot="1">
      <c r="A1" s="113" t="s">
        <v>130</v>
      </c>
      <c r="B1" s="114">
        <v>44032</v>
      </c>
      <c r="C1" s="114" t="s">
        <v>156</v>
      </c>
      <c r="D1" s="115" t="s">
        <v>131</v>
      </c>
    </row>
    <row r="2" spans="1:4">
      <c r="A2" s="77" t="s">
        <v>127</v>
      </c>
      <c r="B2" s="159">
        <v>24.2</v>
      </c>
      <c r="C2" s="109">
        <v>0</v>
      </c>
      <c r="D2" s="160">
        <v>1</v>
      </c>
    </row>
    <row r="3" spans="1:4" ht="15.75" thickBot="1">
      <c r="A3" s="110" t="s">
        <v>128</v>
      </c>
      <c r="B3" s="111">
        <v>25.55</v>
      </c>
      <c r="C3" s="112">
        <v>-1</v>
      </c>
      <c r="D3" s="161">
        <v>-0.63</v>
      </c>
    </row>
    <row r="4" spans="1:4" ht="15.75" thickBot="1"/>
    <row r="5" spans="1:4" ht="15.75" thickBot="1">
      <c r="A5" s="113" t="s">
        <v>130</v>
      </c>
      <c r="B5" s="114">
        <v>44046</v>
      </c>
      <c r="C5" s="114" t="s">
        <v>165</v>
      </c>
      <c r="D5" s="115" t="s">
        <v>131</v>
      </c>
    </row>
    <row r="6" spans="1:4">
      <c r="A6" s="77" t="s">
        <v>127</v>
      </c>
      <c r="B6" s="159">
        <v>23.72</v>
      </c>
      <c r="C6" s="109">
        <v>0.5</v>
      </c>
      <c r="D6" s="160">
        <v>-0.5</v>
      </c>
    </row>
    <row r="7" spans="1:4" ht="15.75" thickBot="1">
      <c r="A7" s="110" t="s">
        <v>128</v>
      </c>
      <c r="B7" s="111">
        <v>25.28</v>
      </c>
      <c r="C7" s="112">
        <v>0.5</v>
      </c>
      <c r="D7" s="161">
        <v>-0.5</v>
      </c>
    </row>
    <row r="9" spans="1:4" ht="15.75" thickBot="1"/>
    <row r="10" spans="1:4" ht="15.75" thickBot="1">
      <c r="A10" s="113" t="s">
        <v>130</v>
      </c>
      <c r="B10" s="114">
        <v>44053</v>
      </c>
      <c r="C10" s="114" t="s">
        <v>167</v>
      </c>
      <c r="D10" s="115" t="s">
        <v>131</v>
      </c>
    </row>
    <row r="11" spans="1:4">
      <c r="A11" s="77" t="s">
        <v>127</v>
      </c>
      <c r="B11" s="159">
        <v>24.05</v>
      </c>
      <c r="C11" s="109">
        <v>0.5</v>
      </c>
      <c r="D11" s="160">
        <v>0.3</v>
      </c>
    </row>
    <row r="12" spans="1:4" ht="15.75" thickBot="1">
      <c r="A12" s="110" t="s">
        <v>128</v>
      </c>
      <c r="B12" s="111">
        <v>25.59</v>
      </c>
      <c r="C12" s="112">
        <v>-0.5</v>
      </c>
      <c r="D12" s="161">
        <v>-0.5</v>
      </c>
    </row>
    <row r="14" spans="1:4" ht="15.75" thickBot="1"/>
    <row r="15" spans="1:4" ht="15.75" thickBot="1">
      <c r="A15" s="113" t="s">
        <v>130</v>
      </c>
      <c r="B15" s="114">
        <v>44060</v>
      </c>
      <c r="C15" s="114" t="s">
        <v>168</v>
      </c>
      <c r="D15" s="115" t="s">
        <v>131</v>
      </c>
    </row>
    <row r="16" spans="1:4">
      <c r="A16" s="77" t="s">
        <v>127</v>
      </c>
      <c r="B16" s="159">
        <v>25.63</v>
      </c>
      <c r="C16" s="109">
        <v>0.5</v>
      </c>
      <c r="D16" s="160">
        <v>1</v>
      </c>
    </row>
    <row r="17" spans="1:4" ht="15.75" thickBot="1">
      <c r="A17" s="110" t="s">
        <v>128</v>
      </c>
      <c r="B17" s="111">
        <v>26.57</v>
      </c>
      <c r="C17" s="112">
        <v>-0.5</v>
      </c>
      <c r="D17" s="161">
        <v>-0.5</v>
      </c>
    </row>
    <row r="19" spans="1:4" ht="15.75" thickBot="1"/>
    <row r="20" spans="1:4" ht="15.75" thickBot="1">
      <c r="A20" s="113" t="s">
        <v>130</v>
      </c>
      <c r="B20" s="114">
        <v>44067</v>
      </c>
      <c r="C20" s="114" t="s">
        <v>169</v>
      </c>
      <c r="D20" s="115" t="s">
        <v>131</v>
      </c>
    </row>
    <row r="21" spans="1:4">
      <c r="A21" s="77" t="s">
        <v>127</v>
      </c>
      <c r="B21" s="159">
        <v>26.51</v>
      </c>
      <c r="C21" s="109">
        <v>0.5</v>
      </c>
      <c r="D21" s="160">
        <v>0</v>
      </c>
    </row>
    <row r="22" spans="1:4" ht="15.75" thickBot="1">
      <c r="A22" s="110" t="s">
        <v>128</v>
      </c>
      <c r="B22" s="111">
        <v>24.99</v>
      </c>
      <c r="C22" s="112">
        <v>-1</v>
      </c>
      <c r="D22" s="161">
        <v>-1</v>
      </c>
    </row>
    <row r="24" spans="1:4" ht="15.75" thickBot="1"/>
    <row r="25" spans="1:4" ht="15.75" thickBot="1">
      <c r="A25" s="113" t="s">
        <v>130</v>
      </c>
      <c r="B25" s="114">
        <v>44074</v>
      </c>
      <c r="C25" s="114" t="s">
        <v>172</v>
      </c>
      <c r="D25" s="115" t="s">
        <v>131</v>
      </c>
    </row>
    <row r="26" spans="1:4">
      <c r="A26" s="77" t="s">
        <v>127</v>
      </c>
      <c r="B26" s="159">
        <v>26.55</v>
      </c>
      <c r="C26" s="109">
        <v>0</v>
      </c>
      <c r="D26" s="160">
        <v>-0.5</v>
      </c>
    </row>
    <row r="27" spans="1:4" ht="15.75" thickBot="1">
      <c r="A27" s="110" t="s">
        <v>128</v>
      </c>
      <c r="B27" s="111">
        <v>24.55</v>
      </c>
      <c r="C27" s="112">
        <v>1</v>
      </c>
      <c r="D27" s="161">
        <v>-0.4</v>
      </c>
    </row>
    <row r="29" spans="1:4" ht="15.75" thickBot="1"/>
    <row r="30" spans="1:4" ht="15.75" thickBot="1">
      <c r="A30" s="113" t="s">
        <v>130</v>
      </c>
      <c r="B30" s="114">
        <v>44081</v>
      </c>
      <c r="C30" s="114" t="s">
        <v>173</v>
      </c>
      <c r="D30" s="115" t="s">
        <v>131</v>
      </c>
    </row>
    <row r="31" spans="1:4">
      <c r="A31" s="77" t="s">
        <v>127</v>
      </c>
      <c r="B31" s="159">
        <v>23.74</v>
      </c>
      <c r="C31" s="109">
        <v>0</v>
      </c>
      <c r="D31" s="160">
        <v>0</v>
      </c>
    </row>
    <row r="32" spans="1:4" ht="15.75" thickBot="1">
      <c r="A32" s="110" t="s">
        <v>128</v>
      </c>
      <c r="B32" s="111">
        <v>23.99</v>
      </c>
      <c r="C32" s="112">
        <v>-1</v>
      </c>
      <c r="D32" s="161">
        <v>-1.3</v>
      </c>
    </row>
    <row r="34" spans="1:4" ht="15.75" thickBot="1"/>
    <row r="35" spans="1:4" ht="15.75" thickBot="1">
      <c r="A35" s="113" t="s">
        <v>130</v>
      </c>
      <c r="B35" s="114">
        <v>44088</v>
      </c>
      <c r="C35" s="114" t="s">
        <v>175</v>
      </c>
      <c r="D35" s="115" t="s">
        <v>131</v>
      </c>
    </row>
    <row r="36" spans="1:4">
      <c r="A36" s="77" t="s">
        <v>127</v>
      </c>
      <c r="B36" s="159">
        <v>26.33</v>
      </c>
      <c r="C36" s="109">
        <v>-1</v>
      </c>
      <c r="D36" s="160">
        <v>0</v>
      </c>
    </row>
    <row r="37" spans="1:4" ht="15.75" thickBot="1">
      <c r="A37" s="110" t="s">
        <v>128</v>
      </c>
      <c r="B37" s="111">
        <v>24.66</v>
      </c>
      <c r="C37" s="112">
        <v>0</v>
      </c>
      <c r="D37" s="161">
        <v>0.7</v>
      </c>
    </row>
    <row r="39" spans="1:4" ht="15.75" thickBot="1"/>
    <row r="40" spans="1:4" ht="15.75" thickBot="1">
      <c r="A40" s="113" t="s">
        <v>130</v>
      </c>
      <c r="B40" s="114">
        <v>44095</v>
      </c>
      <c r="C40" s="114" t="s">
        <v>201</v>
      </c>
      <c r="D40" s="115" t="s">
        <v>131</v>
      </c>
    </row>
    <row r="41" spans="1:4">
      <c r="A41" s="77" t="s">
        <v>127</v>
      </c>
      <c r="B41" s="159">
        <v>24.02</v>
      </c>
      <c r="C41" s="109">
        <v>1.5</v>
      </c>
      <c r="D41" s="160">
        <v>1</v>
      </c>
    </row>
    <row r="42" spans="1:4" ht="15.75" thickBot="1">
      <c r="A42" s="110" t="s">
        <v>128</v>
      </c>
      <c r="B42" s="111">
        <v>21.63</v>
      </c>
      <c r="C42" s="112">
        <v>2.5</v>
      </c>
      <c r="D42" s="161">
        <v>2</v>
      </c>
    </row>
    <row r="45" spans="1:4" ht="15.75" thickBot="1"/>
    <row r="46" spans="1:4" ht="15.75" thickBot="1">
      <c r="A46" s="113" t="s">
        <v>130</v>
      </c>
      <c r="B46" s="114">
        <v>44113</v>
      </c>
      <c r="C46" s="114" t="s">
        <v>208</v>
      </c>
      <c r="D46" s="115" t="s">
        <v>131</v>
      </c>
    </row>
    <row r="47" spans="1:4">
      <c r="A47" s="77" t="s">
        <v>127</v>
      </c>
      <c r="B47" s="159">
        <v>26.81</v>
      </c>
      <c r="C47" s="109">
        <v>-1.5</v>
      </c>
      <c r="D47" s="160">
        <v>-1</v>
      </c>
    </row>
    <row r="48" spans="1:4" ht="15.75" thickBot="1">
      <c r="A48" s="110" t="s">
        <v>128</v>
      </c>
      <c r="B48" s="111">
        <v>26.11</v>
      </c>
      <c r="C48" s="112">
        <v>-1</v>
      </c>
      <c r="D48" s="161">
        <v>-1</v>
      </c>
    </row>
    <row r="50" spans="1:4" ht="15.75" thickBot="1"/>
    <row r="51" spans="1:4" ht="15.75" thickBot="1">
      <c r="A51" s="113" t="s">
        <v>130</v>
      </c>
      <c r="B51" s="114">
        <v>44120</v>
      </c>
      <c r="C51" s="114" t="s">
        <v>209</v>
      </c>
      <c r="D51" s="115" t="s">
        <v>131</v>
      </c>
    </row>
    <row r="52" spans="1:4">
      <c r="A52" s="77" t="s">
        <v>127</v>
      </c>
      <c r="B52" s="159">
        <v>25.46</v>
      </c>
      <c r="C52" s="109">
        <v>-0.5</v>
      </c>
      <c r="D52" s="160">
        <v>0</v>
      </c>
    </row>
    <row r="53" spans="1:4" ht="15.75" thickBot="1">
      <c r="A53" s="110" t="s">
        <v>128</v>
      </c>
      <c r="B53" s="111">
        <v>24.95</v>
      </c>
      <c r="C53" s="112">
        <v>-1</v>
      </c>
      <c r="D53" s="161">
        <v>-1</v>
      </c>
    </row>
    <row r="56" spans="1:4" ht="15.75" thickBot="1"/>
    <row r="57" spans="1:4" ht="15.75" thickBot="1">
      <c r="A57" s="113" t="s">
        <v>130</v>
      </c>
      <c r="B57" s="114">
        <v>44123</v>
      </c>
      <c r="C57" s="114" t="s">
        <v>217</v>
      </c>
      <c r="D57" s="115" t="s">
        <v>131</v>
      </c>
    </row>
    <row r="58" spans="1:4">
      <c r="A58" s="77" t="s">
        <v>127</v>
      </c>
      <c r="B58" s="159">
        <v>27.97</v>
      </c>
      <c r="C58" s="109">
        <v>-2</v>
      </c>
      <c r="D58" s="160">
        <v>-1.5</v>
      </c>
    </row>
    <row r="59" spans="1:4" ht="15.75" thickBot="1">
      <c r="A59" s="110" t="s">
        <v>128</v>
      </c>
      <c r="B59" s="111">
        <v>25.82</v>
      </c>
      <c r="C59" s="112">
        <v>-1</v>
      </c>
      <c r="D59" s="161">
        <v>-1</v>
      </c>
    </row>
    <row r="61" spans="1:4" ht="15.75" thickBot="1"/>
    <row r="62" spans="1:4" ht="15.75" thickBot="1">
      <c r="A62" s="113" t="s">
        <v>130</v>
      </c>
      <c r="B62" s="114">
        <v>44130</v>
      </c>
      <c r="C62" s="114" t="s">
        <v>218</v>
      </c>
      <c r="D62" s="115" t="s">
        <v>131</v>
      </c>
    </row>
    <row r="63" spans="1:4">
      <c r="A63" s="77" t="s">
        <v>127</v>
      </c>
      <c r="B63" s="159">
        <v>24.58</v>
      </c>
      <c r="C63" s="109">
        <v>2</v>
      </c>
      <c r="D63" s="160">
        <v>2</v>
      </c>
    </row>
    <row r="64" spans="1:4" ht="15.75" thickBot="1">
      <c r="A64" s="110" t="s">
        <v>128</v>
      </c>
      <c r="B64" s="111">
        <v>25.32</v>
      </c>
      <c r="C64" s="112">
        <v>1.5</v>
      </c>
      <c r="D64" s="161">
        <v>1</v>
      </c>
    </row>
    <row r="67" spans="1:4" ht="15.75" thickBot="1"/>
    <row r="68" spans="1:4" ht="15.75" thickBot="1">
      <c r="A68" s="113" t="s">
        <v>130</v>
      </c>
      <c r="B68" s="114">
        <v>44137</v>
      </c>
      <c r="C68" s="114" t="s">
        <v>230</v>
      </c>
      <c r="D68" s="115" t="s">
        <v>131</v>
      </c>
    </row>
    <row r="69" spans="1:4">
      <c r="A69" s="77" t="s">
        <v>127</v>
      </c>
      <c r="B69" s="159">
        <v>27.39</v>
      </c>
      <c r="C69" s="109">
        <v>-2</v>
      </c>
      <c r="D69" s="160">
        <v>-3</v>
      </c>
    </row>
    <row r="70" spans="1:4" ht="15.75" thickBot="1">
      <c r="A70" s="110" t="s">
        <v>128</v>
      </c>
      <c r="B70" s="111">
        <v>25.62</v>
      </c>
      <c r="C70" s="112">
        <v>-2</v>
      </c>
      <c r="D70" s="161">
        <v>-1.5</v>
      </c>
    </row>
    <row r="72" spans="1:4" ht="15.75" thickBot="1"/>
    <row r="73" spans="1:4" ht="15.75" thickBot="1">
      <c r="A73" s="113" t="s">
        <v>130</v>
      </c>
      <c r="B73" s="114">
        <v>44144</v>
      </c>
      <c r="C73" s="114" t="s">
        <v>231</v>
      </c>
      <c r="D73" s="115" t="s">
        <v>131</v>
      </c>
    </row>
    <row r="74" spans="1:4">
      <c r="A74" s="77" t="s">
        <v>127</v>
      </c>
      <c r="B74" s="159">
        <v>21.37</v>
      </c>
      <c r="C74" s="109">
        <v>4</v>
      </c>
      <c r="D74" s="160">
        <v>3</v>
      </c>
    </row>
    <row r="75" spans="1:4" ht="15.75" thickBot="1">
      <c r="A75" s="110" t="s">
        <v>128</v>
      </c>
      <c r="B75" s="111">
        <v>23.82</v>
      </c>
      <c r="C75" s="112">
        <v>1.5</v>
      </c>
      <c r="D75" s="161">
        <v>0.5</v>
      </c>
    </row>
    <row r="77" spans="1:4" ht="15.75" thickBot="1"/>
    <row r="78" spans="1:4" ht="15.75" thickBot="1">
      <c r="A78" s="113" t="s">
        <v>130</v>
      </c>
      <c r="B78" s="114">
        <v>44151</v>
      </c>
      <c r="C78" s="114" t="s">
        <v>234</v>
      </c>
      <c r="D78" s="115" t="s">
        <v>131</v>
      </c>
    </row>
    <row r="79" spans="1:4">
      <c r="A79" s="77" t="s">
        <v>127</v>
      </c>
      <c r="B79" s="159">
        <v>25.88</v>
      </c>
      <c r="C79" s="109">
        <v>-2</v>
      </c>
      <c r="D79" s="160">
        <v>-1.6</v>
      </c>
    </row>
    <row r="80" spans="1:4" ht="15.75" thickBot="1">
      <c r="A80" s="110" t="s">
        <v>128</v>
      </c>
      <c r="B80" s="111">
        <v>24.33</v>
      </c>
      <c r="C80" s="112">
        <v>-1.5</v>
      </c>
      <c r="D80" s="161">
        <v>-1</v>
      </c>
    </row>
    <row r="82" spans="1:4" ht="15.75" thickBot="1"/>
    <row r="83" spans="1:4" ht="15.75" thickBot="1">
      <c r="A83" s="113" t="s">
        <v>130</v>
      </c>
      <c r="B83" s="114">
        <v>44158</v>
      </c>
      <c r="C83" s="114" t="s">
        <v>235</v>
      </c>
      <c r="D83" s="115" t="s">
        <v>131</v>
      </c>
    </row>
    <row r="84" spans="1:4">
      <c r="A84" s="77" t="s">
        <v>127</v>
      </c>
      <c r="B84" s="159">
        <v>23.71</v>
      </c>
      <c r="C84" s="109">
        <v>-1</v>
      </c>
      <c r="D84" s="160">
        <v>-1</v>
      </c>
    </row>
    <row r="85" spans="1:4" ht="15.75" thickBot="1">
      <c r="A85" s="110" t="s">
        <v>128</v>
      </c>
      <c r="B85" s="111">
        <v>23.07</v>
      </c>
      <c r="C85" s="112">
        <v>2</v>
      </c>
      <c r="D85" s="161">
        <v>1.5</v>
      </c>
    </row>
    <row r="87" spans="1:4" ht="15.75" thickBot="1"/>
    <row r="88" spans="1:4" ht="15.75" thickBot="1">
      <c r="A88" s="113" t="s">
        <v>130</v>
      </c>
      <c r="B88" s="114">
        <v>44165</v>
      </c>
      <c r="C88" s="114" t="s">
        <v>243</v>
      </c>
      <c r="D88" s="115" t="s">
        <v>131</v>
      </c>
    </row>
    <row r="89" spans="1:4">
      <c r="A89" s="77" t="s">
        <v>127</v>
      </c>
      <c r="B89" s="159">
        <v>24.4</v>
      </c>
      <c r="C89" s="109">
        <v>0.8</v>
      </c>
      <c r="D89" s="160">
        <v>1.2</v>
      </c>
    </row>
    <row r="90" spans="1:4" ht="15.75" thickBot="1">
      <c r="A90" s="110" t="s">
        <v>128</v>
      </c>
      <c r="B90" s="111">
        <v>22.04</v>
      </c>
      <c r="C90" s="112">
        <v>1</v>
      </c>
      <c r="D90" s="161">
        <v>0.5</v>
      </c>
    </row>
    <row r="93" spans="1:4" ht="15.75" thickBot="1"/>
    <row r="94" spans="1:4" ht="15.75" thickBot="1">
      <c r="A94" s="113" t="s">
        <v>130</v>
      </c>
      <c r="B94" s="272">
        <v>44172</v>
      </c>
      <c r="C94" s="272" t="s">
        <v>244</v>
      </c>
      <c r="D94" s="273" t="s">
        <v>131</v>
      </c>
    </row>
    <row r="95" spans="1:4">
      <c r="A95" s="77" t="s">
        <v>127</v>
      </c>
      <c r="B95" s="274">
        <v>23.82</v>
      </c>
      <c r="C95" s="275">
        <v>-2</v>
      </c>
      <c r="D95" s="276">
        <v>-3</v>
      </c>
    </row>
    <row r="96" spans="1:4" ht="15.75" thickBot="1">
      <c r="A96" s="110" t="s">
        <v>128</v>
      </c>
      <c r="B96" s="277">
        <v>20.37</v>
      </c>
      <c r="C96" s="278">
        <v>0.5</v>
      </c>
      <c r="D96" s="279">
        <v>-0.3</v>
      </c>
    </row>
    <row r="97" spans="1:4">
      <c r="B97" s="280"/>
      <c r="C97" s="280"/>
      <c r="D97" s="280"/>
    </row>
    <row r="98" spans="1:4" ht="15.75" thickBot="1">
      <c r="B98" s="280"/>
      <c r="C98" s="280"/>
      <c r="D98" s="280"/>
    </row>
    <row r="99" spans="1:4" ht="15.75" thickBot="1">
      <c r="A99" s="113" t="s">
        <v>130</v>
      </c>
      <c r="B99" s="272">
        <v>43845</v>
      </c>
      <c r="C99" s="272" t="s">
        <v>273</v>
      </c>
      <c r="D99" s="273" t="s">
        <v>131</v>
      </c>
    </row>
    <row r="100" spans="1:4">
      <c r="A100" s="77" t="s">
        <v>127</v>
      </c>
      <c r="B100" s="274">
        <v>22.7</v>
      </c>
      <c r="C100" s="275">
        <v>0</v>
      </c>
      <c r="D100" s="276">
        <v>0</v>
      </c>
    </row>
    <row r="101" spans="1:4" ht="15.75" thickBot="1">
      <c r="A101" s="110" t="s">
        <v>128</v>
      </c>
      <c r="B101" s="277">
        <v>24.11</v>
      </c>
      <c r="C101" s="278">
        <v>2</v>
      </c>
      <c r="D101" s="279">
        <v>1.8</v>
      </c>
    </row>
    <row r="104" spans="1:4" ht="15.75" thickBot="1"/>
    <row r="105" spans="1:4" ht="15.75" thickBot="1">
      <c r="A105" s="113" t="s">
        <v>130</v>
      </c>
      <c r="B105" s="272">
        <v>43852</v>
      </c>
      <c r="C105" s="272" t="s">
        <v>274</v>
      </c>
      <c r="D105" s="273" t="s">
        <v>131</v>
      </c>
    </row>
    <row r="106" spans="1:4">
      <c r="A106" s="77" t="s">
        <v>127</v>
      </c>
      <c r="B106" s="274">
        <v>21.34</v>
      </c>
      <c r="C106" s="275">
        <v>-3</v>
      </c>
      <c r="D106" s="276">
        <v>-3.5</v>
      </c>
    </row>
    <row r="107" spans="1:4" ht="15.75" thickBot="1">
      <c r="A107" s="110" t="s">
        <v>128</v>
      </c>
      <c r="B107" s="277">
        <v>27.37</v>
      </c>
      <c r="C107" s="278">
        <v>-3</v>
      </c>
      <c r="D107" s="279">
        <v>-2</v>
      </c>
    </row>
    <row r="109" spans="1:4" ht="15.75" thickBot="1">
      <c r="B109" s="274"/>
    </row>
    <row r="110" spans="1:4" ht="15.75" thickBot="1">
      <c r="A110" s="113" t="s">
        <v>130</v>
      </c>
      <c r="B110" s="272">
        <v>43859</v>
      </c>
      <c r="C110" s="272" t="s">
        <v>277</v>
      </c>
      <c r="D110" s="273" t="s">
        <v>131</v>
      </c>
    </row>
    <row r="111" spans="1:4">
      <c r="A111" s="77" t="s">
        <v>127</v>
      </c>
      <c r="B111" s="274">
        <v>19.77</v>
      </c>
      <c r="C111" s="275">
        <v>3</v>
      </c>
      <c r="D111" s="276">
        <v>4</v>
      </c>
    </row>
    <row r="112" spans="1:4" ht="15.75" thickBot="1">
      <c r="A112" s="110" t="s">
        <v>128</v>
      </c>
      <c r="B112" s="277">
        <v>24.36</v>
      </c>
      <c r="C112" s="278">
        <v>1.5</v>
      </c>
      <c r="D112" s="279">
        <v>1</v>
      </c>
    </row>
    <row r="113" spans="1:4" ht="15.75" thickBot="1"/>
    <row r="114" spans="1:4" ht="15.75" thickBot="1">
      <c r="A114" s="113" t="s">
        <v>130</v>
      </c>
      <c r="B114" s="272">
        <v>43862</v>
      </c>
      <c r="C114" s="272" t="s">
        <v>278</v>
      </c>
      <c r="D114" s="273" t="s">
        <v>131</v>
      </c>
    </row>
    <row r="115" spans="1:4">
      <c r="A115" s="77" t="s">
        <v>127</v>
      </c>
      <c r="B115" s="274">
        <v>24.69</v>
      </c>
      <c r="C115" s="275">
        <v>-3</v>
      </c>
      <c r="D115" s="276">
        <v>-4.5</v>
      </c>
    </row>
    <row r="116" spans="1:4" ht="15.75" thickBot="1">
      <c r="A116" s="110" t="s">
        <v>128</v>
      </c>
      <c r="B116" s="277">
        <v>25.81</v>
      </c>
      <c r="C116" s="278">
        <v>-1.5</v>
      </c>
      <c r="D116" s="279">
        <v>-1</v>
      </c>
    </row>
    <row r="118" spans="1:4" ht="15.75" thickBot="1"/>
    <row r="119" spans="1:4" ht="15.75" thickBot="1">
      <c r="A119" s="113" t="s">
        <v>130</v>
      </c>
      <c r="B119" s="272">
        <v>43869</v>
      </c>
      <c r="C119" s="272" t="s">
        <v>279</v>
      </c>
      <c r="D119" s="273" t="s">
        <v>131</v>
      </c>
    </row>
    <row r="120" spans="1:4">
      <c r="A120" s="77" t="s">
        <v>127</v>
      </c>
      <c r="B120" s="274">
        <v>26.02</v>
      </c>
      <c r="C120" s="275">
        <v>-2.5</v>
      </c>
      <c r="D120" s="276">
        <v>-3.5</v>
      </c>
    </row>
    <row r="121" spans="1:4" ht="15.75" thickBot="1">
      <c r="A121" s="110" t="s">
        <v>128</v>
      </c>
      <c r="B121" s="277">
        <v>20.61</v>
      </c>
      <c r="C121" s="278">
        <v>2</v>
      </c>
      <c r="D121" s="279">
        <v>1.5</v>
      </c>
    </row>
    <row r="123" spans="1:4" ht="15.75" thickBot="1"/>
    <row r="124" spans="1:4" ht="15.75" thickBot="1">
      <c r="A124" s="113" t="s">
        <v>130</v>
      </c>
      <c r="B124" s="272">
        <v>43883</v>
      </c>
      <c r="C124" s="272" t="s">
        <v>294</v>
      </c>
      <c r="D124" s="273" t="s">
        <v>131</v>
      </c>
    </row>
    <row r="125" spans="1:4">
      <c r="A125" s="77" t="s">
        <v>127</v>
      </c>
      <c r="B125" s="274">
        <v>22.58</v>
      </c>
      <c r="C125" s="275">
        <v>1</v>
      </c>
      <c r="D125" s="276">
        <v>1.4</v>
      </c>
    </row>
    <row r="126" spans="1:4" ht="15.75" thickBot="1">
      <c r="A126" s="110" t="s">
        <v>128</v>
      </c>
      <c r="B126" s="277">
        <v>21.07</v>
      </c>
      <c r="C126" s="278">
        <v>1</v>
      </c>
      <c r="D126" s="279">
        <v>0.5</v>
      </c>
    </row>
    <row r="128" spans="1:4" ht="15.75" thickBot="1"/>
    <row r="129" spans="1:4" ht="15.75" thickBot="1">
      <c r="A129" s="113" t="s">
        <v>130</v>
      </c>
      <c r="B129" s="272">
        <v>43891</v>
      </c>
      <c r="C129" s="272" t="s">
        <v>295</v>
      </c>
      <c r="D129" s="273" t="s">
        <v>131</v>
      </c>
    </row>
    <row r="130" spans="1:4">
      <c r="A130" s="77" t="s">
        <v>127</v>
      </c>
      <c r="B130" s="274">
        <v>24.07</v>
      </c>
      <c r="C130" s="275">
        <v>-1</v>
      </c>
      <c r="D130" s="276">
        <v>-1.5</v>
      </c>
    </row>
    <row r="131" spans="1:4" ht="15.75" thickBot="1">
      <c r="A131" s="110" t="s">
        <v>128</v>
      </c>
      <c r="B131" s="277">
        <v>22.47</v>
      </c>
      <c r="C131" s="278">
        <v>1</v>
      </c>
      <c r="D131" s="279">
        <v>0.7</v>
      </c>
    </row>
    <row r="133" spans="1:4" ht="15.75" thickBot="1"/>
    <row r="134" spans="1:4" ht="15.75" thickBot="1">
      <c r="A134" s="113" t="s">
        <v>130</v>
      </c>
      <c r="B134" s="272">
        <v>43898</v>
      </c>
      <c r="C134" s="272" t="s">
        <v>304</v>
      </c>
      <c r="D134" s="273" t="s">
        <v>131</v>
      </c>
    </row>
    <row r="135" spans="1:4">
      <c r="A135" s="77" t="s">
        <v>127</v>
      </c>
      <c r="B135" s="274">
        <v>22.07</v>
      </c>
      <c r="C135" s="275">
        <v>1.5</v>
      </c>
      <c r="D135" s="276">
        <v>0.5</v>
      </c>
    </row>
    <row r="136" spans="1:4" ht="15.75" thickBot="1">
      <c r="A136" s="110" t="s">
        <v>128</v>
      </c>
      <c r="B136" s="277">
        <v>21.41</v>
      </c>
      <c r="C136" s="278">
        <v>1</v>
      </c>
      <c r="D136" s="279">
        <v>0.7</v>
      </c>
    </row>
    <row r="138" spans="1:4" ht="15.75" thickBot="1"/>
    <row r="139" spans="1:4" ht="15.75" thickBot="1">
      <c r="A139" s="113" t="s">
        <v>130</v>
      </c>
      <c r="B139" s="272">
        <v>43905</v>
      </c>
      <c r="C139" s="272" t="s">
        <v>307</v>
      </c>
      <c r="D139" s="273" t="s">
        <v>131</v>
      </c>
    </row>
    <row r="140" spans="1:4">
      <c r="A140" s="77" t="s">
        <v>127</v>
      </c>
      <c r="B140" s="274">
        <v>23.41</v>
      </c>
      <c r="C140" s="275">
        <v>0.5</v>
      </c>
      <c r="D140" s="276">
        <v>0.7</v>
      </c>
    </row>
    <row r="141" spans="1:4" ht="15.75" thickBot="1">
      <c r="A141" s="110" t="s">
        <v>128</v>
      </c>
      <c r="B141" s="277">
        <v>21.74</v>
      </c>
      <c r="C141" s="278">
        <v>-1.5</v>
      </c>
      <c r="D141" s="279">
        <v>-1.8</v>
      </c>
    </row>
    <row r="143" spans="1:4" ht="15.75" thickBot="1"/>
    <row r="144" spans="1:4" ht="15.75" thickBot="1">
      <c r="A144" s="113" t="s">
        <v>130</v>
      </c>
      <c r="B144" s="272">
        <v>43912</v>
      </c>
      <c r="C144" s="272" t="s">
        <v>329</v>
      </c>
      <c r="D144" s="273" t="s">
        <v>131</v>
      </c>
    </row>
    <row r="145" spans="1:4">
      <c r="A145" s="77" t="s">
        <v>127</v>
      </c>
      <c r="B145" s="274">
        <v>22.9</v>
      </c>
      <c r="C145" s="275">
        <v>4</v>
      </c>
      <c r="D145" s="276">
        <v>3.5</v>
      </c>
    </row>
    <row r="146" spans="1:4" ht="15.75" thickBot="1">
      <c r="A146" s="110" t="s">
        <v>128</v>
      </c>
      <c r="B146" s="277">
        <v>23.4</v>
      </c>
      <c r="C146" s="278">
        <v>-1.5</v>
      </c>
      <c r="D146" s="279">
        <v>-1.8</v>
      </c>
    </row>
    <row r="149" spans="1:4" ht="15.75" thickBot="1"/>
    <row r="150" spans="1:4" ht="15.75" thickBot="1">
      <c r="A150" s="113" t="s">
        <v>130</v>
      </c>
      <c r="B150" s="272">
        <v>43919</v>
      </c>
      <c r="C150" s="272" t="s">
        <v>330</v>
      </c>
      <c r="D150" s="273" t="s">
        <v>131</v>
      </c>
    </row>
    <row r="151" spans="1:4">
      <c r="A151" s="77" t="s">
        <v>127</v>
      </c>
      <c r="B151" s="274">
        <v>28.07</v>
      </c>
      <c r="C151" s="275">
        <v>-4</v>
      </c>
      <c r="D151" s="276">
        <v>-2</v>
      </c>
    </row>
    <row r="152" spans="1:4" ht="15.75" thickBot="1">
      <c r="A152" s="110" t="s">
        <v>128</v>
      </c>
      <c r="B152" s="277">
        <v>21.31</v>
      </c>
      <c r="C152" s="278">
        <v>1.2</v>
      </c>
      <c r="D152" s="279">
        <v>1.5</v>
      </c>
    </row>
    <row r="154" spans="1:4" ht="15.75" thickBot="1"/>
    <row r="155" spans="1:4" ht="15.75" thickBot="1">
      <c r="A155" s="113" t="s">
        <v>130</v>
      </c>
      <c r="B155" s="272">
        <v>43926</v>
      </c>
      <c r="C155" s="272" t="s">
        <v>332</v>
      </c>
      <c r="D155" s="273" t="s">
        <v>131</v>
      </c>
    </row>
    <row r="156" spans="1:4">
      <c r="A156" s="77" t="s">
        <v>127</v>
      </c>
      <c r="B156" s="274">
        <v>24.04</v>
      </c>
      <c r="C156" s="275">
        <v>-3</v>
      </c>
      <c r="D156" s="276">
        <v>-3</v>
      </c>
    </row>
    <row r="157" spans="1:4" ht="15.75" thickBot="1">
      <c r="A157" s="110" t="s">
        <v>128</v>
      </c>
      <c r="B157" s="277">
        <v>21.79</v>
      </c>
      <c r="C157" s="278">
        <v>1</v>
      </c>
      <c r="D157" s="279">
        <v>1.5</v>
      </c>
    </row>
    <row r="159" spans="1:4" ht="15.75" thickBot="1"/>
    <row r="160" spans="1:4" ht="15.75" thickBot="1">
      <c r="A160" s="113" t="s">
        <v>130</v>
      </c>
      <c r="B160" s="272">
        <v>43933</v>
      </c>
      <c r="C160" s="272" t="s">
        <v>333</v>
      </c>
      <c r="D160" s="273" t="s">
        <v>131</v>
      </c>
    </row>
    <row r="161" spans="1:4">
      <c r="A161" s="77" t="s">
        <v>127</v>
      </c>
      <c r="B161" s="274">
        <v>20.12</v>
      </c>
      <c r="C161" s="275">
        <v>4</v>
      </c>
      <c r="D161" s="276">
        <v>3.5</v>
      </c>
    </row>
    <row r="162" spans="1:4" ht="15.75" thickBot="1">
      <c r="A162" s="110" t="s">
        <v>128</v>
      </c>
      <c r="B162" s="277">
        <v>24.95</v>
      </c>
      <c r="C162" s="278">
        <v>-1.5</v>
      </c>
      <c r="D162" s="279">
        <v>-1</v>
      </c>
    </row>
    <row r="164" spans="1:4" ht="15.75" thickBot="1"/>
    <row r="165" spans="1:4" ht="15.75" thickBot="1">
      <c r="A165" s="113" t="s">
        <v>130</v>
      </c>
      <c r="B165" s="272">
        <v>43940</v>
      </c>
      <c r="C165" s="272" t="s">
        <v>335</v>
      </c>
      <c r="D165" s="273" t="s">
        <v>131</v>
      </c>
    </row>
    <row r="166" spans="1:4">
      <c r="A166" s="77" t="s">
        <v>127</v>
      </c>
      <c r="B166" s="274">
        <v>24.07</v>
      </c>
      <c r="C166" s="275">
        <v>-2</v>
      </c>
      <c r="D166" s="276">
        <v>-1</v>
      </c>
    </row>
    <row r="167" spans="1:4" ht="15.75" thickBot="1">
      <c r="A167" s="110" t="s">
        <v>128</v>
      </c>
      <c r="B167" s="277">
        <v>24.52</v>
      </c>
      <c r="C167" s="278">
        <v>-2.5</v>
      </c>
      <c r="D167" s="279">
        <v>-3</v>
      </c>
    </row>
    <row r="169" spans="1:4" ht="15.75" thickBot="1"/>
    <row r="170" spans="1:4" ht="15.75" thickBot="1">
      <c r="A170" s="113" t="s">
        <v>130</v>
      </c>
      <c r="B170" s="272">
        <v>43957</v>
      </c>
      <c r="C170" s="272" t="s">
        <v>336</v>
      </c>
      <c r="D170" s="273" t="s">
        <v>131</v>
      </c>
    </row>
    <row r="171" spans="1:4">
      <c r="A171" s="77" t="s">
        <v>127</v>
      </c>
      <c r="B171" s="274">
        <v>25.52</v>
      </c>
      <c r="C171" s="275">
        <v>-1</v>
      </c>
      <c r="D171" s="276">
        <v>-1.5</v>
      </c>
    </row>
    <row r="172" spans="1:4" ht="15.75" thickBot="1">
      <c r="A172" s="110" t="s">
        <v>128</v>
      </c>
      <c r="B172" s="277">
        <v>20.74</v>
      </c>
      <c r="C172" s="278">
        <v>0.5</v>
      </c>
      <c r="D172" s="279">
        <v>-0.1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F4F9F-29CF-4394-BDE3-C9CBAE0E852D}">
  <sheetPr codeName="Sheet12"/>
  <dimension ref="A1:K50"/>
  <sheetViews>
    <sheetView zoomScale="90" zoomScaleNormal="90" workbookViewId="0">
      <selection activeCell="F7" sqref="F7"/>
    </sheetView>
  </sheetViews>
  <sheetFormatPr defaultRowHeight="15"/>
  <cols>
    <col min="1" max="1" width="42.28515625" bestFit="1" customWidth="1"/>
    <col min="2" max="2" width="12.28515625" customWidth="1"/>
    <col min="3" max="3" width="20.28515625" bestFit="1" customWidth="1"/>
    <col min="4" max="4" width="17.42578125" customWidth="1"/>
    <col min="5" max="5" width="15.140625" customWidth="1"/>
    <col min="6" max="6" width="16.5703125" customWidth="1"/>
    <col min="7" max="7" width="17.85546875" customWidth="1"/>
    <col min="8" max="8" width="21.5703125" customWidth="1"/>
    <col min="10" max="10" width="8.85546875" bestFit="1" customWidth="1"/>
    <col min="11" max="11" width="10.140625" bestFit="1" customWidth="1"/>
  </cols>
  <sheetData>
    <row r="1" spans="1:11">
      <c r="A1" s="1"/>
      <c r="B1" s="1"/>
      <c r="C1" t="s">
        <v>285</v>
      </c>
      <c r="D1" t="s">
        <v>281</v>
      </c>
      <c r="E1" t="s">
        <v>282</v>
      </c>
      <c r="F1" t="s">
        <v>283</v>
      </c>
      <c r="I1" t="s">
        <v>128</v>
      </c>
      <c r="J1" t="s">
        <v>14</v>
      </c>
      <c r="K1" t="s">
        <v>7</v>
      </c>
    </row>
    <row r="2" spans="1:11">
      <c r="A2" t="s">
        <v>284</v>
      </c>
      <c r="C2" s="143">
        <v>127</v>
      </c>
      <c r="D2" s="143">
        <v>105</v>
      </c>
      <c r="E2" s="143">
        <v>120</v>
      </c>
      <c r="F2" s="143">
        <v>102</v>
      </c>
      <c r="H2" t="s">
        <v>286</v>
      </c>
      <c r="I2">
        <v>10</v>
      </c>
      <c r="J2">
        <v>5</v>
      </c>
      <c r="K2">
        <v>3</v>
      </c>
    </row>
    <row r="3" spans="1:11">
      <c r="A3" t="s">
        <v>296</v>
      </c>
      <c r="C3" s="143">
        <v>127.9</v>
      </c>
      <c r="D3" s="143">
        <v>108</v>
      </c>
      <c r="E3" s="143">
        <v>127</v>
      </c>
      <c r="F3" s="143">
        <v>107.5</v>
      </c>
      <c r="H3" t="s">
        <v>287</v>
      </c>
      <c r="I3">
        <v>0</v>
      </c>
      <c r="J3">
        <v>3</v>
      </c>
      <c r="K3">
        <v>0</v>
      </c>
    </row>
    <row r="4" spans="1:11">
      <c r="A4" t="s">
        <v>314</v>
      </c>
      <c r="C4" s="143">
        <v>130</v>
      </c>
      <c r="D4" s="143">
        <v>125</v>
      </c>
      <c r="E4" s="143">
        <v>135</v>
      </c>
      <c r="F4" s="143">
        <v>125</v>
      </c>
    </row>
    <row r="5" spans="1:11">
      <c r="A5" t="s">
        <v>331</v>
      </c>
      <c r="C5" s="143">
        <v>131</v>
      </c>
      <c r="D5" s="143">
        <v>128</v>
      </c>
      <c r="E5" s="143">
        <v>135</v>
      </c>
      <c r="F5" s="143">
        <v>127</v>
      </c>
    </row>
    <row r="6" spans="1:11">
      <c r="A6" t="s">
        <v>334</v>
      </c>
      <c r="C6" s="143">
        <v>133</v>
      </c>
      <c r="D6" s="143">
        <v>128</v>
      </c>
      <c r="E6" s="143">
        <v>135</v>
      </c>
      <c r="F6" s="143">
        <v>130</v>
      </c>
    </row>
    <row r="21" spans="1:7" ht="15.75" thickBot="1"/>
    <row r="22" spans="1:7" s="326" customFormat="1" ht="15.75" thickBot="1">
      <c r="A22" s="323"/>
      <c r="B22" s="324"/>
      <c r="C22" s="324">
        <v>44249</v>
      </c>
      <c r="D22" s="325">
        <f>C22+14</f>
        <v>44263</v>
      </c>
      <c r="E22" s="325">
        <f>D22+14</f>
        <v>44277</v>
      </c>
      <c r="F22" s="325">
        <f>E22+14</f>
        <v>44291</v>
      </c>
      <c r="G22" s="325">
        <f>F22+14</f>
        <v>44305</v>
      </c>
    </row>
    <row r="23" spans="1:7">
      <c r="A23" s="320" t="s">
        <v>288</v>
      </c>
      <c r="C23">
        <v>120</v>
      </c>
      <c r="D23" s="163">
        <v>120</v>
      </c>
      <c r="E23" s="163">
        <v>130</v>
      </c>
      <c r="F23" s="307">
        <v>132</v>
      </c>
      <c r="G23" s="163">
        <v>132</v>
      </c>
    </row>
    <row r="24" spans="1:7">
      <c r="A24" s="320" t="s">
        <v>289</v>
      </c>
      <c r="C24">
        <v>110</v>
      </c>
      <c r="D24" s="163">
        <v>115</v>
      </c>
      <c r="E24" s="163">
        <v>129</v>
      </c>
      <c r="F24" s="307">
        <v>131</v>
      </c>
      <c r="G24" s="163">
        <v>132</v>
      </c>
    </row>
    <row r="25" spans="1:7">
      <c r="A25" s="320" t="s">
        <v>290</v>
      </c>
      <c r="C25">
        <v>108</v>
      </c>
      <c r="D25" s="163">
        <v>115</v>
      </c>
      <c r="E25" s="163">
        <v>127</v>
      </c>
      <c r="F25" s="307">
        <v>130</v>
      </c>
      <c r="G25" s="163">
        <v>130</v>
      </c>
    </row>
    <row r="26" spans="1:7">
      <c r="A26" s="320" t="s">
        <v>84</v>
      </c>
      <c r="C26">
        <v>108</v>
      </c>
      <c r="D26" s="163">
        <v>118</v>
      </c>
      <c r="E26" s="163">
        <v>135</v>
      </c>
      <c r="F26" s="307">
        <v>135</v>
      </c>
      <c r="G26" s="163">
        <v>135</v>
      </c>
    </row>
    <row r="27" spans="1:7">
      <c r="A27" s="320" t="s">
        <v>291</v>
      </c>
      <c r="C27">
        <v>116</v>
      </c>
      <c r="D27" s="163">
        <v>127</v>
      </c>
      <c r="E27" s="163">
        <v>130</v>
      </c>
      <c r="F27" s="307">
        <v>130</v>
      </c>
      <c r="G27" s="163">
        <v>130</v>
      </c>
    </row>
    <row r="28" spans="1:7">
      <c r="A28" s="320" t="s">
        <v>292</v>
      </c>
      <c r="C28">
        <v>107</v>
      </c>
      <c r="D28" s="163">
        <v>110</v>
      </c>
      <c r="E28" s="163">
        <v>125</v>
      </c>
      <c r="F28" s="307">
        <v>128</v>
      </c>
      <c r="G28" s="163">
        <v>128</v>
      </c>
    </row>
    <row r="29" spans="1:7" s="322" customFormat="1" ht="15.75" thickBot="1">
      <c r="A29" s="321" t="s">
        <v>293</v>
      </c>
      <c r="C29" s="322">
        <v>102</v>
      </c>
      <c r="D29" s="111">
        <v>108</v>
      </c>
      <c r="E29" s="111">
        <v>125</v>
      </c>
      <c r="F29" s="308">
        <v>128</v>
      </c>
      <c r="G29" s="322">
        <v>129</v>
      </c>
    </row>
    <row r="31" spans="1:7" ht="15.75" thickBot="1"/>
    <row r="32" spans="1:7" s="326" customFormat="1" ht="15.75" thickBot="1">
      <c r="A32" s="323"/>
      <c r="B32" s="324"/>
      <c r="C32" s="324">
        <v>44249</v>
      </c>
      <c r="D32" s="325">
        <f>C32+14</f>
        <v>44263</v>
      </c>
      <c r="E32" s="325">
        <f>D32+14</f>
        <v>44277</v>
      </c>
      <c r="F32" s="325">
        <f>E32+14</f>
        <v>44291</v>
      </c>
      <c r="G32" s="325">
        <f>F32+14</f>
        <v>44305</v>
      </c>
    </row>
    <row r="33" spans="1:8">
      <c r="A33" s="320" t="s">
        <v>288</v>
      </c>
      <c r="D33" s="163"/>
      <c r="E33" s="307">
        <v>170</v>
      </c>
      <c r="F33" s="307">
        <v>168</v>
      </c>
      <c r="G33">
        <v>168</v>
      </c>
    </row>
    <row r="34" spans="1:8">
      <c r="A34" s="320" t="s">
        <v>289</v>
      </c>
      <c r="D34" s="163"/>
      <c r="E34" s="307">
        <v>170</v>
      </c>
      <c r="F34" s="307">
        <v>170</v>
      </c>
      <c r="G34">
        <v>170</v>
      </c>
    </row>
    <row r="35" spans="1:8">
      <c r="A35" s="320" t="s">
        <v>290</v>
      </c>
      <c r="D35" s="163"/>
      <c r="E35" s="307">
        <v>168</v>
      </c>
      <c r="F35" s="307">
        <v>168</v>
      </c>
      <c r="G35">
        <v>168</v>
      </c>
    </row>
    <row r="36" spans="1:8">
      <c r="A36" s="320" t="s">
        <v>84</v>
      </c>
      <c r="D36" s="163"/>
      <c r="E36" s="307">
        <v>180</v>
      </c>
      <c r="F36" s="307">
        <v>180</v>
      </c>
      <c r="G36">
        <v>180</v>
      </c>
    </row>
    <row r="37" spans="1:8">
      <c r="A37" s="320" t="s">
        <v>291</v>
      </c>
      <c r="D37" s="163"/>
      <c r="E37" s="307">
        <v>172</v>
      </c>
      <c r="F37" s="307">
        <v>170</v>
      </c>
      <c r="G37">
        <v>171</v>
      </c>
    </row>
    <row r="38" spans="1:8">
      <c r="A38" s="320" t="s">
        <v>292</v>
      </c>
      <c r="D38" s="163"/>
      <c r="E38" s="307">
        <v>167</v>
      </c>
      <c r="F38" s="307">
        <v>167</v>
      </c>
      <c r="G38">
        <v>167</v>
      </c>
    </row>
    <row r="39" spans="1:8" s="322" customFormat="1" ht="15.75" thickBot="1">
      <c r="A39" s="321" t="s">
        <v>293</v>
      </c>
      <c r="D39" s="111"/>
      <c r="E39" s="308">
        <v>160</v>
      </c>
      <c r="F39" s="308">
        <v>160</v>
      </c>
      <c r="G39" s="322">
        <v>160</v>
      </c>
    </row>
    <row r="41" spans="1:8" ht="15.75" thickBot="1"/>
    <row r="42" spans="1:8" ht="15.75" thickBot="1">
      <c r="B42" s="323"/>
      <c r="C42" s="340" t="s">
        <v>315</v>
      </c>
      <c r="D42" s="341"/>
      <c r="E42" s="342"/>
      <c r="F42" s="340" t="s">
        <v>316</v>
      </c>
      <c r="G42" s="341"/>
      <c r="H42" s="342"/>
    </row>
    <row r="43" spans="1:8" ht="15.75" thickBot="1">
      <c r="A43" t="s">
        <v>315</v>
      </c>
      <c r="B43" s="306"/>
      <c r="C43" s="315">
        <v>44279</v>
      </c>
      <c r="D43" s="315">
        <v>44293</v>
      </c>
      <c r="E43" s="315">
        <v>44306</v>
      </c>
      <c r="F43" s="315">
        <v>44279</v>
      </c>
      <c r="G43" s="315">
        <v>44293</v>
      </c>
      <c r="H43" s="315">
        <v>44306</v>
      </c>
    </row>
    <row r="44" spans="1:8">
      <c r="A44" t="s">
        <v>288</v>
      </c>
      <c r="B44" s="307" t="s">
        <v>297</v>
      </c>
      <c r="C44" s="307">
        <v>130</v>
      </c>
      <c r="D44" s="307">
        <v>132</v>
      </c>
      <c r="E44" s="163">
        <v>132</v>
      </c>
      <c r="F44" s="307">
        <v>170</v>
      </c>
      <c r="G44" s="307">
        <v>168</v>
      </c>
      <c r="H44" s="307">
        <v>168</v>
      </c>
    </row>
    <row r="45" spans="1:8">
      <c r="A45" t="s">
        <v>289</v>
      </c>
      <c r="B45" s="307" t="s">
        <v>298</v>
      </c>
      <c r="C45" s="307">
        <v>129</v>
      </c>
      <c r="D45" s="307">
        <v>131</v>
      </c>
      <c r="E45" s="163">
        <v>132</v>
      </c>
      <c r="F45" s="307">
        <v>170</v>
      </c>
      <c r="G45" s="307">
        <v>170</v>
      </c>
      <c r="H45" s="307">
        <v>170</v>
      </c>
    </row>
    <row r="46" spans="1:8">
      <c r="A46" t="s">
        <v>290</v>
      </c>
      <c r="B46" s="307" t="s">
        <v>299</v>
      </c>
      <c r="C46" s="307">
        <v>127</v>
      </c>
      <c r="D46" s="307">
        <v>130</v>
      </c>
      <c r="E46" s="163">
        <v>130</v>
      </c>
      <c r="F46" s="307">
        <v>168</v>
      </c>
      <c r="G46" s="307">
        <v>168</v>
      </c>
      <c r="H46" s="307">
        <v>168</v>
      </c>
    </row>
    <row r="47" spans="1:8">
      <c r="A47" t="s">
        <v>84</v>
      </c>
      <c r="B47" s="307" t="s">
        <v>300</v>
      </c>
      <c r="C47" s="307">
        <v>135</v>
      </c>
      <c r="D47" s="307">
        <v>135</v>
      </c>
      <c r="E47" s="163">
        <v>135</v>
      </c>
      <c r="F47" s="307">
        <v>180</v>
      </c>
      <c r="G47" s="307">
        <v>180</v>
      </c>
      <c r="H47" s="307">
        <v>180</v>
      </c>
    </row>
    <row r="48" spans="1:8">
      <c r="A48" t="s">
        <v>291</v>
      </c>
      <c r="B48" s="307" t="s">
        <v>301</v>
      </c>
      <c r="C48" s="307">
        <v>130</v>
      </c>
      <c r="D48" s="307">
        <v>130</v>
      </c>
      <c r="E48" s="163">
        <v>130</v>
      </c>
      <c r="F48" s="307">
        <v>172</v>
      </c>
      <c r="G48" s="307">
        <v>170</v>
      </c>
      <c r="H48" s="307">
        <v>171</v>
      </c>
    </row>
    <row r="49" spans="1:8">
      <c r="A49" t="s">
        <v>292</v>
      </c>
      <c r="B49" s="307" t="s">
        <v>302</v>
      </c>
      <c r="C49" s="307">
        <v>125</v>
      </c>
      <c r="D49" s="307">
        <v>128</v>
      </c>
      <c r="E49" s="163">
        <v>128</v>
      </c>
      <c r="F49" s="307">
        <v>167</v>
      </c>
      <c r="G49" s="307">
        <v>167</v>
      </c>
      <c r="H49" s="307">
        <v>167</v>
      </c>
    </row>
    <row r="50" spans="1:8" ht="15.75" thickBot="1">
      <c r="A50" t="s">
        <v>293</v>
      </c>
      <c r="B50" s="308" t="s">
        <v>303</v>
      </c>
      <c r="C50" s="308">
        <v>125</v>
      </c>
      <c r="D50" s="308">
        <v>128</v>
      </c>
      <c r="E50" s="322">
        <v>129</v>
      </c>
      <c r="F50" s="308">
        <v>160</v>
      </c>
      <c r="G50" s="308">
        <v>160</v>
      </c>
      <c r="H50" s="308">
        <v>160</v>
      </c>
    </row>
  </sheetData>
  <mergeCells count="2">
    <mergeCell ref="C42:E42"/>
    <mergeCell ref="F42:H4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E19C-CD89-4999-A31E-4F1CDDA89B4E}">
  <dimension ref="B1:E4"/>
  <sheetViews>
    <sheetView tabSelected="1" workbookViewId="0">
      <selection activeCell="B1" sqref="B1:E5"/>
    </sheetView>
  </sheetViews>
  <sheetFormatPr defaultRowHeight="15"/>
  <cols>
    <col min="2" max="2" width="15.5703125" bestFit="1" customWidth="1"/>
    <col min="3" max="3" width="15.42578125" customWidth="1"/>
    <col min="4" max="4" width="27.85546875" bestFit="1" customWidth="1"/>
  </cols>
  <sheetData>
    <row r="1" spans="2:5" ht="15.75" thickBot="1">
      <c r="B1" s="316" t="s">
        <v>324</v>
      </c>
      <c r="C1" s="169" t="s">
        <v>267</v>
      </c>
      <c r="D1" s="169"/>
      <c r="E1" s="170"/>
    </row>
    <row r="2" spans="2:5">
      <c r="B2" s="77" t="s">
        <v>317</v>
      </c>
      <c r="C2" s="163" t="s">
        <v>319</v>
      </c>
      <c r="D2" s="163" t="s">
        <v>320</v>
      </c>
      <c r="E2" s="304" t="s">
        <v>14</v>
      </c>
    </row>
    <row r="3" spans="2:5">
      <c r="B3" s="77" t="s">
        <v>318</v>
      </c>
      <c r="C3" s="163" t="s">
        <v>321</v>
      </c>
      <c r="D3" s="163"/>
      <c r="E3" s="304"/>
    </row>
    <row r="4" spans="2:5" ht="15.75" thickBot="1">
      <c r="B4" s="110" t="s">
        <v>186</v>
      </c>
      <c r="C4" s="111" t="s">
        <v>322</v>
      </c>
      <c r="D4" s="111" t="s">
        <v>323</v>
      </c>
      <c r="E4" s="3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354"/>
  <sheetViews>
    <sheetView zoomScaleNormal="100" workbookViewId="0">
      <pane xSplit="2" ySplit="2" topLeftCell="AV276" activePane="bottomRight" state="frozen"/>
      <selection pane="topRight" activeCell="B1" sqref="B1"/>
      <selection pane="bottomLeft" activeCell="A2" sqref="A2"/>
      <selection pane="bottomRight" activeCell="D280" sqref="D280"/>
    </sheetView>
  </sheetViews>
  <sheetFormatPr defaultColWidth="9.140625" defaultRowHeight="15"/>
  <cols>
    <col min="1" max="1" width="8.7109375" style="2" bestFit="1" customWidth="1"/>
    <col min="2" max="2" width="12.42578125" style="2" bestFit="1" customWidth="1"/>
    <col min="3" max="3" width="19.7109375" style="2" bestFit="1" customWidth="1"/>
    <col min="4" max="4" width="19.42578125" style="2" bestFit="1" customWidth="1"/>
    <col min="5" max="5" width="18.140625" style="2" bestFit="1" customWidth="1"/>
    <col min="6" max="6" width="20.7109375" style="2" bestFit="1" customWidth="1"/>
    <col min="7" max="7" width="22.140625" style="2" bestFit="1" customWidth="1"/>
    <col min="8" max="8" width="21.85546875" style="2" bestFit="1" customWidth="1"/>
    <col min="9" max="9" width="23.42578125" style="2" bestFit="1" customWidth="1"/>
    <col min="10" max="10" width="29.140625" style="2" bestFit="1" customWidth="1"/>
    <col min="11" max="11" width="28.85546875" style="2" bestFit="1" customWidth="1"/>
    <col min="12" max="12" width="18.28515625" style="2" bestFit="1" customWidth="1"/>
    <col min="13" max="13" width="23.140625" style="2" bestFit="1" customWidth="1"/>
    <col min="14" max="14" width="10.28515625" style="2" bestFit="1" customWidth="1"/>
    <col min="15" max="15" width="22.85546875" style="2" bestFit="1" customWidth="1"/>
    <col min="16" max="16" width="18.7109375" style="2" bestFit="1" customWidth="1"/>
    <col min="17" max="17" width="50.140625" style="2" hidden="1" customWidth="1"/>
    <col min="18" max="18" width="63.42578125" style="2" bestFit="1" customWidth="1"/>
    <col min="19" max="19" width="50.7109375" style="2" bestFit="1" customWidth="1"/>
    <col min="20" max="20" width="60.28515625" style="2" customWidth="1"/>
    <col min="21" max="21" width="77.85546875" style="2" hidden="1" customWidth="1"/>
    <col min="22" max="23" width="110.28515625" style="2" hidden="1" customWidth="1"/>
    <col min="24" max="24" width="33.28515625" style="2" customWidth="1"/>
    <col min="25" max="25" width="36.42578125" style="2" hidden="1" customWidth="1"/>
    <col min="26" max="26" width="32.7109375" style="2" hidden="1" customWidth="1"/>
    <col min="27" max="27" width="46.140625" style="2" hidden="1" customWidth="1"/>
    <col min="28" max="28" width="22.42578125" style="2" hidden="1" customWidth="1"/>
    <col min="29" max="29" width="23.42578125" style="2" customWidth="1"/>
    <col min="30" max="30" width="24.42578125" style="2" customWidth="1"/>
    <col min="31" max="31" width="20.42578125" style="2" customWidth="1"/>
    <col min="32" max="32" width="26.42578125" style="2" bestFit="1" customWidth="1"/>
    <col min="33" max="33" width="20.42578125" style="2" customWidth="1"/>
    <col min="34" max="34" width="47.42578125" style="98" bestFit="1" customWidth="1"/>
    <col min="35" max="36" width="41.85546875" style="98" bestFit="1" customWidth="1"/>
    <col min="37" max="37" width="18.140625" style="2" hidden="1" customWidth="1"/>
    <col min="38" max="38" width="16.42578125" style="98" customWidth="1"/>
    <col min="39" max="39" width="63.140625" style="63" hidden="1" customWidth="1"/>
    <col min="40" max="40" width="62.42578125" style="2" hidden="1" customWidth="1"/>
    <col min="41" max="42" width="21.28515625" style="2" hidden="1" customWidth="1"/>
    <col min="43" max="43" width="23.42578125" style="2" hidden="1" customWidth="1"/>
    <col min="44" max="46" width="42.140625" style="2" bestFit="1" customWidth="1"/>
    <col min="47" max="47" width="50.42578125" style="88" hidden="1" customWidth="1"/>
    <col min="48" max="48" width="41.140625" style="88" bestFit="1" customWidth="1"/>
    <col min="49" max="49" width="86" style="88" bestFit="1" customWidth="1"/>
    <col min="50" max="50" width="59.140625" style="88" bestFit="1" customWidth="1"/>
    <col min="51" max="58" width="42.140625" style="2" customWidth="1"/>
    <col min="59" max="59" width="42.140625" style="2" hidden="1" customWidth="1"/>
    <col min="60" max="60" width="9.140625" style="2"/>
    <col min="61" max="62" width="33.42578125" style="2" bestFit="1" customWidth="1"/>
    <col min="63" max="63" width="29.85546875" style="2" bestFit="1" customWidth="1"/>
    <col min="64" max="64" width="73.42578125" style="2" bestFit="1" customWidth="1"/>
    <col min="65" max="65" width="15.85546875" style="2" bestFit="1" customWidth="1"/>
    <col min="66" max="66" width="22.140625" style="2" bestFit="1" customWidth="1"/>
    <col min="67" max="67" width="51.140625" style="2" bestFit="1" customWidth="1"/>
    <col min="68" max="68" width="57.7109375" style="2" bestFit="1" customWidth="1"/>
    <col min="69" max="16384" width="9.140625" style="2"/>
  </cols>
  <sheetData>
    <row r="1" spans="1:68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330" t="s">
        <v>129</v>
      </c>
      <c r="S1" s="330"/>
      <c r="T1" s="330"/>
      <c r="AC1" s="2" t="s">
        <v>45</v>
      </c>
      <c r="AH1" s="331" t="s">
        <v>137</v>
      </c>
      <c r="AI1" s="331"/>
      <c r="AJ1" s="331"/>
      <c r="AK1" s="331"/>
      <c r="AL1" s="331"/>
      <c r="AR1" s="328" t="s">
        <v>138</v>
      </c>
      <c r="AS1" s="328"/>
      <c r="AT1" s="328"/>
      <c r="AU1" s="87"/>
      <c r="AV1" s="332" t="s">
        <v>143</v>
      </c>
      <c r="AW1" s="332"/>
      <c r="AX1" s="332"/>
      <c r="AY1" s="86"/>
      <c r="AZ1" s="86"/>
      <c r="BA1" s="86"/>
      <c r="BB1" s="86"/>
      <c r="BC1" s="86"/>
      <c r="BD1" s="86"/>
      <c r="BE1" s="329" t="s">
        <v>147</v>
      </c>
      <c r="BF1" s="329"/>
      <c r="BG1" s="329"/>
    </row>
    <row r="2" spans="1:68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10</v>
      </c>
      <c r="I2" s="2" t="s">
        <v>5</v>
      </c>
      <c r="J2" s="2" t="s">
        <v>11</v>
      </c>
      <c r="K2" s="2" t="s">
        <v>12</v>
      </c>
      <c r="L2" s="2" t="s">
        <v>13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40</v>
      </c>
      <c r="R2" s="2" t="s">
        <v>132</v>
      </c>
      <c r="S2" s="2" t="s">
        <v>133</v>
      </c>
      <c r="T2" s="2" t="s">
        <v>134</v>
      </c>
      <c r="U2" s="26" t="s">
        <v>31</v>
      </c>
      <c r="V2" s="26" t="s">
        <v>33</v>
      </c>
      <c r="W2" s="26" t="s">
        <v>32</v>
      </c>
      <c r="X2" s="2" t="s">
        <v>44</v>
      </c>
      <c r="Y2" s="2" t="s">
        <v>16</v>
      </c>
      <c r="Z2" s="2" t="s">
        <v>17</v>
      </c>
      <c r="AA2" s="2" t="s">
        <v>18</v>
      </c>
      <c r="AB2" s="2" t="s">
        <v>19</v>
      </c>
      <c r="AC2" s="2" t="s">
        <v>42</v>
      </c>
      <c r="AD2" s="2" t="s">
        <v>41</v>
      </c>
      <c r="AE2" s="2" t="s">
        <v>43</v>
      </c>
      <c r="AF2" s="2" t="s">
        <v>306</v>
      </c>
      <c r="AG2" s="2" t="s">
        <v>56</v>
      </c>
      <c r="AH2" s="98" t="s">
        <v>99</v>
      </c>
      <c r="AI2" s="98" t="s">
        <v>100</v>
      </c>
      <c r="AJ2" s="98" t="s">
        <v>101</v>
      </c>
      <c r="AK2" s="2" t="s">
        <v>53</v>
      </c>
      <c r="AL2" s="98" t="s">
        <v>54</v>
      </c>
      <c r="AM2" s="63" t="s">
        <v>55</v>
      </c>
      <c r="AN2" s="63" t="s">
        <v>57</v>
      </c>
      <c r="AO2" s="2" t="s">
        <v>60</v>
      </c>
      <c r="AP2" s="2" t="s">
        <v>59</v>
      </c>
      <c r="AQ2" s="2" t="s">
        <v>58</v>
      </c>
      <c r="AR2" s="121" t="s">
        <v>139</v>
      </c>
      <c r="AS2" s="72" t="s">
        <v>140</v>
      </c>
      <c r="AT2" s="72" t="s">
        <v>141</v>
      </c>
      <c r="AU2" s="99" t="s">
        <v>103</v>
      </c>
      <c r="AV2" s="88" t="s">
        <v>144</v>
      </c>
      <c r="AW2" s="88" t="s">
        <v>145</v>
      </c>
      <c r="AX2" s="88" t="s">
        <v>146</v>
      </c>
      <c r="AY2" s="72"/>
      <c r="AZ2" s="72" t="s">
        <v>142</v>
      </c>
      <c r="BA2" s="72" t="s">
        <v>87</v>
      </c>
      <c r="BB2" s="72" t="s">
        <v>88</v>
      </c>
      <c r="BC2" s="72" t="s">
        <v>89</v>
      </c>
      <c r="BD2" s="72"/>
      <c r="BE2" s="73" t="s">
        <v>147</v>
      </c>
      <c r="BF2" s="73" t="s">
        <v>148</v>
      </c>
      <c r="BG2" s="73" t="s">
        <v>61</v>
      </c>
      <c r="BI2" s="2" t="s">
        <v>102</v>
      </c>
      <c r="BJ2" s="2" t="s">
        <v>91</v>
      </c>
      <c r="BK2" s="2" t="s">
        <v>90</v>
      </c>
      <c r="BL2" s="2" t="s">
        <v>92</v>
      </c>
      <c r="BM2" s="2" t="s">
        <v>245</v>
      </c>
      <c r="BN2" s="2" t="s">
        <v>246</v>
      </c>
      <c r="BO2" s="2" t="s">
        <v>247</v>
      </c>
      <c r="BP2" s="2" t="s">
        <v>248</v>
      </c>
    </row>
    <row r="3" spans="1:68" s="9" customFormat="1">
      <c r="A3" s="6" t="str">
        <f>YEAR(B3)&amp;WEEKNUM(B3)</f>
        <v>20161</v>
      </c>
      <c r="B3" s="6">
        <f>[3]report!$D220</f>
        <v>42371</v>
      </c>
      <c r="C3" s="7">
        <f>[3]report!E220/1000</f>
        <v>15.687629999999999</v>
      </c>
      <c r="D3" s="7">
        <f>[3]report!F220/1000</f>
        <v>8.0483800000000016</v>
      </c>
      <c r="E3" s="8">
        <f>VLOOKUP(B3,'[4]AUS Mth'!$A:$P,16,TRUE)</f>
        <v>0.82664873912237313</v>
      </c>
      <c r="F3" s="66">
        <f>[5]ByDepartureDate!$M61/1.1</f>
        <v>0.5814401564669156</v>
      </c>
      <c r="G3" s="7">
        <f>VLOOKUP(B3,'[4]AUS Mth'!$A:$T,20,TRUE)/1000000</f>
        <v>11.318007806451613</v>
      </c>
      <c r="H3" s="7">
        <f>VLOOKUP(B3,'[4]BRA Mth'!$A:$L,12,TRUE)/1000000</f>
        <v>5.666898774193549</v>
      </c>
      <c r="I3" s="7">
        <f>VLOOKUP(B3,'[4]Minors Mth'!$A:$BO,67,TRUE)/1000</f>
        <v>2.1331127096774187</v>
      </c>
      <c r="M3" s="10">
        <f t="shared" ref="M3:M66" si="0">SUM(G3:I3)</f>
        <v>19.118019290322582</v>
      </c>
      <c r="N3" s="9">
        <v>18.02</v>
      </c>
      <c r="O3" s="7">
        <f>VLOOKUP(B3,[6]removals!$B:$AR,43,TRUE)/100*7</f>
        <v>18.459000000000003</v>
      </c>
      <c r="P3" s="11" t="e">
        <f>VLOOKUP(B3-1,[6]Port!$B:$C,2,FALSE)/100</f>
        <v>#N/A</v>
      </c>
      <c r="Y3" s="7">
        <f>VLOOKUP(EOMONTH(B3,0),[7]snd_evolution!$A$1:$AT$120,46,TRUE)/1000</f>
        <v>18.220844949835108</v>
      </c>
      <c r="Z3" s="13">
        <f>VLOOKUP(EOMONTH(B3,0),'[8]Mill details analysis (ex-SX)'!$R:$AB,11,TRUE)</f>
        <v>27.054711884987501</v>
      </c>
      <c r="AH3" s="98"/>
      <c r="AI3" s="98"/>
      <c r="AJ3" s="98"/>
      <c r="AL3" s="98"/>
      <c r="AM3" s="63"/>
      <c r="AU3" s="88"/>
      <c r="AV3" s="88"/>
      <c r="AW3" s="88"/>
      <c r="AX3" s="88"/>
    </row>
    <row r="4" spans="1:68" s="9" customFormat="1">
      <c r="A4" s="6" t="str">
        <f t="shared" ref="A4:A67" si="1">YEAR(B4)&amp;WEEKNUM(B4)</f>
        <v>20162</v>
      </c>
      <c r="B4" s="6">
        <f>[3]report!$D221</f>
        <v>42378</v>
      </c>
      <c r="C4" s="7">
        <f>[3]report!E221/1000</f>
        <v>15.535559999999998</v>
      </c>
      <c r="D4" s="7">
        <f>[3]report!F221/1000</f>
        <v>3.59843</v>
      </c>
      <c r="E4" s="8">
        <f>VLOOKUP(B4,'[4]AUS Mth'!$A:$P,16,TRUE)</f>
        <v>0.82664873912237313</v>
      </c>
      <c r="F4" s="66">
        <f>[5]ByDepartureDate!$M62/1.1</f>
        <v>0.48716193342178415</v>
      </c>
      <c r="G4" s="7">
        <f>VLOOKUP(B4,'[4]AUS Mth'!$A:$T,20,TRUE)/1000000</f>
        <v>11.318007806451613</v>
      </c>
      <c r="H4" s="7">
        <f>VLOOKUP(B4,'[4]BRA Mth'!$A:$L,12,TRUE)/1000000</f>
        <v>5.666898774193549</v>
      </c>
      <c r="I4" s="7">
        <f>VLOOKUP(B4,'[4]Minors Mth'!$A:$BO,67,TRUE)/1000</f>
        <v>2.1331127096774187</v>
      </c>
      <c r="M4" s="10">
        <f t="shared" si="0"/>
        <v>19.118019290322582</v>
      </c>
      <c r="N4" s="9">
        <v>18.360000000000003</v>
      </c>
      <c r="O4" s="7">
        <f>VLOOKUP(B4,[6]removals!$B:$AR,43,TRUE)/100*7</f>
        <v>17.793999999999997</v>
      </c>
      <c r="P4" s="11" t="e">
        <f>VLOOKUP(B4-1,[6]Port!$B:$C,2,FALSE)/100</f>
        <v>#N/A</v>
      </c>
      <c r="Y4" s="7">
        <f>VLOOKUP(EOMONTH(B4,0),[7]snd_evolution!$A$1:$AT$120,46,TRUE)/1000</f>
        <v>18.220844949835108</v>
      </c>
      <c r="Z4" s="13">
        <f>VLOOKUP(EOMONTH(B4,0),'[8]Mill details analysis (ex-SX)'!$R:$AB,11,TRUE)</f>
        <v>27.054711884987501</v>
      </c>
      <c r="AH4" s="98"/>
      <c r="AI4" s="98"/>
      <c r="AJ4" s="98"/>
      <c r="AL4" s="98"/>
      <c r="AM4" s="63"/>
      <c r="AU4" s="88"/>
      <c r="AV4" s="88"/>
      <c r="AW4" s="88"/>
      <c r="AX4" s="88"/>
    </row>
    <row r="5" spans="1:68" s="9" customFormat="1">
      <c r="A5" s="6" t="str">
        <f t="shared" si="1"/>
        <v>20163</v>
      </c>
      <c r="B5" s="6">
        <f>[3]report!$D222</f>
        <v>42385</v>
      </c>
      <c r="C5" s="7">
        <f>[3]report!E222/1000</f>
        <v>14.760660000000001</v>
      </c>
      <c r="D5" s="7">
        <f>[3]report!F222/1000</f>
        <v>5.5327200000000003</v>
      </c>
      <c r="E5" s="8">
        <f>VLOOKUP(B5,'[4]AUS Mth'!$A:$P,16,TRUE)</f>
        <v>0.82664873912237313</v>
      </c>
      <c r="F5" s="66">
        <f>[5]ByDepartureDate!$M63/1.1</f>
        <v>0.50909030988956949</v>
      </c>
      <c r="G5" s="7">
        <f>VLOOKUP(B5,'[4]AUS Mth'!$A:$T,20,TRUE)/1000000</f>
        <v>11.318007806451613</v>
      </c>
      <c r="H5" s="7">
        <f>VLOOKUP(B5,'[4]BRA Mth'!$A:$L,12,TRUE)/1000000</f>
        <v>5.666898774193549</v>
      </c>
      <c r="I5" s="7">
        <f>VLOOKUP(B5,'[4]Minors Mth'!$A:$BO,67,TRUE)/1000</f>
        <v>2.1331127096774187</v>
      </c>
      <c r="M5" s="10">
        <f t="shared" si="0"/>
        <v>19.118019290322582</v>
      </c>
      <c r="N5" s="9">
        <v>14.96</v>
      </c>
      <c r="O5" s="7">
        <f>VLOOKUP(B5,[6]removals!$B:$AR,43,TRUE)/100*7</f>
        <v>18.059999999999999</v>
      </c>
      <c r="P5" s="11" t="e">
        <f>VLOOKUP(B5-1,[6]Port!$B:$C,2,FALSE)/100</f>
        <v>#N/A</v>
      </c>
      <c r="Y5" s="7">
        <f>VLOOKUP(EOMONTH(B5,0),[7]snd_evolution!$A$1:$AT$120,46,TRUE)/1000</f>
        <v>18.220844949835108</v>
      </c>
      <c r="Z5" s="13">
        <f>VLOOKUP(EOMONTH(B5,0),'[8]Mill details analysis (ex-SX)'!$R:$AB,11,TRUE)</f>
        <v>27.054711884987501</v>
      </c>
      <c r="AH5" s="98"/>
      <c r="AI5" s="98"/>
      <c r="AJ5" s="98"/>
      <c r="AL5" s="98"/>
      <c r="AM5" s="63"/>
      <c r="AU5" s="88"/>
      <c r="AV5" s="88"/>
      <c r="AW5" s="88"/>
      <c r="AX5" s="88"/>
    </row>
    <row r="6" spans="1:68" s="9" customFormat="1">
      <c r="A6" s="6" t="str">
        <f t="shared" si="1"/>
        <v>20164</v>
      </c>
      <c r="B6" s="6">
        <f>[3]report!$D223</f>
        <v>42392</v>
      </c>
      <c r="C6" s="7">
        <f>[3]report!E223/1000</f>
        <v>14.829360000000001</v>
      </c>
      <c r="D6" s="7">
        <f>[3]report!F223/1000</f>
        <v>5.9668199999999993</v>
      </c>
      <c r="E6" s="67">
        <f>[9]ByDepartureDate!$K64-2%</f>
        <v>0.78222077762355713</v>
      </c>
      <c r="F6" s="66">
        <f>[5]ByDepartureDate!$M64/1.1</f>
        <v>0.581869240545279</v>
      </c>
      <c r="G6" s="7">
        <f>VLOOKUP(B6,'[4]AUS Mth'!$A:$T,20,TRUE)/1000000</f>
        <v>11.318007806451613</v>
      </c>
      <c r="H6" s="7">
        <f>VLOOKUP(B6,'[4]BRA Mth'!$A:$L,12,TRUE)/1000000</f>
        <v>5.666898774193549</v>
      </c>
      <c r="I6" s="7">
        <f>VLOOKUP(B6,'[4]Minors Mth'!$A:$BO,67,TRUE)/1000</f>
        <v>2.1331127096774187</v>
      </c>
      <c r="J6" s="10">
        <f t="shared" ref="J6:J53" si="2">AVERAGE(C3:C4)*AVERAGE(E3:E4)*0.93</f>
        <v>12.001933949868404</v>
      </c>
      <c r="M6" s="10">
        <f t="shared" si="0"/>
        <v>19.118019290322582</v>
      </c>
      <c r="N6" s="9">
        <v>18.53</v>
      </c>
      <c r="O6" s="7">
        <f>VLOOKUP(B6,[6]removals!$B:$AR,43,TRUE)/100*7</f>
        <v>17.947999999999997</v>
      </c>
      <c r="P6" s="11" t="e">
        <f>VLOOKUP(B6-1,[6]Port!$B:$C,2,FALSE)/100</f>
        <v>#N/A</v>
      </c>
      <c r="Y6" s="7">
        <f>VLOOKUP(EOMONTH(B6,0),[7]snd_evolution!$A$1:$AT$120,46,TRUE)/1000</f>
        <v>18.220844949835108</v>
      </c>
      <c r="Z6" s="13">
        <f>VLOOKUP(EOMONTH(B6,0),'[8]Mill details analysis (ex-SX)'!$R:$AB,11,TRUE)</f>
        <v>27.054711884987501</v>
      </c>
      <c r="AH6" s="98"/>
      <c r="AI6" s="98"/>
      <c r="AJ6" s="98"/>
      <c r="AL6" s="98"/>
      <c r="AM6" s="63"/>
      <c r="AU6" s="88"/>
      <c r="AV6" s="88"/>
      <c r="AW6" s="88"/>
      <c r="AX6" s="88"/>
    </row>
    <row r="7" spans="1:68" s="9" customFormat="1">
      <c r="A7" s="6" t="str">
        <f t="shared" si="1"/>
        <v>20165</v>
      </c>
      <c r="B7" s="6">
        <f>[3]report!$D224</f>
        <v>42399</v>
      </c>
      <c r="C7" s="7">
        <f>[3]report!E224/1000</f>
        <v>12.192599999999999</v>
      </c>
      <c r="D7" s="7">
        <f>[3]report!F224/1000</f>
        <v>6.2826300000000019</v>
      </c>
      <c r="E7" s="67">
        <f>[9]ByDepartureDate!$K65-2%</f>
        <v>0.73903466362442582</v>
      </c>
      <c r="F7" s="66">
        <f>[5]ByDepartureDate!$M65/1.1</f>
        <v>0.55559499889953068</v>
      </c>
      <c r="G7" s="7">
        <f>VLOOKUP(B7,'[4]AUS Mth'!$A:$T,20,TRUE)/1000000</f>
        <v>11.318007806451613</v>
      </c>
      <c r="H7" s="7">
        <f>VLOOKUP(B7,'[4]BRA Mth'!$A:$L,12,TRUE)/1000000</f>
        <v>5.666898774193549</v>
      </c>
      <c r="I7" s="7">
        <f>VLOOKUP(B7,'[4]Minors Mth'!$A:$BO,67,TRUE)/1000</f>
        <v>2.1331127096774187</v>
      </c>
      <c r="J7" s="10">
        <f t="shared" si="2"/>
        <v>11.64561440937592</v>
      </c>
      <c r="M7" s="10">
        <f t="shared" si="0"/>
        <v>19.118019290322582</v>
      </c>
      <c r="N7" s="9">
        <v>18.02</v>
      </c>
      <c r="O7" s="7">
        <f>VLOOKUP(B7,[6]removals!$B:$AR,43,TRUE)/100*7</f>
        <v>17.150000000000002</v>
      </c>
      <c r="P7" s="11" t="e">
        <f>VLOOKUP(B7-1,[6]Port!$B:$C,2,FALSE)/100</f>
        <v>#N/A</v>
      </c>
      <c r="Y7" s="7">
        <f>VLOOKUP(EOMONTH(B7,0),[7]snd_evolution!$A$1:$AT$120,46,TRUE)/1000</f>
        <v>18.220844949835108</v>
      </c>
      <c r="Z7" s="13">
        <f>VLOOKUP(EOMONTH(B7,0),'[8]Mill details analysis (ex-SX)'!$R:$AB,11,TRUE)</f>
        <v>27.054711884987501</v>
      </c>
      <c r="AH7" s="98"/>
      <c r="AI7" s="98"/>
      <c r="AJ7" s="98"/>
      <c r="AL7" s="98"/>
      <c r="AM7" s="63"/>
      <c r="AU7" s="88"/>
      <c r="AV7" s="88"/>
      <c r="AW7" s="88"/>
      <c r="AX7" s="88"/>
    </row>
    <row r="8" spans="1:68" s="9" customFormat="1">
      <c r="A8" s="6" t="str">
        <f t="shared" si="1"/>
        <v>20166</v>
      </c>
      <c r="B8" s="6">
        <f>[3]report!$D225</f>
        <v>42406</v>
      </c>
      <c r="C8" s="7">
        <f>[3]report!E225/1000</f>
        <v>13.464840000000001</v>
      </c>
      <c r="D8" s="7">
        <f>[3]report!F225/1000</f>
        <v>6.8659600000000012</v>
      </c>
      <c r="E8" s="67">
        <f>[9]ByDepartureDate!$K66-2%</f>
        <v>0.79300245587463103</v>
      </c>
      <c r="F8" s="66">
        <f>[5]ByDepartureDate!$M66/1.1</f>
        <v>0.56676341000753805</v>
      </c>
      <c r="G8" s="7">
        <f>VLOOKUP(B8,'[4]AUS Mth'!$A:$T,20,TRUE)/1000000</f>
        <v>10.904426689655173</v>
      </c>
      <c r="H8" s="7">
        <f>VLOOKUP(B8,'[4]BRA Mth'!$A:$L,12,TRUE)/1000000</f>
        <v>6.6992995517241374</v>
      </c>
      <c r="I8" s="7">
        <f>VLOOKUP(B8,'[4]Minors Mth'!$A:$BO,67,TRUE)/1000</f>
        <v>2.06914424137931</v>
      </c>
      <c r="J8" s="10">
        <f t="shared" si="2"/>
        <v>11.068506873862313</v>
      </c>
      <c r="M8" s="10">
        <f t="shared" si="0"/>
        <v>19.672870482758618</v>
      </c>
      <c r="N8" s="9">
        <v>16.32</v>
      </c>
      <c r="O8" s="7">
        <f>VLOOKUP(B8,[6]removals!$B:$AR,43,TRUE)/100*7</f>
        <v>19.474</v>
      </c>
      <c r="P8" s="11" t="e">
        <f>VLOOKUP(B8-1,[6]Port!$B:$C,2,FALSE)/100</f>
        <v>#N/A</v>
      </c>
      <c r="Y8" s="7">
        <f>VLOOKUP(EOMONTH(B8,0),[7]snd_evolution!$A$1:$AT$120,46,TRUE)/1000</f>
        <v>18.243376818357312</v>
      </c>
      <c r="Z8" s="13">
        <f>VLOOKUP(EOMONTH(B8,0),'[8]Mill details analysis (ex-SX)'!$R:$AB,11,TRUE)</f>
        <v>25.168289205857914</v>
      </c>
      <c r="AH8" s="98"/>
      <c r="AI8" s="98"/>
      <c r="AJ8" s="98"/>
      <c r="AL8" s="98"/>
      <c r="AM8" s="63"/>
      <c r="AU8" s="88"/>
      <c r="AV8" s="88"/>
      <c r="AW8" s="88"/>
      <c r="AX8" s="88"/>
    </row>
    <row r="9" spans="1:68" s="9" customFormat="1">
      <c r="A9" s="6" t="str">
        <f t="shared" si="1"/>
        <v>20167</v>
      </c>
      <c r="B9" s="6">
        <f>[3]report!$D226</f>
        <v>42413</v>
      </c>
      <c r="C9" s="7">
        <f>[3]report!E226/1000</f>
        <v>16.17953</v>
      </c>
      <c r="D9" s="7">
        <f>[3]report!F226/1000</f>
        <v>7.0418899999999995</v>
      </c>
      <c r="E9" s="67">
        <f>[9]ByDepartureDate!$K67-2%</f>
        <v>0.79404908378359496</v>
      </c>
      <c r="F9" s="66">
        <f>[5]ByDepartureDate!$M67/1.1</f>
        <v>0.53673555828021235</v>
      </c>
      <c r="G9" s="7">
        <f>VLOOKUP(B9,'[4]AUS Mth'!$A:$T,20,TRUE)/1000000</f>
        <v>10.904426689655173</v>
      </c>
      <c r="H9" s="7">
        <f>VLOOKUP(B9,'[4]BRA Mth'!$A:$L,12,TRUE)/1000000</f>
        <v>6.6992995517241374</v>
      </c>
      <c r="I9" s="7">
        <f>VLOOKUP(B9,'[4]Minors Mth'!$A:$BO,67,TRUE)/1000</f>
        <v>2.06914424137931</v>
      </c>
      <c r="J9" s="10">
        <f t="shared" si="2"/>
        <v>9.5574481063405941</v>
      </c>
      <c r="K9" s="10">
        <f>AVERAGE(F3:F4)*AVERAGE(D3:D4)*0.9</f>
        <v>2.8003062389707374</v>
      </c>
      <c r="L9" s="10">
        <f t="shared" ref="L9:L72" si="3">SUM(I9,J9,K9)</f>
        <v>14.426898586690641</v>
      </c>
      <c r="M9" s="10">
        <f t="shared" si="0"/>
        <v>19.672870482758618</v>
      </c>
      <c r="N9" s="9">
        <v>22.78</v>
      </c>
      <c r="O9" s="7">
        <f>VLOOKUP(B9,[6]removals!$B:$AR,43,TRUE)/100*7</f>
        <v>19.474</v>
      </c>
      <c r="P9" s="11" t="e">
        <f>VLOOKUP(B9-1,[6]Port!$B:$C,2,FALSE)/100</f>
        <v>#N/A</v>
      </c>
      <c r="Y9" s="7">
        <f>VLOOKUP(EOMONTH(B9,0),[7]snd_evolution!$A$1:$AT$120,46,TRUE)/1000</f>
        <v>18.243376818357312</v>
      </c>
      <c r="Z9" s="13">
        <f>VLOOKUP(EOMONTH(B9,0),'[8]Mill details analysis (ex-SX)'!$R:$AB,11,TRUE)</f>
        <v>25.168289205857914</v>
      </c>
      <c r="AH9" s="98"/>
      <c r="AI9" s="98"/>
      <c r="AJ9" s="98"/>
      <c r="AL9" s="98"/>
      <c r="AM9" s="63"/>
      <c r="AU9" s="88"/>
      <c r="AV9" s="88"/>
      <c r="AW9" s="88"/>
      <c r="AX9" s="88"/>
    </row>
    <row r="10" spans="1:68" s="9" customFormat="1">
      <c r="A10" s="6" t="str">
        <f t="shared" si="1"/>
        <v>20168</v>
      </c>
      <c r="B10" s="6">
        <f>[3]report!$D227</f>
        <v>42420</v>
      </c>
      <c r="C10" s="7">
        <f>[3]report!E227/1000</f>
        <v>14.599080000000001</v>
      </c>
      <c r="D10" s="7">
        <f>[3]report!F227/1000</f>
        <v>7.0463200000000015</v>
      </c>
      <c r="E10" s="67">
        <f>[9]ByDepartureDate!$K68-2%</f>
        <v>0.7630070317415526</v>
      </c>
      <c r="F10" s="66">
        <f>[5]ByDepartureDate!$M68/1.1</f>
        <v>0.56882002317268421</v>
      </c>
      <c r="G10" s="7">
        <f>VLOOKUP(B10,'[4]AUS Mth'!$A:$T,20,TRUE)/1000000</f>
        <v>10.904426689655173</v>
      </c>
      <c r="H10" s="7">
        <f>VLOOKUP(B10,'[4]BRA Mth'!$A:$L,12,TRUE)/1000000</f>
        <v>6.6992995517241374</v>
      </c>
      <c r="I10" s="7">
        <f>VLOOKUP(B10,'[4]Minors Mth'!$A:$BO,67,TRUE)/1000</f>
        <v>2.06914424137931</v>
      </c>
      <c r="J10" s="10">
        <f t="shared" si="2"/>
        <v>9.139144984581872</v>
      </c>
      <c r="K10" s="10">
        <f t="shared" ref="K10:K73" si="4">AVERAGE(F4:F5)*AVERAGE(D4:D5)*0.9</f>
        <v>2.0468089510903051</v>
      </c>
      <c r="L10" s="10">
        <f t="shared" si="3"/>
        <v>13.255098177051487</v>
      </c>
      <c r="M10" s="10">
        <f t="shared" si="0"/>
        <v>19.672870482758618</v>
      </c>
      <c r="N10" s="9">
        <v>16.150000000000002</v>
      </c>
      <c r="O10" s="7">
        <f>VLOOKUP(B10,[6]removals!$B:$AR,43,TRUE)/100*7</f>
        <v>16.464000000000002</v>
      </c>
      <c r="P10" s="11" t="e">
        <f>VLOOKUP(B10-1,[6]Port!$B:$C,2,FALSE)/100</f>
        <v>#N/A</v>
      </c>
      <c r="Q10" s="12" t="e">
        <f>L10-O10+N9-N10+P9</f>
        <v>#N/A</v>
      </c>
      <c r="R10" s="12"/>
      <c r="S10" s="12"/>
      <c r="T10" s="12"/>
      <c r="U10" s="12"/>
      <c r="V10" s="12"/>
      <c r="W10" s="12"/>
      <c r="X10" s="12"/>
      <c r="Y10" s="7">
        <f>VLOOKUP(EOMONTH(B10,0),[7]snd_evolution!$A$1:$AT$120,46,TRUE)/1000</f>
        <v>18.243376818357312</v>
      </c>
      <c r="Z10" s="13">
        <f>VLOOKUP(EOMONTH(B10,0),'[8]Mill details analysis (ex-SX)'!$R:$AB,11,TRUE)</f>
        <v>25.168289205857914</v>
      </c>
      <c r="AA10" s="12"/>
      <c r="AH10" s="98"/>
      <c r="AI10" s="98"/>
      <c r="AJ10" s="98"/>
      <c r="AL10" s="98"/>
      <c r="AM10" s="63"/>
      <c r="AU10" s="88"/>
      <c r="AV10" s="88"/>
      <c r="AW10" s="88"/>
      <c r="AX10" s="88"/>
    </row>
    <row r="11" spans="1:68" s="9" customFormat="1">
      <c r="A11" s="6" t="str">
        <f t="shared" si="1"/>
        <v>20169</v>
      </c>
      <c r="B11" s="6">
        <f>[3]report!$D228</f>
        <v>42427</v>
      </c>
      <c r="C11" s="7">
        <f>[3]report!E228/1000</f>
        <v>17.607350000000004</v>
      </c>
      <c r="D11" s="7">
        <f>[3]report!F228/1000</f>
        <v>6.9344899999999994</v>
      </c>
      <c r="E11" s="67">
        <f>[9]ByDepartureDate!$K69-2%</f>
        <v>0.80384634820083622</v>
      </c>
      <c r="F11" s="66">
        <f>[5]ByDepartureDate!$M69/1.1</f>
        <v>0.58766021725543638</v>
      </c>
      <c r="G11" s="7">
        <f>VLOOKUP(B11,'[4]AUS Mth'!$A:$T,20,TRUE)/1000000</f>
        <v>10.904426689655173</v>
      </c>
      <c r="H11" s="7">
        <f>VLOOKUP(B11,'[4]BRA Mth'!$A:$L,12,TRUE)/1000000</f>
        <v>6.6992995517241374</v>
      </c>
      <c r="I11" s="7">
        <f>VLOOKUP(B11,'[4]Minors Mth'!$A:$BO,67,TRUE)/1000</f>
        <v>2.06914424137931</v>
      </c>
      <c r="J11" s="10">
        <f t="shared" si="2"/>
        <v>10.938460759287315</v>
      </c>
      <c r="K11" s="10">
        <f t="shared" si="4"/>
        <v>2.8227449224367005</v>
      </c>
      <c r="L11" s="10">
        <f t="shared" si="3"/>
        <v>15.830349923103327</v>
      </c>
      <c r="M11" s="10">
        <f t="shared" si="0"/>
        <v>19.672870482758618</v>
      </c>
      <c r="N11" s="9">
        <v>14.110000000000001</v>
      </c>
      <c r="O11" s="7">
        <f>VLOOKUP(B11,[6]removals!$B:$AR,43,TRUE)/100*7</f>
        <v>18.837000000000003</v>
      </c>
      <c r="P11" s="11" t="e">
        <f>VLOOKUP(B11-1,[6]Port!$B:$C,2,FALSE)/100</f>
        <v>#N/A</v>
      </c>
      <c r="Q11" s="12" t="e">
        <f t="shared" ref="Q11:Q74" si="5">L11-O11+N10-N11+P10</f>
        <v>#N/A</v>
      </c>
      <c r="R11" s="12"/>
      <c r="S11" s="12"/>
      <c r="T11" s="12"/>
      <c r="U11" s="12"/>
      <c r="V11" s="12"/>
      <c r="W11" s="12"/>
      <c r="X11" s="12"/>
      <c r="Y11" s="7">
        <f>VLOOKUP(EOMONTH(B11,0),[7]snd_evolution!$A$1:$AT$120,46,TRUE)/1000</f>
        <v>18.243376818357312</v>
      </c>
      <c r="Z11" s="13">
        <f>VLOOKUP(EOMONTH(B11,0),'[8]Mill details analysis (ex-SX)'!$R:$AB,11,TRUE)</f>
        <v>25.168289205857914</v>
      </c>
      <c r="AA11" s="12"/>
      <c r="AH11" s="98"/>
      <c r="AI11" s="98"/>
      <c r="AJ11" s="98"/>
      <c r="AL11" s="98"/>
      <c r="AM11" s="63"/>
      <c r="AU11" s="88"/>
      <c r="AV11" s="88"/>
      <c r="AW11" s="88"/>
      <c r="AX11" s="88"/>
    </row>
    <row r="12" spans="1:68" s="9" customFormat="1">
      <c r="A12" s="6" t="str">
        <f t="shared" si="1"/>
        <v>201610</v>
      </c>
      <c r="B12" s="6">
        <f>[3]report!$D229</f>
        <v>42434</v>
      </c>
      <c r="C12" s="7">
        <f>[3]report!E229/1000</f>
        <v>15.925980000000001</v>
      </c>
      <c r="D12" s="7">
        <f>[3]report!F229/1000</f>
        <v>6.1603000000000003</v>
      </c>
      <c r="E12" s="67">
        <f>[9]ByDepartureDate!$K70-2%</f>
        <v>0.75743759763749452</v>
      </c>
      <c r="F12" s="66">
        <f>[5]ByDepartureDate!$M70/1.1</f>
        <v>0.52138068976825569</v>
      </c>
      <c r="G12" s="7">
        <f>VLOOKUP(B12,'[4]AUS Mth'!$A:$T,20,TRUE)/1000000</f>
        <v>12.383827129032259</v>
      </c>
      <c r="H12" s="7">
        <f>VLOOKUP(B12,'[4]BRA Mth'!$A:$L,12,TRUE)/1000000</f>
        <v>6.8516340967741938</v>
      </c>
      <c r="I12" s="7">
        <f>VLOOKUP(B12,'[4]Minors Mth'!$A:$BO,67,TRUE)/1000</f>
        <v>1.9928862258064515</v>
      </c>
      <c r="J12" s="10">
        <f t="shared" si="2"/>
        <v>11.142335330728255</v>
      </c>
      <c r="K12" s="10">
        <f t="shared" si="4"/>
        <v>3.1349950487701261</v>
      </c>
      <c r="L12" s="10">
        <f t="shared" si="3"/>
        <v>16.270216605304832</v>
      </c>
      <c r="M12" s="10">
        <f t="shared" si="0"/>
        <v>21.228347451612905</v>
      </c>
      <c r="N12" s="9">
        <v>13.090000000000002</v>
      </c>
      <c r="O12" s="7">
        <f>VLOOKUP(B12,[6]removals!$B:$AR,43,TRUE)/100*7</f>
        <v>18.297999999999998</v>
      </c>
      <c r="P12" s="11" t="e">
        <f>VLOOKUP(B12-1,[6]Port!$B:$C,2,FALSE)/100</f>
        <v>#N/A</v>
      </c>
      <c r="Q12" s="12" t="e">
        <f t="shared" si="5"/>
        <v>#N/A</v>
      </c>
      <c r="R12" s="12"/>
      <c r="S12" s="12"/>
      <c r="T12" s="12"/>
      <c r="U12" s="12"/>
      <c r="V12" s="12"/>
      <c r="W12" s="12"/>
      <c r="X12" s="12"/>
      <c r="Y12" s="7">
        <f>VLOOKUP(EOMONTH(B12,0),[7]snd_evolution!$A$1:$AT$120,46,TRUE)/1000</f>
        <v>20.20812536616549</v>
      </c>
      <c r="Z12" s="13">
        <f>VLOOKUP(EOMONTH(B12,0),'[8]Mill details analysis (ex-SX)'!$R:$AB,11,TRUE)</f>
        <v>25.738878732480188</v>
      </c>
      <c r="AA12" s="12"/>
      <c r="AH12" s="98"/>
      <c r="AI12" s="98"/>
      <c r="AJ12" s="98"/>
      <c r="AL12" s="98"/>
      <c r="AM12" s="63"/>
      <c r="AU12" s="88"/>
      <c r="AV12" s="88"/>
      <c r="AW12" s="88"/>
      <c r="AX12" s="88"/>
    </row>
    <row r="13" spans="1:68" s="9" customFormat="1">
      <c r="A13" s="6" t="str">
        <f t="shared" si="1"/>
        <v>201611</v>
      </c>
      <c r="B13" s="6">
        <f>[3]report!$D230</f>
        <v>42441</v>
      </c>
      <c r="C13" s="7">
        <f>[3]report!E230/1000</f>
        <v>15.770250000000003</v>
      </c>
      <c r="D13" s="7">
        <f>[3]report!F230/1000</f>
        <v>6.2745699999999998</v>
      </c>
      <c r="E13" s="67">
        <f>[9]ByDepartureDate!$K71-2%</f>
        <v>0.78793384615678397</v>
      </c>
      <c r="F13" s="66">
        <f>[5]ByDepartureDate!$M71/1.1</f>
        <v>0.54315222557038001</v>
      </c>
      <c r="G13" s="7">
        <f>VLOOKUP(B13,'[4]AUS Mth'!$A:$T,20,TRUE)/1000000</f>
        <v>12.383827129032259</v>
      </c>
      <c r="H13" s="7">
        <f>VLOOKUP(B13,'[4]BRA Mth'!$A:$L,12,TRUE)/1000000</f>
        <v>6.8516340967741938</v>
      </c>
      <c r="I13" s="7">
        <f>VLOOKUP(B13,'[4]Minors Mth'!$A:$BO,67,TRUE)/1000</f>
        <v>1.9928862258064515</v>
      </c>
      <c r="J13" s="10">
        <f t="shared" si="2"/>
        <v>11.732590235570376</v>
      </c>
      <c r="K13" s="10">
        <f t="shared" si="4"/>
        <v>3.3204218741485652</v>
      </c>
      <c r="L13" s="10">
        <f t="shared" si="3"/>
        <v>17.045898335525393</v>
      </c>
      <c r="M13" s="10">
        <f t="shared" si="0"/>
        <v>21.228347451612905</v>
      </c>
      <c r="N13" s="9">
        <v>12.24</v>
      </c>
      <c r="O13" s="7">
        <f>VLOOKUP(B13,[6]removals!$B:$AR,43,TRUE)/100*7</f>
        <v>19.054000000000002</v>
      </c>
      <c r="P13" s="11" t="e">
        <f>VLOOKUP(B13-1,[6]Port!$B:$C,2,FALSE)/100</f>
        <v>#N/A</v>
      </c>
      <c r="Q13" s="12" t="e">
        <f t="shared" si="5"/>
        <v>#N/A</v>
      </c>
      <c r="R13" s="12"/>
      <c r="S13" s="12"/>
      <c r="T13" s="12"/>
      <c r="U13" s="12"/>
      <c r="V13" s="12"/>
      <c r="W13" s="12"/>
      <c r="X13" s="12"/>
      <c r="Y13" s="7">
        <f>VLOOKUP(EOMONTH(B13,0),[7]snd_evolution!$A$1:$AT$120,46,TRUE)/1000</f>
        <v>20.20812536616549</v>
      </c>
      <c r="Z13" s="13">
        <f>VLOOKUP(EOMONTH(B13,0),'[8]Mill details analysis (ex-SX)'!$R:$AB,11,TRUE)</f>
        <v>25.738878732480188</v>
      </c>
      <c r="AA13" s="12"/>
      <c r="AH13" s="98"/>
      <c r="AI13" s="98"/>
      <c r="AJ13" s="98"/>
      <c r="AL13" s="98"/>
      <c r="AM13" s="63"/>
      <c r="AU13" s="88"/>
      <c r="AV13" s="88"/>
      <c r="AW13" s="88"/>
      <c r="AX13" s="88"/>
    </row>
    <row r="14" spans="1:68" s="9" customFormat="1">
      <c r="A14" s="6" t="str">
        <f t="shared" si="1"/>
        <v>201612</v>
      </c>
      <c r="B14" s="6">
        <f>[3]report!$D231</f>
        <v>42448</v>
      </c>
      <c r="C14" s="7">
        <f>[3]report!E231/1000</f>
        <v>15.264899999999997</v>
      </c>
      <c r="D14" s="7">
        <f>[3]report!F231/1000</f>
        <v>6.6745299999999999</v>
      </c>
      <c r="E14" s="67">
        <f>[9]ByDepartureDate!$K72-2%</f>
        <v>0.78702334564429233</v>
      </c>
      <c r="F14" s="66">
        <f>[5]ByDepartureDate!$M72/1.1</f>
        <v>0.63768415373504039</v>
      </c>
      <c r="G14" s="7">
        <f>VLOOKUP(B14,'[4]AUS Mth'!$A:$T,20,TRUE)/1000000</f>
        <v>12.383827129032259</v>
      </c>
      <c r="H14" s="7">
        <f>VLOOKUP(B14,'[4]BRA Mth'!$A:$L,12,TRUE)/1000000</f>
        <v>6.8516340967741938</v>
      </c>
      <c r="I14" s="7">
        <f>VLOOKUP(B14,'[4]Minors Mth'!$A:$BO,67,TRUE)/1000</f>
        <v>1.9928862258064515</v>
      </c>
      <c r="J14" s="10">
        <f t="shared" si="2"/>
        <v>12.17254907373349</v>
      </c>
      <c r="K14" s="10">
        <f t="shared" si="4"/>
        <v>3.4531420783726778</v>
      </c>
      <c r="L14" s="10">
        <f t="shared" si="3"/>
        <v>17.618577377912619</v>
      </c>
      <c r="M14" s="10">
        <f t="shared" si="0"/>
        <v>21.228347451612905</v>
      </c>
      <c r="N14" s="9">
        <v>13.090000000000002</v>
      </c>
      <c r="O14" s="7">
        <f>VLOOKUP(B14,[6]removals!$B:$AR,43,TRUE)/100*7</f>
        <v>18.326000000000001</v>
      </c>
      <c r="P14" s="11" t="e">
        <f>VLOOKUP(B14-1,[6]Port!$B:$C,2,FALSE)/100</f>
        <v>#N/A</v>
      </c>
      <c r="Q14" s="12" t="e">
        <f t="shared" si="5"/>
        <v>#N/A</v>
      </c>
      <c r="R14" s="12"/>
      <c r="S14" s="12"/>
      <c r="T14" s="12"/>
      <c r="U14" s="12"/>
      <c r="V14" s="12"/>
      <c r="W14" s="12"/>
      <c r="X14" s="12"/>
      <c r="Y14" s="7">
        <f>VLOOKUP(EOMONTH(B14,0),[7]snd_evolution!$A$1:$AT$120,46,TRUE)/1000</f>
        <v>20.20812536616549</v>
      </c>
      <c r="Z14" s="13">
        <f>VLOOKUP(EOMONTH(B14,0),'[8]Mill details analysis (ex-SX)'!$R:$AB,11,TRUE)</f>
        <v>25.738878732480188</v>
      </c>
      <c r="AA14" s="12"/>
      <c r="AH14" s="98"/>
      <c r="AI14" s="98"/>
      <c r="AJ14" s="98"/>
      <c r="AL14" s="98"/>
      <c r="AM14" s="63"/>
      <c r="AU14" s="88"/>
      <c r="AV14" s="88"/>
      <c r="AW14" s="88"/>
      <c r="AX14" s="88"/>
    </row>
    <row r="15" spans="1:68" s="9" customFormat="1">
      <c r="A15" s="6" t="str">
        <f t="shared" si="1"/>
        <v>201613</v>
      </c>
      <c r="B15" s="6">
        <f>[3]report!$D232</f>
        <v>42455</v>
      </c>
      <c r="C15" s="7">
        <f>[3]report!E232/1000</f>
        <v>15.92268</v>
      </c>
      <c r="D15" s="7">
        <f>[3]report!F232/1000</f>
        <v>7.1667300000000003</v>
      </c>
      <c r="E15" s="67">
        <f>[9]ByDepartureDate!$K73-2%</f>
        <v>0.77445885388375879</v>
      </c>
      <c r="F15" s="66">
        <f>[5]ByDepartureDate!$M73/1.1</f>
        <v>0.54364451588360085</v>
      </c>
      <c r="G15" s="7">
        <f>VLOOKUP(B15,'[4]AUS Mth'!$A:$T,20,TRUE)/1000000</f>
        <v>12.383827129032259</v>
      </c>
      <c r="H15" s="7">
        <f>VLOOKUP(B15,'[4]BRA Mth'!$A:$L,12,TRUE)/1000000</f>
        <v>6.8516340967741938</v>
      </c>
      <c r="I15" s="7">
        <f>VLOOKUP(B15,'[4]Minors Mth'!$A:$BO,67,TRUE)/1000</f>
        <v>1.9928862258064515</v>
      </c>
      <c r="J15" s="10">
        <f t="shared" si="2"/>
        <v>11.38841932692001</v>
      </c>
      <c r="K15" s="10">
        <f t="shared" si="4"/>
        <v>3.5044423195906149</v>
      </c>
      <c r="L15" s="10">
        <f t="shared" si="3"/>
        <v>16.885747872317076</v>
      </c>
      <c r="M15" s="10">
        <f t="shared" si="0"/>
        <v>21.228347451612905</v>
      </c>
      <c r="N15" s="9">
        <v>13.090000000000002</v>
      </c>
      <c r="O15" s="7">
        <f>VLOOKUP(B15,[6]removals!$B:$AR,43,TRUE)/100*7</f>
        <v>18.241999999999997</v>
      </c>
      <c r="P15" s="11" t="e">
        <f>VLOOKUP(B15-1,[6]Port!$B:$C,2,FALSE)/100</f>
        <v>#N/A</v>
      </c>
      <c r="Q15" s="12" t="e">
        <f t="shared" si="5"/>
        <v>#N/A</v>
      </c>
      <c r="R15" s="12"/>
      <c r="S15" s="12"/>
      <c r="T15" s="12"/>
      <c r="U15" s="12"/>
      <c r="V15" s="12"/>
      <c r="W15" s="12"/>
      <c r="X15" s="12"/>
      <c r="Y15" s="7">
        <f>VLOOKUP(EOMONTH(B15,0),[7]snd_evolution!$A$1:$AT$120,46,TRUE)/1000</f>
        <v>20.20812536616549</v>
      </c>
      <c r="Z15" s="13">
        <f>VLOOKUP(EOMONTH(B15,0),'[8]Mill details analysis (ex-SX)'!$R:$AB,11,TRUE)</f>
        <v>25.738878732480188</v>
      </c>
      <c r="AA15" s="12"/>
      <c r="AH15" s="98"/>
      <c r="AI15" s="98"/>
      <c r="AJ15" s="98"/>
      <c r="AL15" s="98"/>
      <c r="AM15" s="63"/>
      <c r="AU15" s="88"/>
      <c r="AV15" s="88"/>
      <c r="AW15" s="88"/>
      <c r="AX15" s="88"/>
    </row>
    <row r="16" spans="1:68" s="9" customFormat="1">
      <c r="A16" s="6" t="str">
        <f t="shared" si="1"/>
        <v>201614</v>
      </c>
      <c r="B16" s="6">
        <f>[3]report!$D233</f>
        <v>42462</v>
      </c>
      <c r="C16" s="7">
        <f>[3]report!E233/1000</f>
        <v>17.185590000000005</v>
      </c>
      <c r="D16" s="7">
        <f>[3]report!F233/1000</f>
        <v>7.8246600000000006</v>
      </c>
      <c r="E16" s="67">
        <f>[9]ByDepartureDate!$K74-2%</f>
        <v>0.8113774089330239</v>
      </c>
      <c r="F16" s="66">
        <f>[5]ByDepartureDate!$M74/1.1</f>
        <v>0.64075068098343824</v>
      </c>
      <c r="G16" s="7">
        <f>VLOOKUP(B16,'[4]AUS Mth'!$A:$T,20,TRUE)/1000000</f>
        <v>11.969582333333332</v>
      </c>
      <c r="H16" s="7">
        <f>VLOOKUP(B16,'[4]BRA Mth'!$A:$L,12,TRUE)/1000000</f>
        <v>6.5609238333333337</v>
      </c>
      <c r="I16" s="7">
        <f>VLOOKUP(B16,'[4]Minors Mth'!$A:$BO,67,TRUE)/1000</f>
        <v>2.9862569333333338</v>
      </c>
      <c r="J16" s="10">
        <f t="shared" si="2"/>
        <v>11.364375100686605</v>
      </c>
      <c r="K16" s="10">
        <f t="shared" si="4"/>
        <v>3.6379193647904726</v>
      </c>
      <c r="L16" s="10">
        <f t="shared" si="3"/>
        <v>17.988551398810412</v>
      </c>
      <c r="M16" s="10">
        <f t="shared" si="0"/>
        <v>21.516763099999999</v>
      </c>
      <c r="N16" s="9">
        <v>12.24</v>
      </c>
      <c r="O16" s="7">
        <f>VLOOKUP(B16,[6]removals!$B:$AR,43,TRUE)/100*7</f>
        <v>17.849999999999998</v>
      </c>
      <c r="P16" s="11" t="e">
        <f>VLOOKUP(B16-1,[6]Port!$B:$C,2,FALSE)/100</f>
        <v>#N/A</v>
      </c>
      <c r="Q16" s="12" t="e">
        <f t="shared" si="5"/>
        <v>#N/A</v>
      </c>
      <c r="R16" s="12"/>
      <c r="S16" s="12"/>
      <c r="T16" s="12"/>
      <c r="U16" s="12"/>
      <c r="V16" s="12"/>
      <c r="W16" s="12"/>
      <c r="X16" s="12"/>
      <c r="Y16" s="7">
        <f>VLOOKUP(EOMONTH(B16,0),[7]snd_evolution!$A$1:$AT$120,46,TRUE)/1000</f>
        <v>19.889481496180668</v>
      </c>
      <c r="Z16" s="13">
        <f>VLOOKUP(EOMONTH(B16,0),'[8]Mill details analysis (ex-SX)'!$R:$AB,11,TRUE)</f>
        <v>28.245170876671619</v>
      </c>
      <c r="AA16" s="12"/>
      <c r="AH16" s="98"/>
      <c r="AI16" s="98"/>
      <c r="AJ16" s="98"/>
      <c r="AL16" s="98"/>
      <c r="AM16" s="63"/>
      <c r="AU16" s="88"/>
      <c r="AV16" s="88"/>
      <c r="AW16" s="88"/>
      <c r="AX16" s="88"/>
    </row>
    <row r="17" spans="1:50" s="9" customFormat="1">
      <c r="A17" s="6" t="str">
        <f t="shared" si="1"/>
        <v>201615</v>
      </c>
      <c r="B17" s="6">
        <f>[3]report!$D234</f>
        <v>42469</v>
      </c>
      <c r="C17" s="7">
        <f>[3]report!E234/1000</f>
        <v>16.617329999999995</v>
      </c>
      <c r="D17" s="7">
        <f>[3]report!F234/1000</f>
        <v>5.186160000000001</v>
      </c>
      <c r="E17" s="67">
        <f>[9]ByDepartureDate!$K75-2%</f>
        <v>0.82875679748000353</v>
      </c>
      <c r="F17" s="66">
        <f>[5]ByDepartureDate!$M75/1.1</f>
        <v>0.4130605996574821</v>
      </c>
      <c r="G17" s="7">
        <f>VLOOKUP(B17,'[4]AUS Mth'!$A:$T,20,TRUE)/1000000</f>
        <v>11.969582333333332</v>
      </c>
      <c r="H17" s="7">
        <f>VLOOKUP(B17,'[4]BRA Mth'!$A:$L,12,TRUE)/1000000</f>
        <v>6.5609238333333337</v>
      </c>
      <c r="I17" s="7">
        <f>VLOOKUP(B17,'[4]Minors Mth'!$A:$BO,67,TRUE)/1000</f>
        <v>2.9862569333333338</v>
      </c>
      <c r="J17" s="10">
        <f t="shared" si="2"/>
        <v>11.322482861303016</v>
      </c>
      <c r="K17" s="10">
        <f t="shared" si="4"/>
        <v>3.2675980002490737</v>
      </c>
      <c r="L17" s="10">
        <f t="shared" si="3"/>
        <v>17.576337794885422</v>
      </c>
      <c r="M17" s="10">
        <f t="shared" si="0"/>
        <v>21.516763099999999</v>
      </c>
      <c r="N17" s="9">
        <v>12.750000000000002</v>
      </c>
      <c r="O17" s="7">
        <f>VLOOKUP(B17,[6]removals!$B:$AR,43,TRUE)/100*7</f>
        <v>17.989999999999998</v>
      </c>
      <c r="P17" s="11" t="e">
        <f>VLOOKUP(B17-1,[6]Port!$B:$C,2,FALSE)/100</f>
        <v>#N/A</v>
      </c>
      <c r="Q17" s="12" t="e">
        <f t="shared" si="5"/>
        <v>#N/A</v>
      </c>
      <c r="R17" s="12"/>
      <c r="S17" s="12"/>
      <c r="T17" s="12"/>
      <c r="U17" s="12"/>
      <c r="V17" s="12"/>
      <c r="W17" s="12"/>
      <c r="X17" s="12"/>
      <c r="Y17" s="7">
        <f>VLOOKUP(EOMONTH(B17,0),[7]snd_evolution!$A$1:$AT$120,46,TRUE)/1000</f>
        <v>19.889481496180668</v>
      </c>
      <c r="Z17" s="13">
        <f>VLOOKUP(EOMONTH(B17,0),'[8]Mill details analysis (ex-SX)'!$R:$AB,11,TRUE)</f>
        <v>28.245170876671619</v>
      </c>
      <c r="AA17" s="12"/>
      <c r="AH17" s="98"/>
      <c r="AI17" s="98"/>
      <c r="AJ17" s="98"/>
      <c r="AL17" s="98"/>
      <c r="AM17" s="63"/>
      <c r="AU17" s="88"/>
      <c r="AV17" s="88"/>
      <c r="AW17" s="88"/>
      <c r="AX17" s="88"/>
    </row>
    <row r="18" spans="1:50" s="9" customFormat="1">
      <c r="A18" s="6" t="str">
        <f t="shared" si="1"/>
        <v>201616</v>
      </c>
      <c r="B18" s="6">
        <f>[3]report!$D235</f>
        <v>42476</v>
      </c>
      <c r="C18" s="7">
        <f>[3]report!E235/1000</f>
        <v>14.837350000000001</v>
      </c>
      <c r="D18" s="7">
        <f>[3]report!F235/1000</f>
        <v>6.3770500000000006</v>
      </c>
      <c r="E18" s="67">
        <f>[9]ByDepartureDate!$K76-2%</f>
        <v>0.81780821182119789</v>
      </c>
      <c r="F18" s="66">
        <f>[5]ByDepartureDate!$M76/1.1</f>
        <v>0.60820229889706079</v>
      </c>
      <c r="G18" s="7">
        <f>VLOOKUP(B18,'[4]AUS Mth'!$A:$T,20,TRUE)/1000000</f>
        <v>11.969582333333332</v>
      </c>
      <c r="H18" s="7">
        <f>VLOOKUP(B18,'[4]BRA Mth'!$A:$L,12,TRUE)/1000000</f>
        <v>6.5609238333333337</v>
      </c>
      <c r="I18" s="7">
        <f>VLOOKUP(B18,'[4]Minors Mth'!$A:$BO,67,TRUE)/1000</f>
        <v>2.9862569333333338</v>
      </c>
      <c r="J18" s="10">
        <f t="shared" si="2"/>
        <v>12.207248625892495</v>
      </c>
      <c r="K18" s="10">
        <f t="shared" si="4"/>
        <v>2.9783988929153122</v>
      </c>
      <c r="L18" s="10">
        <f t="shared" si="3"/>
        <v>18.171904452141142</v>
      </c>
      <c r="M18" s="10">
        <f t="shared" si="0"/>
        <v>21.516763099999999</v>
      </c>
      <c r="N18" s="9">
        <v>15.98</v>
      </c>
      <c r="O18" s="7">
        <f>VLOOKUP(B18,[6]removals!$B:$AR,43,TRUE)/100*7</f>
        <v>19.32</v>
      </c>
      <c r="P18" s="11" t="e">
        <f>VLOOKUP(B18-1,[6]Port!$B:$C,2,FALSE)/100</f>
        <v>#N/A</v>
      </c>
      <c r="Q18" s="12" t="e">
        <f t="shared" si="5"/>
        <v>#N/A</v>
      </c>
      <c r="R18" s="12"/>
      <c r="S18" s="12"/>
      <c r="T18" s="12"/>
      <c r="U18" s="12"/>
      <c r="V18" s="12"/>
      <c r="W18" s="12"/>
      <c r="X18" s="12"/>
      <c r="Y18" s="7">
        <f>VLOOKUP(EOMONTH(B18,0),[7]snd_evolution!$A$1:$AT$120,46,TRUE)/1000</f>
        <v>19.889481496180668</v>
      </c>
      <c r="Z18" s="13">
        <f>VLOOKUP(EOMONTH(B18,0),'[8]Mill details analysis (ex-SX)'!$R:$AB,11,TRUE)</f>
        <v>28.245170876671619</v>
      </c>
      <c r="AA18" s="12"/>
      <c r="AH18" s="98"/>
      <c r="AI18" s="98"/>
      <c r="AJ18" s="98"/>
      <c r="AL18" s="98"/>
      <c r="AM18" s="63"/>
      <c r="AU18" s="88"/>
      <c r="AV18" s="88"/>
      <c r="AW18" s="88"/>
      <c r="AX18" s="88"/>
    </row>
    <row r="19" spans="1:50" s="9" customFormat="1">
      <c r="A19" s="6" t="str">
        <f t="shared" si="1"/>
        <v>201617</v>
      </c>
      <c r="B19" s="6">
        <f>[3]report!$D236</f>
        <v>42483</v>
      </c>
      <c r="C19" s="7">
        <f>[3]report!E236/1000</f>
        <v>16.905290000000001</v>
      </c>
      <c r="D19" s="7">
        <f>[3]report!F236/1000</f>
        <v>7.3176399999999999</v>
      </c>
      <c r="E19" s="67">
        <f>[9]ByDepartureDate!$K77-2%</f>
        <v>0.76139473251588685</v>
      </c>
      <c r="F19" s="66">
        <f>[5]ByDepartureDate!$M77/1.1</f>
        <v>0.56082270631117381</v>
      </c>
      <c r="G19" s="7">
        <f>VLOOKUP(B19,'[4]AUS Mth'!$A:$T,20,TRUE)/1000000</f>
        <v>11.969582333333332</v>
      </c>
      <c r="H19" s="7">
        <f>VLOOKUP(B19,'[4]BRA Mth'!$A:$L,12,TRUE)/1000000</f>
        <v>6.5609238333333337</v>
      </c>
      <c r="I19" s="7">
        <f>VLOOKUP(B19,'[4]Minors Mth'!$A:$BO,67,TRUE)/1000</f>
        <v>2.9862569333333338</v>
      </c>
      <c r="J19" s="10">
        <f t="shared" si="2"/>
        <v>12.89010814820951</v>
      </c>
      <c r="K19" s="10">
        <f t="shared" si="4"/>
        <v>3.4404228808343591</v>
      </c>
      <c r="L19" s="10">
        <f t="shared" si="3"/>
        <v>19.316787962377202</v>
      </c>
      <c r="M19" s="10">
        <f t="shared" si="0"/>
        <v>21.516763099999999</v>
      </c>
      <c r="N19" s="9">
        <v>14.280000000000001</v>
      </c>
      <c r="O19" s="7">
        <f>VLOOKUP(B19,[6]removals!$B:$AR,43,TRUE)/100*7</f>
        <v>19.530000000000005</v>
      </c>
      <c r="P19" s="11" t="e">
        <f>VLOOKUP(B19-1,[6]Port!$B:$C,2,FALSE)/100</f>
        <v>#N/A</v>
      </c>
      <c r="Q19" s="12" t="e">
        <f t="shared" si="5"/>
        <v>#N/A</v>
      </c>
      <c r="R19" s="12"/>
      <c r="S19" s="12"/>
      <c r="T19" s="12"/>
      <c r="U19" s="12"/>
      <c r="V19" s="12"/>
      <c r="W19" s="12"/>
      <c r="X19" s="12"/>
      <c r="Y19" s="7">
        <f>VLOOKUP(EOMONTH(B19,0),[7]snd_evolution!$A$1:$AT$120,46,TRUE)/1000</f>
        <v>19.889481496180668</v>
      </c>
      <c r="Z19" s="13">
        <f>VLOOKUP(EOMONTH(B19,0),'[8]Mill details analysis (ex-SX)'!$R:$AB,11,TRUE)</f>
        <v>28.245170876671619</v>
      </c>
      <c r="AA19" s="12"/>
      <c r="AH19" s="98"/>
      <c r="AI19" s="98"/>
      <c r="AJ19" s="98"/>
      <c r="AL19" s="98"/>
      <c r="AM19" s="63"/>
      <c r="AU19" s="88"/>
      <c r="AV19" s="88"/>
      <c r="AW19" s="88"/>
      <c r="AX19" s="88"/>
    </row>
    <row r="20" spans="1:50" s="9" customFormat="1">
      <c r="A20" s="6" t="str">
        <f t="shared" si="1"/>
        <v>201618</v>
      </c>
      <c r="B20" s="6">
        <f>[3]report!$D237</f>
        <v>42490</v>
      </c>
      <c r="C20" s="7">
        <f>[3]report!E237/1000</f>
        <v>16.35802</v>
      </c>
      <c r="D20" s="7">
        <f>[3]report!F237/1000</f>
        <v>8.3561600000000009</v>
      </c>
      <c r="E20" s="67">
        <f>[9]ByDepartureDate!$K78-2%</f>
        <v>0.81714580297571682</v>
      </c>
      <c r="F20" s="66">
        <f>[5]ByDepartureDate!$M78/1.1</f>
        <v>0.58647570035007146</v>
      </c>
      <c r="G20" s="7">
        <f>VLOOKUP(B20,'[4]AUS Mth'!$A:$T,20,TRUE)/1000000</f>
        <v>11.969582333333332</v>
      </c>
      <c r="H20" s="7">
        <f>VLOOKUP(B20,'[4]BRA Mth'!$A:$L,12,TRUE)/1000000</f>
        <v>6.5609238333333337</v>
      </c>
      <c r="I20" s="7">
        <f>VLOOKUP(B20,'[4]Minors Mth'!$A:$BO,67,TRUE)/1000</f>
        <v>2.9862569333333338</v>
      </c>
      <c r="J20" s="10">
        <f t="shared" si="2"/>
        <v>12.041680796023167</v>
      </c>
      <c r="K20" s="10">
        <f t="shared" si="4"/>
        <v>3.6789923838702854</v>
      </c>
      <c r="L20" s="10">
        <f t="shared" si="3"/>
        <v>18.706930113226786</v>
      </c>
      <c r="M20" s="10">
        <f t="shared" si="0"/>
        <v>21.516763099999999</v>
      </c>
      <c r="N20" s="9">
        <v>14.790000000000001</v>
      </c>
      <c r="O20" s="7">
        <f>VLOOKUP(B20,[6]removals!$B:$AR,43,TRUE)/100*7</f>
        <v>18.452000000000002</v>
      </c>
      <c r="P20" s="11" t="e">
        <f>VLOOKUP(B20-1,[6]Port!$B:$C,2,FALSE)/100</f>
        <v>#N/A</v>
      </c>
      <c r="Q20" s="12" t="e">
        <f t="shared" si="5"/>
        <v>#N/A</v>
      </c>
      <c r="R20" s="12"/>
      <c r="S20" s="12"/>
      <c r="T20" s="12"/>
      <c r="U20" s="12"/>
      <c r="V20" s="12"/>
      <c r="W20" s="12"/>
      <c r="X20" s="12"/>
      <c r="Y20" s="7">
        <f>VLOOKUP(EOMONTH(B20,0),[7]snd_evolution!$A$1:$AT$120,46,TRUE)/1000</f>
        <v>19.889481496180668</v>
      </c>
      <c r="Z20" s="13">
        <f>VLOOKUP(EOMONTH(B20,0),'[8]Mill details analysis (ex-SX)'!$R:$AB,11,TRUE)</f>
        <v>28.245170876671619</v>
      </c>
      <c r="AA20" s="12"/>
      <c r="AH20" s="98"/>
      <c r="AI20" s="98"/>
      <c r="AJ20" s="98"/>
      <c r="AL20" s="98"/>
      <c r="AM20" s="63"/>
      <c r="AU20" s="88"/>
      <c r="AV20" s="88"/>
      <c r="AW20" s="88"/>
      <c r="AX20" s="88"/>
    </row>
    <row r="21" spans="1:50" s="9" customFormat="1">
      <c r="A21" s="6" t="str">
        <f t="shared" si="1"/>
        <v>201619</v>
      </c>
      <c r="B21" s="6">
        <f>[3]report!$D238</f>
        <v>42497</v>
      </c>
      <c r="C21" s="7">
        <f>[3]report!E238/1000</f>
        <v>16.654990000000002</v>
      </c>
      <c r="D21" s="7">
        <f>[3]report!F238/1000</f>
        <v>6.740800000000001</v>
      </c>
      <c r="E21" s="67">
        <f>[9]ByDepartureDate!$K79-2%</f>
        <v>0.85403618418867078</v>
      </c>
      <c r="F21" s="66">
        <f>[5]ByDepartureDate!$M79/1.1</f>
        <v>0.53763673421272573</v>
      </c>
      <c r="G21" s="7">
        <f>VLOOKUP(B21,'[4]AUS Mth'!$A:$T,20,TRUE)/1000000</f>
        <v>12.358315967741936</v>
      </c>
      <c r="H21" s="7">
        <f>VLOOKUP(B21,'[4]BRA Mth'!$A:$L,12,TRUE)/1000000</f>
        <v>7.2565384838709681</v>
      </c>
      <c r="I21" s="7">
        <f>VLOOKUP(B21,'[4]Minors Mth'!$A:$BO,67,TRUE)/1000</f>
        <v>2.6556762580645161</v>
      </c>
      <c r="J21" s="10">
        <f t="shared" si="2"/>
        <v>11.65477640264997</v>
      </c>
      <c r="K21" s="10">
        <f t="shared" si="4"/>
        <v>3.9950393198311267</v>
      </c>
      <c r="L21" s="10">
        <f t="shared" si="3"/>
        <v>18.305491980545611</v>
      </c>
      <c r="M21" s="10">
        <f t="shared" si="0"/>
        <v>22.27053070967742</v>
      </c>
      <c r="N21" s="9">
        <v>15.81</v>
      </c>
      <c r="O21" s="7">
        <f>VLOOKUP(B21,[6]removals!$B:$AR,43,TRUE)/100*7</f>
        <v>17.898999999999997</v>
      </c>
      <c r="P21" s="11" t="e">
        <f>VLOOKUP(B21-1,[6]Port!$B:$C,2,FALSE)/100</f>
        <v>#N/A</v>
      </c>
      <c r="Q21" s="12" t="e">
        <f t="shared" si="5"/>
        <v>#N/A</v>
      </c>
      <c r="R21" s="12"/>
      <c r="S21" s="12"/>
      <c r="T21" s="12"/>
      <c r="U21" s="12"/>
      <c r="V21" s="12"/>
      <c r="W21" s="12"/>
      <c r="X21" s="12"/>
      <c r="Y21" s="7">
        <f>VLOOKUP(EOMONTH(B21,0),[7]snd_evolution!$A$1:$AT$120,46,TRUE)/1000</f>
        <v>19.903311148487109</v>
      </c>
      <c r="Z21" s="13">
        <f>VLOOKUP(EOMONTH(B21,0),'[8]Mill details analysis (ex-SX)'!$R:$AB,11,TRUE)</f>
        <v>24.560657596371865</v>
      </c>
      <c r="AH21" s="98"/>
      <c r="AI21" s="98"/>
      <c r="AJ21" s="98"/>
      <c r="AL21" s="98"/>
      <c r="AM21" s="63"/>
      <c r="AU21" s="88"/>
      <c r="AV21" s="88"/>
      <c r="AW21" s="88"/>
      <c r="AX21" s="88"/>
    </row>
    <row r="22" spans="1:50" s="9" customFormat="1">
      <c r="A22" s="6" t="str">
        <f t="shared" si="1"/>
        <v>201620</v>
      </c>
      <c r="B22" s="6">
        <f>[3]report!$D239</f>
        <v>42504</v>
      </c>
      <c r="C22" s="7">
        <f>[3]report!E239/1000</f>
        <v>15.161689999999998</v>
      </c>
      <c r="D22" s="7">
        <f>[3]report!F239/1000</f>
        <v>6.6410700000000009</v>
      </c>
      <c r="E22" s="67">
        <f>[9]ByDepartureDate!$K80-2%</f>
        <v>0.77362809508833319</v>
      </c>
      <c r="F22" s="66">
        <f>[5]ByDepartureDate!$M80/1.1</f>
        <v>0.6212465959686988</v>
      </c>
      <c r="G22" s="7">
        <f>VLOOKUP(B22,'[4]AUS Mth'!$A:$T,20,TRUE)/1000000</f>
        <v>12.358315967741936</v>
      </c>
      <c r="H22" s="7">
        <f>VLOOKUP(B22,'[4]BRA Mth'!$A:$L,12,TRUE)/1000000</f>
        <v>7.2565384838709681</v>
      </c>
      <c r="I22" s="7">
        <f>VLOOKUP(B22,'[4]Minors Mth'!$A:$BO,67,TRUE)/1000</f>
        <v>2.6556762580645161</v>
      </c>
      <c r="J22" s="10">
        <f t="shared" si="2"/>
        <v>12.207989839262401</v>
      </c>
      <c r="K22" s="10">
        <f t="shared" si="4"/>
        <v>3.0849634994374129</v>
      </c>
      <c r="L22" s="10">
        <f t="shared" si="3"/>
        <v>17.948629596764331</v>
      </c>
      <c r="M22" s="10">
        <f t="shared" si="0"/>
        <v>22.27053070967742</v>
      </c>
      <c r="N22" s="9">
        <v>13.430000000000001</v>
      </c>
      <c r="O22" s="7">
        <f>VLOOKUP(B22,[6]removals!$B:$AR,43,TRUE)/100*7</f>
        <v>18.494000000000003</v>
      </c>
      <c r="P22" s="11" t="e">
        <f>VLOOKUP(B22-1,[6]Port!$B:$C,2,FALSE)/100</f>
        <v>#N/A</v>
      </c>
      <c r="Q22" s="12" t="e">
        <f t="shared" si="5"/>
        <v>#N/A</v>
      </c>
      <c r="R22" s="12"/>
      <c r="S22" s="12"/>
      <c r="T22" s="12"/>
      <c r="U22" s="12"/>
      <c r="V22" s="12"/>
      <c r="W22" s="12"/>
      <c r="X22" s="12"/>
      <c r="Y22" s="7">
        <f>VLOOKUP(EOMONTH(B22,0),[7]snd_evolution!$A$1:$AT$120,46,TRUE)/1000</f>
        <v>19.903311148487109</v>
      </c>
      <c r="Z22" s="13">
        <f>VLOOKUP(EOMONTH(B22,0),'[8]Mill details analysis (ex-SX)'!$R:$AB,11,TRUE)</f>
        <v>24.560657596371865</v>
      </c>
      <c r="AH22" s="98"/>
      <c r="AI22" s="98"/>
      <c r="AJ22" s="98"/>
      <c r="AL22" s="98"/>
      <c r="AM22" s="63"/>
      <c r="AU22" s="88"/>
      <c r="AV22" s="88"/>
      <c r="AW22" s="88"/>
      <c r="AX22" s="88"/>
    </row>
    <row r="23" spans="1:50" s="9" customFormat="1">
      <c r="A23" s="6" t="str">
        <f t="shared" si="1"/>
        <v>201621</v>
      </c>
      <c r="B23" s="6">
        <f>[3]report!$D240</f>
        <v>42511</v>
      </c>
      <c r="C23" s="7">
        <f>[3]report!E240/1000</f>
        <v>14.615880000000001</v>
      </c>
      <c r="D23" s="7">
        <f>[3]report!F240/1000</f>
        <v>8.4418199999999981</v>
      </c>
      <c r="E23" s="67">
        <f>[9]ByDepartureDate!$K81-2%</f>
        <v>0.71909494170302568</v>
      </c>
      <c r="F23" s="66">
        <f>[5]ByDepartureDate!$M81/1.1</f>
        <v>0.5640900883549097</v>
      </c>
      <c r="G23" s="7">
        <f>VLOOKUP(B23,'[4]AUS Mth'!$A:$T,20,TRUE)/1000000</f>
        <v>12.358315967741936</v>
      </c>
      <c r="H23" s="7">
        <f>VLOOKUP(B23,'[4]BRA Mth'!$A:$L,12,TRUE)/1000000</f>
        <v>7.2565384838709681</v>
      </c>
      <c r="I23" s="7">
        <f>VLOOKUP(B23,'[4]Minors Mth'!$A:$BO,67,TRUE)/1000</f>
        <v>2.6556762580645161</v>
      </c>
      <c r="J23" s="10">
        <f t="shared" si="2"/>
        <v>12.827198829573089</v>
      </c>
      <c r="K23" s="10">
        <f t="shared" si="4"/>
        <v>2.6570424062688476</v>
      </c>
      <c r="L23" s="10">
        <f t="shared" si="3"/>
        <v>18.139917493906452</v>
      </c>
      <c r="M23" s="10">
        <f t="shared" si="0"/>
        <v>22.27053070967742</v>
      </c>
      <c r="N23" s="9">
        <v>9.8600000000000012</v>
      </c>
      <c r="O23" s="7">
        <f>VLOOKUP(B23,[6]removals!$B:$AR,43,TRUE)/100*7</f>
        <v>18.906999999999996</v>
      </c>
      <c r="P23" s="11" t="e">
        <f>VLOOKUP(B23-1,[6]Port!$B:$C,2,FALSE)/100</f>
        <v>#N/A</v>
      </c>
      <c r="Q23" s="12" t="e">
        <f t="shared" si="5"/>
        <v>#N/A</v>
      </c>
      <c r="R23" s="12"/>
      <c r="S23" s="12"/>
      <c r="T23" s="12"/>
      <c r="U23" s="12"/>
      <c r="V23" s="12"/>
      <c r="W23" s="12"/>
      <c r="X23" s="12"/>
      <c r="Y23" s="7">
        <f>VLOOKUP(EOMONTH(B23,0),[7]snd_evolution!$A$1:$AT$120,46,TRUE)/1000</f>
        <v>19.903311148487109</v>
      </c>
      <c r="Z23" s="13">
        <f>VLOOKUP(EOMONTH(B23,0),'[8]Mill details analysis (ex-SX)'!$R:$AB,11,TRUE)</f>
        <v>24.560657596371865</v>
      </c>
      <c r="AH23" s="98"/>
      <c r="AI23" s="98"/>
      <c r="AJ23" s="98"/>
      <c r="AL23" s="98"/>
      <c r="AM23" s="63"/>
      <c r="AU23" s="88"/>
      <c r="AV23" s="88"/>
      <c r="AW23" s="88"/>
      <c r="AX23" s="88"/>
    </row>
    <row r="24" spans="1:50" s="9" customFormat="1">
      <c r="A24" s="6" t="str">
        <f t="shared" si="1"/>
        <v>201622</v>
      </c>
      <c r="B24" s="6">
        <f>[3]report!$D241</f>
        <v>42518</v>
      </c>
      <c r="C24" s="7">
        <f>[3]report!E241/1000</f>
        <v>16.693069999999999</v>
      </c>
      <c r="D24" s="7">
        <f>[3]report!F241/1000</f>
        <v>7.7393000000000001</v>
      </c>
      <c r="E24" s="67">
        <f>[9]ByDepartureDate!$K82-2%</f>
        <v>0.80447088220882423</v>
      </c>
      <c r="F24" s="66">
        <f>[5]ByDepartureDate!$M82/1.1</f>
        <v>0.5945540481132835</v>
      </c>
      <c r="G24" s="7">
        <f>VLOOKUP(B24,'[4]AUS Mth'!$A:$T,20,TRUE)/1000000</f>
        <v>12.358315967741936</v>
      </c>
      <c r="H24" s="7">
        <f>VLOOKUP(B24,'[4]BRA Mth'!$A:$L,12,TRUE)/1000000</f>
        <v>7.2565384838709681</v>
      </c>
      <c r="I24" s="7">
        <f>VLOOKUP(B24,'[4]Minors Mth'!$A:$BO,67,TRUE)/1000</f>
        <v>2.6556762580645161</v>
      </c>
      <c r="J24" s="10">
        <f t="shared" si="2"/>
        <v>12.040448093675993</v>
      </c>
      <c r="K24" s="10">
        <f t="shared" si="4"/>
        <v>3.6021228859294112</v>
      </c>
      <c r="L24" s="10">
        <f t="shared" si="3"/>
        <v>18.298247237669919</v>
      </c>
      <c r="M24" s="10">
        <f t="shared" si="0"/>
        <v>22.27053070967742</v>
      </c>
      <c r="N24" s="9">
        <v>9.5200000000000014</v>
      </c>
      <c r="O24" s="7">
        <f>VLOOKUP(B24,[6]removals!$B:$AR,43,TRUE)/100*7</f>
        <v>18.585000000000008</v>
      </c>
      <c r="P24" s="11" t="e">
        <f>VLOOKUP(B24-1,[6]Port!$B:$C,2,FALSE)/100</f>
        <v>#N/A</v>
      </c>
      <c r="Q24" s="12" t="e">
        <f t="shared" si="5"/>
        <v>#N/A</v>
      </c>
      <c r="R24" s="12"/>
      <c r="S24" s="12"/>
      <c r="T24" s="12"/>
      <c r="U24" s="12"/>
      <c r="V24" s="12"/>
      <c r="W24" s="12"/>
      <c r="X24" s="12"/>
      <c r="Y24" s="7">
        <f>VLOOKUP(EOMONTH(B24,0),[7]snd_evolution!$A$1:$AT$120,46,TRUE)/1000</f>
        <v>19.903311148487109</v>
      </c>
      <c r="Z24" s="13">
        <f>VLOOKUP(EOMONTH(B24,0),'[8]Mill details analysis (ex-SX)'!$R:$AB,11,TRUE)</f>
        <v>24.560657596371865</v>
      </c>
      <c r="AH24" s="98"/>
      <c r="AI24" s="98"/>
      <c r="AJ24" s="98"/>
      <c r="AL24" s="98"/>
      <c r="AM24" s="63"/>
      <c r="AU24" s="88"/>
      <c r="AV24" s="88"/>
      <c r="AW24" s="88"/>
      <c r="AX24" s="88"/>
    </row>
    <row r="25" spans="1:50" s="9" customFormat="1">
      <c r="A25" s="6" t="str">
        <f t="shared" si="1"/>
        <v>201623</v>
      </c>
      <c r="B25" s="6">
        <f>[3]report!$D242</f>
        <v>42525</v>
      </c>
      <c r="C25" s="7">
        <f>[3]report!E242/1000</f>
        <v>16.665970000000002</v>
      </c>
      <c r="D25" s="7">
        <f>[3]report!F242/1000</f>
        <v>7.4248600000000007</v>
      </c>
      <c r="E25" s="67">
        <f>[9]ByDepartureDate!$K83-2%</f>
        <v>0.80830894335402537</v>
      </c>
      <c r="F25" s="66">
        <f>[5]ByDepartureDate!$M83/1.1</f>
        <v>0.58446013045396428</v>
      </c>
      <c r="G25" s="7">
        <f>VLOOKUP(B25,'[4]AUS Mth'!$A:$T,20,TRUE)/1000000</f>
        <v>11.988242233333334</v>
      </c>
      <c r="H25" s="7">
        <f>VLOOKUP(B25,'[4]BRA Mth'!$A:$L,12,TRUE)/1000000</f>
        <v>7.0203266000000006</v>
      </c>
      <c r="I25" s="7">
        <f>VLOOKUP(B25,'[4]Minors Mth'!$A:$BO,67,TRUE)/1000</f>
        <v>2.4701791333333332</v>
      </c>
      <c r="J25" s="10">
        <f t="shared" si="2"/>
        <v>10.334547047090139</v>
      </c>
      <c r="K25" s="10">
        <f t="shared" si="4"/>
        <v>4.0460682974235809</v>
      </c>
      <c r="L25" s="10">
        <f t="shared" si="3"/>
        <v>16.850794477847053</v>
      </c>
      <c r="M25" s="10">
        <f t="shared" si="0"/>
        <v>21.478747966666667</v>
      </c>
      <c r="N25" s="9">
        <v>10.370000000000001</v>
      </c>
      <c r="O25" s="7">
        <f>VLOOKUP(B25,[6]removals!$B:$AR,43,TRUE)/100*7</f>
        <v>18.186000000000007</v>
      </c>
      <c r="P25" s="11" t="e">
        <f>VLOOKUP(B25-1,[6]Port!$B:$C,2,FALSE)/100</f>
        <v>#N/A</v>
      </c>
      <c r="Q25" s="12" t="e">
        <f t="shared" si="5"/>
        <v>#N/A</v>
      </c>
      <c r="R25" s="12"/>
      <c r="S25" s="12"/>
      <c r="T25" s="12"/>
      <c r="U25" s="12"/>
      <c r="V25" s="12"/>
      <c r="W25" s="12"/>
      <c r="X25" s="12"/>
      <c r="Y25" s="7">
        <f>VLOOKUP(EOMONTH(B25,0),[7]snd_evolution!$A$1:$AT$120,46,TRUE)/1000</f>
        <v>20.130244389530453</v>
      </c>
      <c r="Z25" s="13">
        <f>VLOOKUP(EOMONTH(B25,0),'[8]Mill details analysis (ex-SX)'!$R:$AB,11,TRUE)</f>
        <v>23.989577301679208</v>
      </c>
      <c r="AH25" s="98"/>
      <c r="AI25" s="98"/>
      <c r="AJ25" s="98"/>
      <c r="AL25" s="98"/>
      <c r="AM25" s="63"/>
      <c r="AU25" s="88"/>
      <c r="AV25" s="88"/>
      <c r="AW25" s="88"/>
      <c r="AX25" s="88"/>
    </row>
    <row r="26" spans="1:50" s="9" customFormat="1">
      <c r="A26" s="6" t="str">
        <f t="shared" si="1"/>
        <v>201624</v>
      </c>
      <c r="B26" s="6">
        <f>[3]report!$D243</f>
        <v>42532</v>
      </c>
      <c r="C26" s="7">
        <f>[3]report!E243/1000</f>
        <v>16.851749999999999</v>
      </c>
      <c r="D26" s="7">
        <f>[3]report!F243/1000</f>
        <v>4.5783199999999997</v>
      </c>
      <c r="E26" s="67">
        <f>[9]ByDepartureDate!$K84-2%</f>
        <v>0.80623711666816578</v>
      </c>
      <c r="F26" s="66">
        <f>[5]ByDepartureDate!$M84/1.1</f>
        <v>0.58844369370342764</v>
      </c>
      <c r="G26" s="7">
        <f>VLOOKUP(B26,'[4]AUS Mth'!$A:$T,20,TRUE)/1000000</f>
        <v>11.988242233333334</v>
      </c>
      <c r="H26" s="7">
        <f>VLOOKUP(B26,'[4]BRA Mth'!$A:$L,12,TRUE)/1000000</f>
        <v>7.0203266000000006</v>
      </c>
      <c r="I26" s="7">
        <f>VLOOKUP(B26,'[4]Minors Mth'!$A:$BO,67,TRUE)/1000</f>
        <v>2.4701791333333332</v>
      </c>
      <c r="J26" s="10">
        <f t="shared" si="2"/>
        <v>11.090539742096341</v>
      </c>
      <c r="K26" s="10">
        <f t="shared" si="4"/>
        <v>3.8184031035218626</v>
      </c>
      <c r="L26" s="10">
        <f t="shared" si="3"/>
        <v>17.379121978951538</v>
      </c>
      <c r="M26" s="10">
        <f t="shared" si="0"/>
        <v>21.478747966666667</v>
      </c>
      <c r="N26" s="9">
        <v>9.3500000000000014</v>
      </c>
      <c r="O26" s="7">
        <f>VLOOKUP(B26,[6]removals!$B:$AR,43,TRUE)/100*7</f>
        <v>18.326000000000004</v>
      </c>
      <c r="P26" s="11" t="e">
        <f>VLOOKUP(B26-1,[6]Port!$B:$C,2,FALSE)/100</f>
        <v>#N/A</v>
      </c>
      <c r="Q26" s="12" t="e">
        <f t="shared" si="5"/>
        <v>#N/A</v>
      </c>
      <c r="R26" s="12"/>
      <c r="S26" s="12"/>
      <c r="T26" s="12"/>
      <c r="U26" s="12"/>
      <c r="V26" s="12"/>
      <c r="W26" s="12"/>
      <c r="X26" s="12"/>
      <c r="Y26" s="7">
        <f>VLOOKUP(EOMONTH(B26,0),[7]snd_evolution!$A$1:$AT$120,46,TRUE)/1000</f>
        <v>20.130244389530453</v>
      </c>
      <c r="Z26" s="13">
        <f>VLOOKUP(EOMONTH(B26,0),'[8]Mill details analysis (ex-SX)'!$R:$AB,11,TRUE)</f>
        <v>23.989577301679208</v>
      </c>
      <c r="AH26" s="98"/>
      <c r="AI26" s="98"/>
      <c r="AJ26" s="98"/>
      <c r="AL26" s="98"/>
      <c r="AM26" s="63"/>
      <c r="AU26" s="88"/>
      <c r="AV26" s="88"/>
      <c r="AW26" s="88"/>
      <c r="AX26" s="88"/>
    </row>
    <row r="27" spans="1:50" s="9" customFormat="1">
      <c r="A27" s="6" t="str">
        <f t="shared" si="1"/>
        <v>201625</v>
      </c>
      <c r="B27" s="6">
        <f>[3]report!$D244</f>
        <v>42539</v>
      </c>
      <c r="C27" s="7">
        <f>[3]report!E244/1000</f>
        <v>17.232250000000004</v>
      </c>
      <c r="D27" s="7">
        <f>[3]report!F244/1000</f>
        <v>8.2572699999999983</v>
      </c>
      <c r="E27" s="67">
        <f>[9]ByDepartureDate!$K85-2%</f>
        <v>0.84190707580165625</v>
      </c>
      <c r="F27" s="66">
        <f>[5]ByDepartureDate!$M85/1.1</f>
        <v>0.59406496039005052</v>
      </c>
      <c r="G27" s="7">
        <f>VLOOKUP(B27,'[4]AUS Mth'!$A:$T,20,TRUE)/1000000</f>
        <v>11.988242233333334</v>
      </c>
      <c r="H27" s="7">
        <f>VLOOKUP(B27,'[4]BRA Mth'!$A:$L,12,TRUE)/1000000</f>
        <v>7.0203266000000006</v>
      </c>
      <c r="I27" s="7">
        <f>VLOOKUP(B27,'[4]Minors Mth'!$A:$BO,67,TRUE)/1000</f>
        <v>2.4701791333333332</v>
      </c>
      <c r="J27" s="10">
        <f t="shared" si="2"/>
        <v>12.50868291057351</v>
      </c>
      <c r="K27" s="10">
        <f t="shared" si="4"/>
        <v>3.4893058656723532</v>
      </c>
      <c r="L27" s="10">
        <f t="shared" si="3"/>
        <v>18.468167909579197</v>
      </c>
      <c r="M27" s="10">
        <f t="shared" si="0"/>
        <v>21.478747966666667</v>
      </c>
      <c r="N27" s="9">
        <v>12.920000000000002</v>
      </c>
      <c r="O27" s="7">
        <f>VLOOKUP(B27,[6]removals!$B:$AR,43,TRUE)/100*7</f>
        <v>16.772000000000002</v>
      </c>
      <c r="P27" s="11" t="e">
        <f>VLOOKUP(B27-1,[6]Port!$B:$C,2,FALSE)/100</f>
        <v>#N/A</v>
      </c>
      <c r="Q27" s="12" t="e">
        <f t="shared" si="5"/>
        <v>#N/A</v>
      </c>
      <c r="R27" s="12"/>
      <c r="S27" s="12"/>
      <c r="T27" s="12"/>
      <c r="U27" s="12"/>
      <c r="V27" s="12"/>
      <c r="W27" s="12"/>
      <c r="X27" s="12"/>
      <c r="Y27" s="7">
        <f>VLOOKUP(EOMONTH(B27,0),[7]snd_evolution!$A$1:$AT$120,46,TRUE)/1000</f>
        <v>20.130244389530453</v>
      </c>
      <c r="Z27" s="13">
        <f>VLOOKUP(EOMONTH(B27,0),'[8]Mill details analysis (ex-SX)'!$R:$AB,11,TRUE)</f>
        <v>23.989577301679208</v>
      </c>
      <c r="AH27" s="98"/>
      <c r="AI27" s="98"/>
      <c r="AJ27" s="98"/>
      <c r="AL27" s="98"/>
      <c r="AM27" s="63"/>
      <c r="AU27" s="88"/>
      <c r="AV27" s="88"/>
      <c r="AW27" s="88"/>
      <c r="AX27" s="88"/>
    </row>
    <row r="28" spans="1:50" s="9" customFormat="1">
      <c r="A28" s="6" t="str">
        <f t="shared" si="1"/>
        <v>201626</v>
      </c>
      <c r="B28" s="6">
        <f>[3]report!$D245</f>
        <v>42546</v>
      </c>
      <c r="C28" s="7">
        <f>[3]report!E245/1000</f>
        <v>16.92314</v>
      </c>
      <c r="D28" s="7">
        <f>[3]report!F245/1000</f>
        <v>7.7293899999999995</v>
      </c>
      <c r="E28" s="67">
        <f>[9]ByDepartureDate!$K86-2%</f>
        <v>0.7468950792568757</v>
      </c>
      <c r="F28" s="66">
        <f>[5]ByDepartureDate!$M86/1.1</f>
        <v>0.52156946597659504</v>
      </c>
      <c r="G28" s="7">
        <f>VLOOKUP(B28,'[4]AUS Mth'!$A:$T,20,TRUE)/1000000</f>
        <v>11.988242233333334</v>
      </c>
      <c r="H28" s="7">
        <f>VLOOKUP(B28,'[4]BRA Mth'!$A:$L,12,TRUE)/1000000</f>
        <v>7.0203266000000006</v>
      </c>
      <c r="I28" s="7">
        <f>VLOOKUP(B28,'[4]Minors Mth'!$A:$BO,67,TRUE)/1000</f>
        <v>2.4701791333333332</v>
      </c>
      <c r="J28" s="10">
        <f t="shared" si="2"/>
        <v>12.581947393310525</v>
      </c>
      <c r="K28" s="10">
        <f t="shared" si="4"/>
        <v>4.0226181350889849</v>
      </c>
      <c r="L28" s="10">
        <f t="shared" si="3"/>
        <v>19.074744661732844</v>
      </c>
      <c r="M28" s="10">
        <f t="shared" si="0"/>
        <v>21.478747966666667</v>
      </c>
      <c r="N28" s="9">
        <v>12.920000000000002</v>
      </c>
      <c r="O28" s="7">
        <f>VLOOKUP(B28,[6]removals!$B:$AR,43,TRUE)/100*7</f>
        <v>17.878000000000004</v>
      </c>
      <c r="P28" s="11" t="e">
        <f>VLOOKUP(B28-1,[6]Port!$B:$C,2,FALSE)/100</f>
        <v>#N/A</v>
      </c>
      <c r="Q28" s="12" t="e">
        <f t="shared" si="5"/>
        <v>#N/A</v>
      </c>
      <c r="R28" s="12"/>
      <c r="S28" s="12"/>
      <c r="T28" s="12"/>
      <c r="U28" s="12"/>
      <c r="V28" s="12"/>
      <c r="W28" s="12"/>
      <c r="X28" s="12"/>
      <c r="Y28" s="7">
        <f>VLOOKUP(EOMONTH(B28,0),[7]snd_evolution!$A$1:$AT$120,46,TRUE)/1000</f>
        <v>20.130244389530453</v>
      </c>
      <c r="Z28" s="13">
        <f>VLOOKUP(EOMONTH(B28,0),'[8]Mill details analysis (ex-SX)'!$R:$AB,11,TRUE)</f>
        <v>23.989577301679208</v>
      </c>
      <c r="AH28" s="98"/>
      <c r="AI28" s="98"/>
      <c r="AJ28" s="98"/>
      <c r="AL28" s="98"/>
      <c r="AM28" s="63"/>
      <c r="AU28" s="88"/>
      <c r="AV28" s="88"/>
      <c r="AW28" s="88"/>
      <c r="AX28" s="88"/>
    </row>
    <row r="29" spans="1:50" s="9" customFormat="1">
      <c r="A29" s="6" t="str">
        <f t="shared" si="1"/>
        <v>201627</v>
      </c>
      <c r="B29" s="6">
        <f>[3]report!$D246</f>
        <v>42553</v>
      </c>
      <c r="C29" s="7">
        <f>[3]report!E246/1000</f>
        <v>15.679080000000001</v>
      </c>
      <c r="D29" s="7">
        <f>[3]report!F246/1000</f>
        <v>7.2196699999999998</v>
      </c>
      <c r="E29" s="67">
        <f>[9]ByDepartureDate!$K87-2%</f>
        <v>0.80972936460420408</v>
      </c>
      <c r="F29" s="66">
        <f>[5]ByDepartureDate!$M87/1.1</f>
        <v>0.59980643864957184</v>
      </c>
      <c r="G29" s="7">
        <f>VLOOKUP(B29,'[4]AUS Mth'!$A:$T,20,TRUE)/1000000</f>
        <v>12.125898580645162</v>
      </c>
      <c r="H29" s="7">
        <f>VLOOKUP(B29,'[4]BRA Mth'!$A:$L,12,TRUE)/1000000</f>
        <v>7.2943506774193549</v>
      </c>
      <c r="I29" s="7">
        <f>VLOOKUP(B29,'[4]Minors Mth'!$A:$BO,67,TRUE)/1000</f>
        <v>2.5886036129032264</v>
      </c>
      <c r="J29" s="10">
        <f t="shared" si="2"/>
        <v>13.060768097552881</v>
      </c>
      <c r="K29" s="10">
        <f t="shared" si="4"/>
        <v>4.2183359571348475</v>
      </c>
      <c r="L29" s="10">
        <f t="shared" si="3"/>
        <v>19.867707667590956</v>
      </c>
      <c r="M29" s="10">
        <f t="shared" si="0"/>
        <v>22.008852870967743</v>
      </c>
      <c r="N29" s="9">
        <v>14.110000000000001</v>
      </c>
      <c r="O29" s="7">
        <f>VLOOKUP(B29,[6]removals!$B:$AR,43,TRUE)/100*7</f>
        <v>18.647999999999996</v>
      </c>
      <c r="P29" s="11" t="e">
        <f>VLOOKUP(B29-1,[6]Port!$B:$C,2,FALSE)/100</f>
        <v>#N/A</v>
      </c>
      <c r="Q29" s="12" t="e">
        <f t="shared" si="5"/>
        <v>#N/A</v>
      </c>
      <c r="R29" s="12"/>
      <c r="S29" s="12"/>
      <c r="T29" s="12"/>
      <c r="U29" s="12"/>
      <c r="V29" s="12"/>
      <c r="W29" s="12"/>
      <c r="X29" s="12"/>
      <c r="Y29" s="7">
        <f>VLOOKUP(EOMONTH(B29,0),[7]snd_evolution!$A$1:$AT$120,46,TRUE)/1000</f>
        <v>19.069397445414271</v>
      </c>
      <c r="Z29" s="13">
        <f>VLOOKUP(EOMONTH(B29,0),'[8]Mill details analysis (ex-SX)'!$R:$AB,11,TRUE)</f>
        <v>0</v>
      </c>
      <c r="AH29" s="98"/>
      <c r="AI29" s="98"/>
      <c r="AJ29" s="98"/>
      <c r="AL29" s="98"/>
      <c r="AM29" s="63"/>
      <c r="AU29" s="88"/>
      <c r="AV29" s="88"/>
      <c r="AW29" s="88"/>
      <c r="AX29" s="88"/>
    </row>
    <row r="30" spans="1:50" s="9" customFormat="1">
      <c r="A30" s="6" t="str">
        <f t="shared" si="1"/>
        <v>201628</v>
      </c>
      <c r="B30" s="6">
        <f>[3]report!$D247</f>
        <v>42560</v>
      </c>
      <c r="C30" s="7">
        <f>[3]report!E247/1000</f>
        <v>15.141709999999998</v>
      </c>
      <c r="D30" s="7">
        <f>[3]report!F247/1000</f>
        <v>5.6197399999999993</v>
      </c>
      <c r="E30" s="67">
        <f>[9]ByDepartureDate!$K88-2%</f>
        <v>0.80389679788688673</v>
      </c>
      <c r="F30" s="66">
        <f>[5]ByDepartureDate!$M88/1.1</f>
        <v>0.52654886537093726</v>
      </c>
      <c r="G30" s="7">
        <f>VLOOKUP(B30,'[4]AUS Mth'!$A:$T,20,TRUE)/1000000</f>
        <v>12.125898580645162</v>
      </c>
      <c r="H30" s="7">
        <f>VLOOKUP(B30,'[4]BRA Mth'!$A:$L,12,TRUE)/1000000</f>
        <v>7.2943506774193549</v>
      </c>
      <c r="I30" s="7">
        <f>VLOOKUP(B30,'[4]Minors Mth'!$A:$BO,67,TRUE)/1000</f>
        <v>2.5886036129032264</v>
      </c>
      <c r="J30" s="10">
        <f t="shared" si="2"/>
        <v>12.616881558036031</v>
      </c>
      <c r="K30" s="10">
        <f t="shared" si="4"/>
        <v>4.0227209203640211</v>
      </c>
      <c r="L30" s="10">
        <f t="shared" si="3"/>
        <v>19.228206091303278</v>
      </c>
      <c r="M30" s="10">
        <f t="shared" si="0"/>
        <v>22.008852870967743</v>
      </c>
      <c r="N30" s="9">
        <v>16.490000000000002</v>
      </c>
      <c r="O30" s="7">
        <f>VLOOKUP(B30,[6]removals!$B:$AR,43,TRUE)/100*7</f>
        <v>17.849999999999998</v>
      </c>
      <c r="P30" s="11" t="e">
        <f>VLOOKUP(B30-1,[6]Port!$B:$C,2,FALSE)/100</f>
        <v>#N/A</v>
      </c>
      <c r="Q30" s="12" t="e">
        <f t="shared" si="5"/>
        <v>#N/A</v>
      </c>
      <c r="R30" s="12"/>
      <c r="S30" s="12"/>
      <c r="T30" s="12"/>
      <c r="U30" s="12"/>
      <c r="V30" s="12"/>
      <c r="W30" s="12"/>
      <c r="X30" s="12"/>
      <c r="Y30" s="7">
        <f>VLOOKUP(EOMONTH(B30,0),[7]snd_evolution!$A$1:$AT$120,46,TRUE)/1000</f>
        <v>19.069397445414271</v>
      </c>
      <c r="Z30" s="13">
        <f>VLOOKUP(EOMONTH(B30,0),'[8]Mill details analysis (ex-SX)'!$R:$AB,11,TRUE)</f>
        <v>0</v>
      </c>
      <c r="AH30" s="98"/>
      <c r="AI30" s="98"/>
      <c r="AJ30" s="98"/>
      <c r="AL30" s="98"/>
      <c r="AM30" s="63"/>
      <c r="AU30" s="88"/>
      <c r="AV30" s="88"/>
      <c r="AW30" s="88"/>
      <c r="AX30" s="88"/>
    </row>
    <row r="31" spans="1:50" s="9" customFormat="1">
      <c r="A31" s="6" t="str">
        <f t="shared" si="1"/>
        <v>201629</v>
      </c>
      <c r="B31" s="6">
        <f>[3]report!$D248</f>
        <v>42567</v>
      </c>
      <c r="C31" s="7">
        <f>[3]report!E248/1000</f>
        <v>15.676559999999998</v>
      </c>
      <c r="D31" s="7">
        <f>[3]report!F248/1000</f>
        <v>8.5694099999999995</v>
      </c>
      <c r="E31" s="67">
        <f>[9]ByDepartureDate!$K89-2%</f>
        <v>0.79196396646468858</v>
      </c>
      <c r="F31" s="66">
        <f>[5]ByDepartureDate!$M89/1.1</f>
        <v>0.49887793819011694</v>
      </c>
      <c r="G31" s="7">
        <f>VLOOKUP(B31,'[4]AUS Mth'!$A:$T,20,TRUE)/1000000</f>
        <v>12.125898580645162</v>
      </c>
      <c r="H31" s="7">
        <f>VLOOKUP(B31,'[4]BRA Mth'!$A:$L,12,TRUE)/1000000</f>
        <v>7.2943506774193549</v>
      </c>
      <c r="I31" s="7">
        <f>VLOOKUP(B31,'[4]Minors Mth'!$A:$BO,67,TRUE)/1000</f>
        <v>2.5886036129032264</v>
      </c>
      <c r="J31" s="10">
        <f t="shared" si="2"/>
        <v>11.799238423951753</v>
      </c>
      <c r="K31" s="10">
        <f t="shared" si="4"/>
        <v>3.1676795379111429</v>
      </c>
      <c r="L31" s="10">
        <f t="shared" si="3"/>
        <v>17.555521574766122</v>
      </c>
      <c r="M31" s="10">
        <f t="shared" si="0"/>
        <v>22.008852870967743</v>
      </c>
      <c r="N31" s="9">
        <v>14.620000000000001</v>
      </c>
      <c r="O31" s="7">
        <f>VLOOKUP(B31,[6]removals!$B:$AR,43,TRUE)/100*7</f>
        <v>18.732000000000003</v>
      </c>
      <c r="P31" s="11" t="e">
        <f>VLOOKUP(B31-1,[6]Port!$B:$C,2,FALSE)/100</f>
        <v>#N/A</v>
      </c>
      <c r="Q31" s="12" t="e">
        <f t="shared" si="5"/>
        <v>#N/A</v>
      </c>
      <c r="R31" s="12"/>
      <c r="S31" s="12"/>
      <c r="T31" s="12"/>
      <c r="U31" s="12"/>
      <c r="V31" s="12"/>
      <c r="W31" s="12"/>
      <c r="X31" s="12"/>
      <c r="Y31" s="7">
        <f>VLOOKUP(EOMONTH(B31,0),[7]snd_evolution!$A$1:$AT$120,46,TRUE)/1000</f>
        <v>19.069397445414271</v>
      </c>
      <c r="Z31" s="13">
        <f>VLOOKUP(EOMONTH(B31,0),'[8]Mill details analysis (ex-SX)'!$R:$AB,11,TRUE)</f>
        <v>0</v>
      </c>
      <c r="AH31" s="98"/>
      <c r="AI31" s="98"/>
      <c r="AJ31" s="98"/>
      <c r="AL31" s="98"/>
      <c r="AM31" s="63"/>
      <c r="AU31" s="88"/>
      <c r="AV31" s="88"/>
      <c r="AW31" s="88"/>
      <c r="AX31" s="88"/>
    </row>
    <row r="32" spans="1:50" s="9" customFormat="1">
      <c r="A32" s="6" t="str">
        <f t="shared" si="1"/>
        <v>201630</v>
      </c>
      <c r="B32" s="6">
        <f>[3]report!$D249</f>
        <v>42574</v>
      </c>
      <c r="C32" s="7">
        <f>[3]report!E249/1000</f>
        <v>15.426729999999999</v>
      </c>
      <c r="D32" s="7">
        <f>[3]report!F249/1000</f>
        <v>7.9640799999999992</v>
      </c>
      <c r="E32" s="67">
        <f>[9]ByDepartureDate!$K90-2%</f>
        <v>0.78249777781466023</v>
      </c>
      <c r="F32" s="66">
        <f>[5]ByDepartureDate!$M90/1.1</f>
        <v>0.67583635698460398</v>
      </c>
      <c r="G32" s="7">
        <f>VLOOKUP(B32,'[4]AUS Mth'!$A:$T,20,TRUE)/1000000</f>
        <v>12.125898580645162</v>
      </c>
      <c r="H32" s="7">
        <f>VLOOKUP(B32,'[4]BRA Mth'!$A:$L,12,TRUE)/1000000</f>
        <v>7.2943506774193549</v>
      </c>
      <c r="I32" s="7">
        <f>VLOOKUP(B32,'[4]Minors Mth'!$A:$BO,67,TRUE)/1000</f>
        <v>2.5886036129032264</v>
      </c>
      <c r="J32" s="10">
        <f t="shared" si="2"/>
        <v>11.562976694039682</v>
      </c>
      <c r="K32" s="10">
        <f t="shared" si="4"/>
        <v>3.4150941574640337</v>
      </c>
      <c r="L32" s="10">
        <f t="shared" si="3"/>
        <v>17.56667446440694</v>
      </c>
      <c r="M32" s="10">
        <f t="shared" si="0"/>
        <v>22.008852870967743</v>
      </c>
      <c r="N32" s="9">
        <v>15.47</v>
      </c>
      <c r="O32" s="7">
        <f>VLOOKUP(B32,[6]removals!$B:$AR,43,TRUE)/100*7</f>
        <v>18.123000000000001</v>
      </c>
      <c r="P32" s="11" t="e">
        <f>VLOOKUP(B32-1,[6]Port!$B:$C,2,FALSE)/100</f>
        <v>#N/A</v>
      </c>
      <c r="Q32" s="12" t="e">
        <f t="shared" si="5"/>
        <v>#N/A</v>
      </c>
      <c r="R32" s="12"/>
      <c r="S32" s="12"/>
      <c r="T32" s="12"/>
      <c r="U32" s="12"/>
      <c r="V32" s="12"/>
      <c r="W32" s="12"/>
      <c r="X32" s="12"/>
      <c r="Y32" s="7">
        <f>VLOOKUP(EOMONTH(B32,0),[7]snd_evolution!$A$1:$AT$120,46,TRUE)/1000</f>
        <v>19.069397445414271</v>
      </c>
      <c r="Z32" s="13">
        <f>VLOOKUP(EOMONTH(B32,0),'[8]Mill details analysis (ex-SX)'!$R:$AB,11,TRUE)</f>
        <v>0</v>
      </c>
      <c r="AH32" s="98"/>
      <c r="AI32" s="98"/>
      <c r="AJ32" s="98"/>
      <c r="AL32" s="98"/>
      <c r="AM32" s="63"/>
      <c r="AU32" s="88"/>
      <c r="AV32" s="88"/>
      <c r="AW32" s="88"/>
      <c r="AX32" s="88"/>
    </row>
    <row r="33" spans="1:50" s="9" customFormat="1">
      <c r="A33" s="6" t="str">
        <f t="shared" si="1"/>
        <v>201631</v>
      </c>
      <c r="B33" s="6">
        <f>[3]report!$D250</f>
        <v>42581</v>
      </c>
      <c r="C33" s="7">
        <f>[3]report!E250/1000</f>
        <v>15.404669999999999</v>
      </c>
      <c r="D33" s="7">
        <f>[3]report!F250/1000</f>
        <v>8.1680499999999991</v>
      </c>
      <c r="E33" s="67">
        <f>[9]ByDepartureDate!$K91-2%</f>
        <v>0.80317679009712251</v>
      </c>
      <c r="F33" s="66">
        <f>[5]ByDepartureDate!$M91/1.1</f>
        <v>0.59670501542638466</v>
      </c>
      <c r="G33" s="7">
        <f>VLOOKUP(B33,'[4]AUS Mth'!$A:$T,20,TRUE)/1000000</f>
        <v>12.125898580645162</v>
      </c>
      <c r="H33" s="7">
        <f>VLOOKUP(B33,'[4]BRA Mth'!$A:$L,12,TRUE)/1000000</f>
        <v>7.2943506774193549</v>
      </c>
      <c r="I33" s="7">
        <f>VLOOKUP(B33,'[4]Minors Mth'!$A:$BO,67,TRUE)/1000</f>
        <v>2.5886036129032264</v>
      </c>
      <c r="J33" s="10">
        <f t="shared" si="2"/>
        <v>11.434737790979923</v>
      </c>
      <c r="K33" s="10">
        <f t="shared" si="4"/>
        <v>4.0129353581891838</v>
      </c>
      <c r="L33" s="10">
        <f t="shared" si="3"/>
        <v>18.036276762072333</v>
      </c>
      <c r="M33" s="10">
        <f t="shared" si="0"/>
        <v>22.008852870967743</v>
      </c>
      <c r="N33" s="9">
        <v>15.3</v>
      </c>
      <c r="O33" s="7">
        <f>VLOOKUP(B33,[6]removals!$B:$AR,43,TRUE)/100*7</f>
        <v>17.828999999999994</v>
      </c>
      <c r="P33" s="11" t="e">
        <f>VLOOKUP(B33-1,[6]Port!$B:$C,2,FALSE)/100</f>
        <v>#N/A</v>
      </c>
      <c r="Q33" s="12" t="e">
        <f t="shared" si="5"/>
        <v>#N/A</v>
      </c>
      <c r="R33" s="12"/>
      <c r="S33" s="12"/>
      <c r="T33" s="12"/>
      <c r="U33" s="12"/>
      <c r="V33" s="12"/>
      <c r="W33" s="12"/>
      <c r="X33" s="12"/>
      <c r="Y33" s="7">
        <f>VLOOKUP(EOMONTH(B33,0),[7]snd_evolution!$A$1:$AT$120,46,TRUE)/1000</f>
        <v>19.069397445414271</v>
      </c>
      <c r="Z33" s="13">
        <f>VLOOKUP(EOMONTH(B33,0),'[8]Mill details analysis (ex-SX)'!$R:$AB,11,TRUE)</f>
        <v>0</v>
      </c>
      <c r="AH33" s="98"/>
      <c r="AI33" s="98"/>
      <c r="AJ33" s="98"/>
      <c r="AL33" s="98"/>
      <c r="AM33" s="63"/>
      <c r="AU33" s="88"/>
      <c r="AV33" s="88"/>
      <c r="AW33" s="88"/>
      <c r="AX33" s="88"/>
    </row>
    <row r="34" spans="1:50" s="9" customFormat="1">
      <c r="A34" s="6" t="str">
        <f t="shared" si="1"/>
        <v>201632</v>
      </c>
      <c r="B34" s="6">
        <f>[3]report!$D251</f>
        <v>42588</v>
      </c>
      <c r="C34" s="7">
        <f>[3]report!E251/1000</f>
        <v>16.268369999999997</v>
      </c>
      <c r="D34" s="7">
        <f>[3]report!F251/1000</f>
        <v>5.8496699999999988</v>
      </c>
      <c r="E34" s="67">
        <f>[9]ByDepartureDate!$K92-2%</f>
        <v>0.78666817222611751</v>
      </c>
      <c r="F34" s="66">
        <f>[5]ByDepartureDate!$M92/1.1</f>
        <v>0.52595010714170154</v>
      </c>
      <c r="G34" s="7">
        <f>VLOOKUP(B34,'[4]AUS Mth'!$A:$T,20,TRUE)/1000000</f>
        <v>12.532107677419352</v>
      </c>
      <c r="H34" s="7">
        <f>VLOOKUP(B34,'[4]BRA Mth'!$A:$L,12,TRUE)/1000000</f>
        <v>7.6158837096774201</v>
      </c>
      <c r="I34" s="7">
        <f>VLOOKUP(B34,'[4]Minors Mth'!$A:$BO,67,TRUE)/1000</f>
        <v>2.583925129032258</v>
      </c>
      <c r="J34" s="10">
        <f t="shared" si="2"/>
        <v>11.385743602597643</v>
      </c>
      <c r="K34" s="10">
        <f t="shared" si="4"/>
        <v>3.7717910281824398</v>
      </c>
      <c r="L34" s="10">
        <f t="shared" si="3"/>
        <v>17.74145975981234</v>
      </c>
      <c r="M34" s="10">
        <f t="shared" si="0"/>
        <v>22.731916516129033</v>
      </c>
      <c r="N34" s="9">
        <v>9.8600000000000012</v>
      </c>
      <c r="O34" s="7">
        <f>VLOOKUP(B34,[6]removals!$B:$AR,43,TRUE)/100*7</f>
        <v>17.843</v>
      </c>
      <c r="P34" s="11" t="e">
        <f>VLOOKUP(B34-1,[6]Port!$B:$C,2,FALSE)/100</f>
        <v>#N/A</v>
      </c>
      <c r="Q34" s="12" t="e">
        <f t="shared" si="5"/>
        <v>#N/A</v>
      </c>
      <c r="R34" s="12"/>
      <c r="S34" s="12"/>
      <c r="T34" s="12"/>
      <c r="U34" s="12"/>
      <c r="V34" s="12"/>
      <c r="W34" s="12"/>
      <c r="X34" s="12"/>
      <c r="Y34" s="7">
        <f>VLOOKUP(EOMONTH(B34,0),[7]snd_evolution!$A$1:$AT$120,46,TRUE)/1000</f>
        <v>19.7618647667856</v>
      </c>
      <c r="Z34" s="13">
        <f>VLOOKUP(EOMONTH(B34,0),'[8]Mill details analysis (ex-SX)'!$R:$AB,11,TRUE)</f>
        <v>25.0299488677867</v>
      </c>
      <c r="AH34" s="98"/>
      <c r="AI34" s="98"/>
      <c r="AJ34" s="98"/>
      <c r="AL34" s="98"/>
      <c r="AM34" s="63"/>
      <c r="AU34" s="88"/>
      <c r="AV34" s="88"/>
      <c r="AW34" s="88"/>
      <c r="AX34" s="88"/>
    </row>
    <row r="35" spans="1:50" s="9" customFormat="1">
      <c r="A35" s="6" t="str">
        <f t="shared" si="1"/>
        <v>201633</v>
      </c>
      <c r="B35" s="6">
        <f>[3]report!$D252</f>
        <v>42595</v>
      </c>
      <c r="C35" s="7">
        <f>[3]report!E252/1000</f>
        <v>16.557279999999999</v>
      </c>
      <c r="D35" s="7">
        <f>[3]report!F252/1000</f>
        <v>8.751240000000001</v>
      </c>
      <c r="E35" s="67">
        <f>[9]ByDepartureDate!$K93-2%</f>
        <v>0.74021582523514273</v>
      </c>
      <c r="F35" s="66">
        <f>[5]ByDepartureDate!$M93/1.1</f>
        <v>0.7352977317174364</v>
      </c>
      <c r="G35" s="7">
        <f>VLOOKUP(B35,'[4]AUS Mth'!$A:$T,20,TRUE)/1000000</f>
        <v>12.532107677419352</v>
      </c>
      <c r="H35" s="7">
        <f>VLOOKUP(B35,'[4]BRA Mth'!$A:$L,12,TRUE)/1000000</f>
        <v>7.6158837096774201</v>
      </c>
      <c r="I35" s="7">
        <f>VLOOKUP(B35,'[4]Minors Mth'!$A:$BO,67,TRUE)/1000</f>
        <v>2.583925129032258</v>
      </c>
      <c r="J35" s="10">
        <f t="shared" si="2"/>
        <v>11.366591797999316</v>
      </c>
      <c r="K35" s="10">
        <f t="shared" si="4"/>
        <v>3.2538909496486417</v>
      </c>
      <c r="L35" s="10">
        <f t="shared" si="3"/>
        <v>17.204407876680214</v>
      </c>
      <c r="M35" s="10">
        <f t="shared" si="0"/>
        <v>22.731916516129033</v>
      </c>
      <c r="N35" s="9">
        <v>11.73</v>
      </c>
      <c r="O35" s="7">
        <f>VLOOKUP(B35,[6]removals!$B:$AR,43,TRUE)/100*7</f>
        <v>18.144000000000002</v>
      </c>
      <c r="P35" s="11" t="e">
        <f>VLOOKUP(B35-1,[6]Port!$B:$C,2,FALSE)/100</f>
        <v>#N/A</v>
      </c>
      <c r="Q35" s="12" t="e">
        <f t="shared" si="5"/>
        <v>#N/A</v>
      </c>
      <c r="R35" s="12"/>
      <c r="S35" s="12"/>
      <c r="T35" s="12"/>
      <c r="U35" s="12"/>
      <c r="V35" s="12"/>
      <c r="W35" s="12"/>
      <c r="X35" s="12"/>
      <c r="Y35" s="7">
        <f>VLOOKUP(EOMONTH(B35,0),[7]snd_evolution!$A$1:$AT$120,46,TRUE)/1000</f>
        <v>19.7618647667856</v>
      </c>
      <c r="Z35" s="13">
        <f>VLOOKUP(EOMONTH(B35,0),'[8]Mill details analysis (ex-SX)'!$R:$AB,11,TRUE)</f>
        <v>25.0299488677867</v>
      </c>
      <c r="AH35" s="98"/>
      <c r="AI35" s="98"/>
      <c r="AJ35" s="98"/>
      <c r="AL35" s="98"/>
      <c r="AM35" s="63"/>
      <c r="AU35" s="88"/>
      <c r="AV35" s="88"/>
      <c r="AW35" s="88"/>
      <c r="AX35" s="88"/>
    </row>
    <row r="36" spans="1:50" s="9" customFormat="1">
      <c r="A36" s="6" t="str">
        <f t="shared" si="1"/>
        <v>201634</v>
      </c>
      <c r="B36" s="6">
        <f>[3]report!$D253</f>
        <v>42602</v>
      </c>
      <c r="C36" s="7">
        <f>[3]report!E253/1000</f>
        <v>16.858130000000003</v>
      </c>
      <c r="D36" s="7">
        <f>[3]report!F253/1000</f>
        <v>7.8958600000000017</v>
      </c>
      <c r="E36" s="67">
        <f>[9]ByDepartureDate!$K94-2%</f>
        <v>0.79013401984125042</v>
      </c>
      <c r="F36" s="66">
        <f>[5]ByDepartureDate!$M94/1.1</f>
        <v>0.4972104409911951</v>
      </c>
      <c r="G36" s="7">
        <f>VLOOKUP(B36,'[4]AUS Mth'!$A:$T,20,TRUE)/1000000</f>
        <v>12.532107677419352</v>
      </c>
      <c r="H36" s="7">
        <f>VLOOKUP(B36,'[4]BRA Mth'!$A:$L,12,TRUE)/1000000</f>
        <v>7.6158837096774201</v>
      </c>
      <c r="I36" s="7">
        <f>VLOOKUP(B36,'[4]Minors Mth'!$A:$BO,67,TRUE)/1000</f>
        <v>2.583925129032258</v>
      </c>
      <c r="J36" s="10">
        <f t="shared" si="2"/>
        <v>11.707589367370025</v>
      </c>
      <c r="K36" s="10">
        <f t="shared" si="4"/>
        <v>3.2737353141933738</v>
      </c>
      <c r="L36" s="10">
        <f t="shared" si="3"/>
        <v>17.565249810595656</v>
      </c>
      <c r="M36" s="10">
        <f t="shared" si="0"/>
        <v>22.731916516129033</v>
      </c>
      <c r="N36" s="9">
        <v>11.73</v>
      </c>
      <c r="O36" s="7">
        <f>VLOOKUP(B36,[6]removals!$B:$AR,43,TRUE)/100*7</f>
        <v>18.151000000000007</v>
      </c>
      <c r="P36" s="11" t="e">
        <f>VLOOKUP(B36-1,[6]Port!$B:$C,2,FALSE)/100</f>
        <v>#N/A</v>
      </c>
      <c r="Q36" s="12" t="e">
        <f t="shared" si="5"/>
        <v>#N/A</v>
      </c>
      <c r="R36" s="12"/>
      <c r="S36" s="12"/>
      <c r="T36" s="12"/>
      <c r="U36" s="12"/>
      <c r="V36" s="12"/>
      <c r="W36" s="12"/>
      <c r="X36" s="12"/>
      <c r="Y36" s="7">
        <f>VLOOKUP(EOMONTH(B36,0),[7]snd_evolution!$A$1:$AT$120,46,TRUE)/1000</f>
        <v>19.7618647667856</v>
      </c>
      <c r="Z36" s="13">
        <f>VLOOKUP(EOMONTH(B36,0),'[8]Mill details analysis (ex-SX)'!$R:$AB,11,TRUE)</f>
        <v>25.0299488677867</v>
      </c>
      <c r="AH36" s="98"/>
      <c r="AI36" s="98"/>
      <c r="AJ36" s="98"/>
      <c r="AL36" s="98"/>
      <c r="AM36" s="63"/>
      <c r="AU36" s="88"/>
      <c r="AV36" s="88"/>
      <c r="AW36" s="88"/>
      <c r="AX36" s="88"/>
    </row>
    <row r="37" spans="1:50" s="9" customFormat="1">
      <c r="A37" s="6" t="str">
        <f t="shared" si="1"/>
        <v>201635</v>
      </c>
      <c r="B37" s="6">
        <f>[3]report!$D254</f>
        <v>42609</v>
      </c>
      <c r="C37" s="7">
        <f>[3]report!E254/1000</f>
        <v>16.64546</v>
      </c>
      <c r="D37" s="7">
        <f>[3]report!F254/1000</f>
        <v>7.4183899999999996</v>
      </c>
      <c r="E37" s="67">
        <f>[9]ByDepartureDate!$K95-2%</f>
        <v>0.81337937053366272</v>
      </c>
      <c r="F37" s="66">
        <f>[5]ByDepartureDate!$M95/1.1</f>
        <v>0.6044264796247103</v>
      </c>
      <c r="G37" s="7">
        <f>VLOOKUP(B37,'[4]AUS Mth'!$A:$T,20,TRUE)/1000000</f>
        <v>12.532107677419352</v>
      </c>
      <c r="H37" s="7">
        <f>VLOOKUP(B37,'[4]BRA Mth'!$A:$L,12,TRUE)/1000000</f>
        <v>7.6158837096774201</v>
      </c>
      <c r="I37" s="7">
        <f>VLOOKUP(B37,'[4]Minors Mth'!$A:$BO,67,TRUE)/1000</f>
        <v>2.583925129032258</v>
      </c>
      <c r="J37" s="10">
        <f t="shared" si="2"/>
        <v>11.65312312821893</v>
      </c>
      <c r="K37" s="10">
        <f t="shared" si="4"/>
        <v>4.369978586728867</v>
      </c>
      <c r="L37" s="10">
        <f t="shared" si="3"/>
        <v>18.607026843980055</v>
      </c>
      <c r="M37" s="10">
        <f t="shared" si="0"/>
        <v>22.731916516129033</v>
      </c>
      <c r="N37" s="9">
        <v>8.67</v>
      </c>
      <c r="O37" s="7">
        <f>VLOOKUP(B37,[6]removals!$B:$AR,43,TRUE)/100*7</f>
        <v>18.830000000000002</v>
      </c>
      <c r="P37" s="11" t="e">
        <f>VLOOKUP(B37-1,[6]Port!$B:$C,2,FALSE)/100</f>
        <v>#N/A</v>
      </c>
      <c r="Q37" s="12" t="e">
        <f t="shared" si="5"/>
        <v>#N/A</v>
      </c>
      <c r="R37" s="12"/>
      <c r="S37" s="12"/>
      <c r="T37" s="12"/>
      <c r="U37" s="12"/>
      <c r="V37" s="12"/>
      <c r="W37" s="12"/>
      <c r="X37" s="12"/>
      <c r="Y37" s="7">
        <f>VLOOKUP(EOMONTH(B37,0),[7]snd_evolution!$A$1:$AT$120,46,TRUE)/1000</f>
        <v>19.7618647667856</v>
      </c>
      <c r="Z37" s="13">
        <f>VLOOKUP(EOMONTH(B37,0),'[8]Mill details analysis (ex-SX)'!$R:$AB,11,TRUE)</f>
        <v>25.0299488677867</v>
      </c>
      <c r="AH37" s="98"/>
      <c r="AI37" s="98"/>
      <c r="AJ37" s="98"/>
      <c r="AL37" s="98"/>
      <c r="AM37" s="63"/>
      <c r="AU37" s="88"/>
      <c r="AV37" s="88"/>
      <c r="AW37" s="88"/>
      <c r="AX37" s="88"/>
    </row>
    <row r="38" spans="1:50" s="9" customFormat="1">
      <c r="A38" s="6" t="str">
        <f t="shared" si="1"/>
        <v>201636</v>
      </c>
      <c r="B38" s="6">
        <f>[3]report!$D255</f>
        <v>42616</v>
      </c>
      <c r="C38" s="7">
        <f>[3]report!E255/1000</f>
        <v>16.813220000000001</v>
      </c>
      <c r="D38" s="7">
        <f>[3]report!F255/1000</f>
        <v>7.2002100000000011</v>
      </c>
      <c r="E38" s="67">
        <f>[9]ByDepartureDate!$K96-2%</f>
        <v>0.83816129571897824</v>
      </c>
      <c r="F38" s="66">
        <f>[5]ByDepartureDate!$M96/1.1</f>
        <v>0.57152728118294704</v>
      </c>
      <c r="G38" s="7">
        <f>VLOOKUP(B38,'[4]AUS Mth'!$A:$T,20,TRUE)/1000000</f>
        <v>14.093293900000001</v>
      </c>
      <c r="H38" s="7">
        <f>VLOOKUP(B38,'[4]BRA Mth'!$A:$L,12,TRUE)/1000000</f>
        <v>7.592240133333334</v>
      </c>
      <c r="I38" s="7">
        <f>VLOOKUP(B38,'[4]Minors Mth'!$A:$BO,67,TRUE)/1000</f>
        <v>2.1279143666666669</v>
      </c>
      <c r="J38" s="10">
        <f t="shared" si="2"/>
        <v>11.889414697624417</v>
      </c>
      <c r="K38" s="10">
        <f t="shared" si="4"/>
        <v>4.6189806412753072</v>
      </c>
      <c r="L38" s="10">
        <f t="shared" si="3"/>
        <v>18.63630970556639</v>
      </c>
      <c r="M38" s="10">
        <f t="shared" si="0"/>
        <v>23.813448399999999</v>
      </c>
      <c r="N38" s="9">
        <v>12.41</v>
      </c>
      <c r="O38" s="7">
        <f>VLOOKUP(B38,[6]removals!$B:$AR,43,TRUE)/100*7</f>
        <v>18.921000000000006</v>
      </c>
      <c r="P38" s="11" t="e">
        <f>VLOOKUP(B38-1,[6]Port!$B:$C,2,FALSE)/100</f>
        <v>#N/A</v>
      </c>
      <c r="Q38" s="12" t="e">
        <f t="shared" si="5"/>
        <v>#N/A</v>
      </c>
      <c r="R38" s="12"/>
      <c r="S38" s="12"/>
      <c r="T38" s="12"/>
      <c r="U38" s="12"/>
      <c r="V38" s="12"/>
      <c r="W38" s="12"/>
      <c r="X38" s="12"/>
      <c r="Y38" s="7">
        <f>VLOOKUP(EOMONTH(B38,0),[7]snd_evolution!$A$1:$AT$120,46,TRUE)/1000</f>
        <v>20.36603605521876</v>
      </c>
      <c r="Z38" s="13">
        <f>VLOOKUP(EOMONTH(B38,0),'[8]Mill details analysis (ex-SX)'!$R:$AB,11,TRUE)</f>
        <v>25.072442120985798</v>
      </c>
      <c r="AH38" s="98"/>
      <c r="AI38" s="98"/>
      <c r="AJ38" s="98"/>
      <c r="AL38" s="98"/>
      <c r="AM38" s="63"/>
      <c r="AU38" s="88"/>
      <c r="AV38" s="88"/>
      <c r="AW38" s="88"/>
      <c r="AX38" s="88"/>
    </row>
    <row r="39" spans="1:50" s="9" customFormat="1">
      <c r="A39" s="6" t="str">
        <f t="shared" si="1"/>
        <v>201637</v>
      </c>
      <c r="B39" s="6">
        <f>[3]report!$D256</f>
        <v>42623</v>
      </c>
      <c r="C39" s="7">
        <f>[3]report!E256/1000</f>
        <v>16.396189999999997</v>
      </c>
      <c r="D39" s="7">
        <f>[3]report!F256/1000</f>
        <v>7.2472800000000017</v>
      </c>
      <c r="E39" s="67">
        <f>[9]ByDepartureDate!$K97-2%</f>
        <v>0.77652623438034885</v>
      </c>
      <c r="F39" s="66">
        <f>[5]ByDepartureDate!$M97/1.1</f>
        <v>0.76193735240041482</v>
      </c>
      <c r="G39" s="7">
        <f>VLOOKUP(B39,'[4]AUS Mth'!$A:$T,20,TRUE)/1000000</f>
        <v>14.093293900000001</v>
      </c>
      <c r="H39" s="7">
        <f>VLOOKUP(B39,'[4]BRA Mth'!$A:$L,12,TRUE)/1000000</f>
        <v>7.592240133333334</v>
      </c>
      <c r="I39" s="7">
        <f>VLOOKUP(B39,'[4]Minors Mth'!$A:$BO,67,TRUE)/1000</f>
        <v>2.1279143666666669</v>
      </c>
      <c r="J39" s="10">
        <f t="shared" si="2"/>
        <v>12.490703331821718</v>
      </c>
      <c r="K39" s="10">
        <f t="shared" si="4"/>
        <v>3.5408396620631502</v>
      </c>
      <c r="L39" s="10">
        <f t="shared" si="3"/>
        <v>18.159457360551535</v>
      </c>
      <c r="M39" s="10">
        <f t="shared" si="0"/>
        <v>23.813448399999999</v>
      </c>
      <c r="N39" s="9">
        <v>12.920000000000002</v>
      </c>
      <c r="O39" s="7">
        <f>VLOOKUP(B39,[6]removals!$B:$AR,43,TRUE)/100*7</f>
        <v>18.998000000000005</v>
      </c>
      <c r="P39" s="11" t="e">
        <f>VLOOKUP(B39-1,[6]Port!$B:$C,2,FALSE)/100</f>
        <v>#N/A</v>
      </c>
      <c r="Q39" s="12" t="e">
        <f t="shared" si="5"/>
        <v>#N/A</v>
      </c>
      <c r="R39" s="12"/>
      <c r="S39" s="12"/>
      <c r="T39" s="12"/>
      <c r="U39" s="12"/>
      <c r="V39" s="12"/>
      <c r="W39" s="12"/>
      <c r="X39" s="12"/>
      <c r="Y39" s="7">
        <f>VLOOKUP(EOMONTH(B39,0),[7]snd_evolution!$A$1:$AT$120,46,TRUE)/1000</f>
        <v>20.36603605521876</v>
      </c>
      <c r="Z39" s="13">
        <f>VLOOKUP(EOMONTH(B39,0),'[8]Mill details analysis (ex-SX)'!$R:$AB,11,TRUE)</f>
        <v>25.072442120985798</v>
      </c>
      <c r="AH39" s="98"/>
      <c r="AI39" s="98"/>
      <c r="AJ39" s="98"/>
      <c r="AL39" s="98"/>
      <c r="AM39" s="63"/>
      <c r="AU39" s="88"/>
      <c r="AV39" s="88"/>
      <c r="AW39" s="88"/>
      <c r="AX39" s="88"/>
    </row>
    <row r="40" spans="1:50" s="9" customFormat="1">
      <c r="A40" s="6" t="str">
        <f t="shared" si="1"/>
        <v>201638</v>
      </c>
      <c r="B40" s="6">
        <f>[3]report!$D257</f>
        <v>42630</v>
      </c>
      <c r="C40" s="7">
        <f>[3]report!E257/1000</f>
        <v>16.62875</v>
      </c>
      <c r="D40" s="7">
        <f>[3]report!F257/1000</f>
        <v>9.0093300000000003</v>
      </c>
      <c r="E40" s="67">
        <f>[9]ByDepartureDate!$K98-2%</f>
        <v>0.79821981385522622</v>
      </c>
      <c r="F40" s="66">
        <f>[5]ByDepartureDate!$M98/1.1</f>
        <v>0.60577018951348416</v>
      </c>
      <c r="G40" s="7">
        <f>VLOOKUP(B40,'[4]AUS Mth'!$A:$T,20,TRUE)/1000000</f>
        <v>14.093293900000001</v>
      </c>
      <c r="H40" s="7">
        <f>VLOOKUP(B40,'[4]BRA Mth'!$A:$L,12,TRUE)/1000000</f>
        <v>7.592240133333334</v>
      </c>
      <c r="I40" s="7">
        <f>VLOOKUP(B40,'[4]Minors Mth'!$A:$BO,67,TRUE)/1000</f>
        <v>2.1279143666666669</v>
      </c>
      <c r="J40" s="10">
        <f t="shared" si="2"/>
        <v>12.847571178248634</v>
      </c>
      <c r="K40" s="10">
        <f t="shared" si="4"/>
        <v>4.1434573911472743</v>
      </c>
      <c r="L40" s="10">
        <f t="shared" si="3"/>
        <v>19.118942936062574</v>
      </c>
      <c r="M40" s="10">
        <f t="shared" si="0"/>
        <v>23.813448399999999</v>
      </c>
      <c r="N40" s="9">
        <v>13.090000000000002</v>
      </c>
      <c r="O40" s="7">
        <f>VLOOKUP(B40,[6]removals!$B:$AR,43,TRUE)/100*7</f>
        <v>18.879000000000005</v>
      </c>
      <c r="P40" s="11" t="e">
        <f>VLOOKUP(B40-1,[6]Port!$B:$C,2,FALSE)/100</f>
        <v>#N/A</v>
      </c>
      <c r="Q40" s="12" t="e">
        <f t="shared" si="5"/>
        <v>#N/A</v>
      </c>
      <c r="R40" s="12"/>
      <c r="S40" s="12"/>
      <c r="T40" s="12"/>
      <c r="U40" s="12"/>
      <c r="V40" s="12"/>
      <c r="W40" s="12"/>
      <c r="X40" s="12"/>
      <c r="Y40" s="7">
        <f>VLOOKUP(EOMONTH(B40,0),[7]snd_evolution!$A$1:$AT$120,46,TRUE)/1000</f>
        <v>20.36603605521876</v>
      </c>
      <c r="Z40" s="13">
        <f>VLOOKUP(EOMONTH(B40,0),'[8]Mill details analysis (ex-SX)'!$R:$AB,11,TRUE)</f>
        <v>25.072442120985798</v>
      </c>
      <c r="AH40" s="98"/>
      <c r="AI40" s="98"/>
      <c r="AJ40" s="98"/>
      <c r="AL40" s="98"/>
      <c r="AM40" s="63"/>
      <c r="AU40" s="88"/>
      <c r="AV40" s="88"/>
      <c r="AW40" s="88"/>
      <c r="AX40" s="88"/>
    </row>
    <row r="41" spans="1:50" s="9" customFormat="1">
      <c r="A41" s="6" t="str">
        <f t="shared" si="1"/>
        <v>201639</v>
      </c>
      <c r="B41" s="6">
        <f>[3]report!$D258</f>
        <v>42637</v>
      </c>
      <c r="C41" s="7">
        <f>[3]report!E258/1000</f>
        <v>17.963110000000004</v>
      </c>
      <c r="D41" s="7">
        <f>[3]report!F258/1000</f>
        <v>7.111670000000001</v>
      </c>
      <c r="E41" s="67">
        <f>[9]ByDepartureDate!$K99-2%</f>
        <v>0.79776099208536932</v>
      </c>
      <c r="F41" s="66">
        <f>[5]ByDepartureDate!$M99/1.1</f>
        <v>0.47393800877195225</v>
      </c>
      <c r="G41" s="7">
        <f>VLOOKUP(B41,'[4]AUS Mth'!$A:$T,20,TRUE)/1000000</f>
        <v>14.093293900000001</v>
      </c>
      <c r="H41" s="7">
        <f>VLOOKUP(B41,'[4]BRA Mth'!$A:$L,12,TRUE)/1000000</f>
        <v>7.592240133333334</v>
      </c>
      <c r="I41" s="7">
        <f>VLOOKUP(B41,'[4]Minors Mth'!$A:$BO,67,TRUE)/1000</f>
        <v>2.1279143666666669</v>
      </c>
      <c r="J41" s="10">
        <f t="shared" si="2"/>
        <v>12.467305698582246</v>
      </c>
      <c r="K41" s="10">
        <f t="shared" si="4"/>
        <v>4.6164795304270196</v>
      </c>
      <c r="L41" s="10">
        <f t="shared" si="3"/>
        <v>19.211699595675931</v>
      </c>
      <c r="M41" s="10">
        <f t="shared" si="0"/>
        <v>23.813448399999999</v>
      </c>
      <c r="N41" s="9">
        <v>14.110000000000001</v>
      </c>
      <c r="O41" s="7">
        <f>VLOOKUP(B41,[6]removals!$B:$AR,43,TRUE)/100*7</f>
        <v>17.647000000000006</v>
      </c>
      <c r="P41" s="11" t="e">
        <f>VLOOKUP(B41-1,[6]Port!$B:$C,2,FALSE)/100</f>
        <v>#N/A</v>
      </c>
      <c r="Q41" s="12" t="e">
        <f t="shared" si="5"/>
        <v>#N/A</v>
      </c>
      <c r="R41" s="12"/>
      <c r="S41" s="12"/>
      <c r="T41" s="12"/>
      <c r="U41" s="12"/>
      <c r="V41" s="12"/>
      <c r="W41" s="12"/>
      <c r="X41" s="12"/>
      <c r="Y41" s="7">
        <f>VLOOKUP(EOMONTH(B41,0),[7]snd_evolution!$A$1:$AT$120,46,TRUE)/1000</f>
        <v>20.36603605521876</v>
      </c>
      <c r="Z41" s="13">
        <f>VLOOKUP(EOMONTH(B41,0),'[8]Mill details analysis (ex-SX)'!$R:$AB,11,TRUE)</f>
        <v>25.072442120985798</v>
      </c>
      <c r="AH41" s="98"/>
      <c r="AI41" s="98"/>
      <c r="AJ41" s="98"/>
      <c r="AL41" s="98"/>
      <c r="AM41" s="63"/>
      <c r="AU41" s="88"/>
      <c r="AV41" s="88"/>
      <c r="AW41" s="88"/>
      <c r="AX41" s="88"/>
    </row>
    <row r="42" spans="1:50" s="9" customFormat="1">
      <c r="A42" s="6" t="str">
        <f t="shared" si="1"/>
        <v>201640</v>
      </c>
      <c r="B42" s="6">
        <f>[3]report!$D259</f>
        <v>42644</v>
      </c>
      <c r="C42" s="7">
        <f>[3]report!E259/1000</f>
        <v>16.040469999999999</v>
      </c>
      <c r="D42" s="7">
        <f>[3]report!F259/1000</f>
        <v>9.1090900000000001</v>
      </c>
      <c r="E42" s="67">
        <f>[9]ByDepartureDate!$K100-2%</f>
        <v>0.80010024501799404</v>
      </c>
      <c r="F42" s="66">
        <f>[5]ByDepartureDate!$M100/1.1</f>
        <v>0.7592785991708294</v>
      </c>
      <c r="G42" s="7">
        <f>VLOOKUP(B42,'[4]AUS Mth'!$A:$T,20,TRUE)/1000000</f>
        <v>11.264565967741936</v>
      </c>
      <c r="H42" s="7">
        <f>VLOOKUP(B42,'[4]BRA Mth'!$A:$L,12,TRUE)/1000000</f>
        <v>7.3782635161290324</v>
      </c>
      <c r="I42" s="7">
        <f>VLOOKUP(B42,'[4]Minors Mth'!$A:$BO,67,TRUE)/1000</f>
        <v>2.1798483225806451</v>
      </c>
      <c r="J42" s="10">
        <f t="shared" si="2"/>
        <v>12.091370298785446</v>
      </c>
      <c r="K42" s="10">
        <f t="shared" si="4"/>
        <v>3.7959172225969793</v>
      </c>
      <c r="L42" s="10">
        <f t="shared" si="3"/>
        <v>18.067135843963069</v>
      </c>
      <c r="M42" s="10">
        <f t="shared" si="0"/>
        <v>20.822677806451615</v>
      </c>
      <c r="N42" s="9">
        <v>15.13</v>
      </c>
      <c r="O42" s="7">
        <f>VLOOKUP(B42,[6]removals!$B:$AR,43,TRUE)/100*7</f>
        <v>17.178000000000001</v>
      </c>
      <c r="P42" s="11" t="e">
        <f>VLOOKUP(B42-1,[6]Port!$B:$C,2,FALSE)/100</f>
        <v>#N/A</v>
      </c>
      <c r="Q42" s="12" t="e">
        <f t="shared" si="5"/>
        <v>#N/A</v>
      </c>
      <c r="R42" s="12"/>
      <c r="S42" s="12"/>
      <c r="T42" s="12"/>
      <c r="U42" s="12"/>
      <c r="V42" s="12"/>
      <c r="W42" s="12"/>
      <c r="X42" s="12"/>
      <c r="Y42" s="7">
        <f>VLOOKUP(EOMONTH(B42,0),[7]snd_evolution!$A$1:$AT$120,46,TRUE)/1000</f>
        <v>19.019987944103224</v>
      </c>
      <c r="Z42" s="13">
        <f>VLOOKUP(EOMONTH(B42,0),'[8]Mill details analysis (ex-SX)'!$R:$AB,11,TRUE)</f>
        <v>22.294443612400769</v>
      </c>
      <c r="AH42" s="98"/>
      <c r="AI42" s="98"/>
      <c r="AJ42" s="98"/>
      <c r="AL42" s="98"/>
      <c r="AM42" s="63"/>
      <c r="AU42" s="88"/>
      <c r="AV42" s="88"/>
      <c r="AW42" s="88"/>
      <c r="AX42" s="88"/>
    </row>
    <row r="43" spans="1:50" s="9" customFormat="1">
      <c r="A43" s="6" t="str">
        <f t="shared" si="1"/>
        <v>201641</v>
      </c>
      <c r="B43" s="6">
        <f>[3]report!$D260</f>
        <v>42651</v>
      </c>
      <c r="C43" s="7">
        <f>[3]report!E260/1000</f>
        <v>15.93713</v>
      </c>
      <c r="D43" s="7">
        <f>[3]report!F260/1000</f>
        <v>6.2104699999999999</v>
      </c>
      <c r="E43" s="67">
        <f>[9]ByDepartureDate!$K101-2%</f>
        <v>0.80200036402717145</v>
      </c>
      <c r="F43" s="66">
        <f>[5]ByDepartureDate!$M101/1.1</f>
        <v>0.45664416200417468</v>
      </c>
      <c r="G43" s="7">
        <f>VLOOKUP(B43,'[4]AUS Mth'!$A:$T,20,TRUE)/1000000</f>
        <v>11.264565967741936</v>
      </c>
      <c r="H43" s="7">
        <f>VLOOKUP(B43,'[4]BRA Mth'!$A:$L,12,TRUE)/1000000</f>
        <v>7.3782635161290324</v>
      </c>
      <c r="I43" s="7">
        <f>VLOOKUP(B43,'[4]Minors Mth'!$A:$BO,67,TRUE)/1000</f>
        <v>2.1798483225806451</v>
      </c>
      <c r="J43" s="10">
        <f t="shared" si="2"/>
        <v>12.83584711991484</v>
      </c>
      <c r="K43" s="10">
        <f t="shared" si="4"/>
        <v>3.8679294707421343</v>
      </c>
      <c r="L43" s="10">
        <f t="shared" si="3"/>
        <v>18.883624913237618</v>
      </c>
      <c r="M43" s="10">
        <f t="shared" si="0"/>
        <v>20.822677806451615</v>
      </c>
      <c r="N43" s="9">
        <v>13.940000000000001</v>
      </c>
      <c r="O43" s="7">
        <f>VLOOKUP(B43,[6]removals!$B:$AR,43,TRUE)/100*7</f>
        <v>18.347000000000008</v>
      </c>
      <c r="P43" s="11" t="e">
        <f>VLOOKUP(B43-1,[6]Port!$B:$C,2,FALSE)/100</f>
        <v>#N/A</v>
      </c>
      <c r="Q43" s="12" t="e">
        <f t="shared" si="5"/>
        <v>#N/A</v>
      </c>
      <c r="R43" s="12"/>
      <c r="S43" s="12"/>
      <c r="T43" s="12"/>
      <c r="U43" s="12"/>
      <c r="V43" s="12"/>
      <c r="W43" s="12"/>
      <c r="X43" s="12"/>
      <c r="Y43" s="7">
        <f>VLOOKUP(EOMONTH(B43,0),[7]snd_evolution!$A$1:$AT$120,46,TRUE)/1000</f>
        <v>19.019987944103224</v>
      </c>
      <c r="Z43" s="13">
        <f>VLOOKUP(EOMONTH(B43,0),'[8]Mill details analysis (ex-SX)'!$R:$AB,11,TRUE)</f>
        <v>22.294443612400769</v>
      </c>
      <c r="AH43" s="98"/>
      <c r="AI43" s="98"/>
      <c r="AJ43" s="98"/>
      <c r="AL43" s="98"/>
      <c r="AM43" s="63"/>
      <c r="AU43" s="88"/>
      <c r="AV43" s="88"/>
      <c r="AW43" s="88"/>
      <c r="AX43" s="88"/>
    </row>
    <row r="44" spans="1:50" s="9" customFormat="1">
      <c r="A44" s="6" t="str">
        <f t="shared" si="1"/>
        <v>201642</v>
      </c>
      <c r="B44" s="6">
        <f>[3]report!$D261</f>
        <v>42658</v>
      </c>
      <c r="C44" s="7">
        <f>[3]report!E261/1000</f>
        <v>15.422090000000001</v>
      </c>
      <c r="D44" s="7">
        <f>[3]report!F261/1000</f>
        <v>7.6828799999999999</v>
      </c>
      <c r="E44" s="67">
        <f>[9]ByDepartureDate!$K102-2%</f>
        <v>0.83731531719197771</v>
      </c>
      <c r="F44" s="66">
        <f>[5]ByDepartureDate!$M102/1.1</f>
        <v>0.52521468474969246</v>
      </c>
      <c r="G44" s="7">
        <f>VLOOKUP(B44,'[4]AUS Mth'!$A:$T,20,TRUE)/1000000</f>
        <v>11.264565967741936</v>
      </c>
      <c r="H44" s="7">
        <f>VLOOKUP(B44,'[4]BRA Mth'!$A:$L,12,TRUE)/1000000</f>
        <v>7.3782635161290324</v>
      </c>
      <c r="I44" s="7">
        <f>VLOOKUP(B44,'[4]Minors Mth'!$A:$BO,67,TRUE)/1000</f>
        <v>2.1798483225806451</v>
      </c>
      <c r="J44" s="10">
        <f t="shared" si="2"/>
        <v>12.632423059102791</v>
      </c>
      <c r="K44" s="10">
        <f t="shared" si="4"/>
        <v>4.3346738157860907</v>
      </c>
      <c r="L44" s="10">
        <f t="shared" si="3"/>
        <v>19.146945197469527</v>
      </c>
      <c r="M44" s="10">
        <f t="shared" si="0"/>
        <v>20.822677806451615</v>
      </c>
      <c r="N44" s="9">
        <v>15.98</v>
      </c>
      <c r="O44" s="7">
        <f>VLOOKUP(B44,[6]removals!$B:$AR,43,TRUE)/100*7</f>
        <v>19.278000000000006</v>
      </c>
      <c r="P44" s="11" t="e">
        <f>VLOOKUP(B44-1,[6]Port!$B:$C,2,FALSE)/100</f>
        <v>#N/A</v>
      </c>
      <c r="Q44" s="12" t="e">
        <f t="shared" si="5"/>
        <v>#N/A</v>
      </c>
      <c r="R44" s="12"/>
      <c r="S44" s="12"/>
      <c r="T44" s="12"/>
      <c r="U44" s="12"/>
      <c r="V44" s="12"/>
      <c r="W44" s="12"/>
      <c r="X44" s="12"/>
      <c r="Y44" s="7">
        <f>VLOOKUP(EOMONTH(B44,0),[7]snd_evolution!$A$1:$AT$120,46,TRUE)/1000</f>
        <v>19.019987944103224</v>
      </c>
      <c r="Z44" s="13">
        <f>VLOOKUP(EOMONTH(B44,0),'[8]Mill details analysis (ex-SX)'!$R:$AB,11,TRUE)</f>
        <v>22.294443612400769</v>
      </c>
      <c r="AH44" s="98"/>
      <c r="AI44" s="98"/>
      <c r="AJ44" s="98"/>
      <c r="AL44" s="98"/>
      <c r="AM44" s="63"/>
      <c r="AU44" s="88"/>
      <c r="AV44" s="88"/>
      <c r="AW44" s="88"/>
      <c r="AX44" s="88"/>
    </row>
    <row r="45" spans="1:50" s="9" customFormat="1">
      <c r="A45" s="6" t="str">
        <f t="shared" si="1"/>
        <v>201643</v>
      </c>
      <c r="B45" s="6">
        <f>[3]report!$D262</f>
        <v>42665</v>
      </c>
      <c r="C45" s="7">
        <f>[3]report!E262/1000</f>
        <v>17.952560000000002</v>
      </c>
      <c r="D45" s="7">
        <f>[3]report!F262/1000</f>
        <v>6.3607499999999995</v>
      </c>
      <c r="E45" s="67">
        <f>[9]ByDepartureDate!$K103-2%</f>
        <v>0.78597794376618113</v>
      </c>
      <c r="F45" s="66">
        <f>[5]ByDepartureDate!$M103/1.1</f>
        <v>0.67757811487056063</v>
      </c>
      <c r="G45" s="7">
        <f>VLOOKUP(B45,'[4]AUS Mth'!$A:$T,20,TRUE)/1000000</f>
        <v>11.264565967741936</v>
      </c>
      <c r="H45" s="7">
        <f>VLOOKUP(B45,'[4]BRA Mth'!$A:$L,12,TRUE)/1000000</f>
        <v>7.3782635161290324</v>
      </c>
      <c r="I45" s="7">
        <f>VLOOKUP(B45,'[4]Minors Mth'!$A:$BO,67,TRUE)/1000</f>
        <v>2.1798483225806451</v>
      </c>
      <c r="J45" s="10">
        <f t="shared" si="2"/>
        <v>11.911284791324125</v>
      </c>
      <c r="K45" s="10">
        <f t="shared" si="4"/>
        <v>5.0027148231644052</v>
      </c>
      <c r="L45" s="10">
        <f t="shared" si="3"/>
        <v>19.093847937069174</v>
      </c>
      <c r="M45" s="10">
        <f t="shared" si="0"/>
        <v>20.822677806451615</v>
      </c>
      <c r="N45" s="9">
        <v>17</v>
      </c>
      <c r="O45" s="7">
        <f>VLOOKUP(B45,[6]removals!$B:$AR,43,TRUE)/100*7</f>
        <v>18.62</v>
      </c>
      <c r="P45" s="11" t="e">
        <f>VLOOKUP(B45-1,[6]Port!$B:$C,2,FALSE)/100</f>
        <v>#N/A</v>
      </c>
      <c r="Q45" s="12" t="e">
        <f t="shared" si="5"/>
        <v>#N/A</v>
      </c>
      <c r="R45" s="12"/>
      <c r="S45" s="12"/>
      <c r="T45" s="12"/>
      <c r="U45" s="12"/>
      <c r="V45" s="12"/>
      <c r="W45" s="12"/>
      <c r="X45" s="12"/>
      <c r="Y45" s="7">
        <f>VLOOKUP(EOMONTH(B45,0),[7]snd_evolution!$A$1:$AT$120,46,TRUE)/1000</f>
        <v>19.019987944103224</v>
      </c>
      <c r="Z45" s="13">
        <f>VLOOKUP(EOMONTH(B45,0),'[8]Mill details analysis (ex-SX)'!$R:$AB,11,TRUE)</f>
        <v>22.294443612400769</v>
      </c>
      <c r="AH45" s="98"/>
      <c r="AI45" s="98"/>
      <c r="AJ45" s="98"/>
      <c r="AL45" s="98"/>
      <c r="AM45" s="63"/>
      <c r="AU45" s="88"/>
      <c r="AV45" s="88"/>
      <c r="AW45" s="88"/>
      <c r="AX45" s="88"/>
    </row>
    <row r="46" spans="1:50" s="9" customFormat="1">
      <c r="A46" s="6" t="str">
        <f t="shared" si="1"/>
        <v>201644</v>
      </c>
      <c r="B46" s="6">
        <f>[3]report!$D263</f>
        <v>42672</v>
      </c>
      <c r="C46" s="7">
        <f>[3]report!E263/1000</f>
        <v>16.563640000000003</v>
      </c>
      <c r="D46" s="7">
        <f>[3]report!F263/1000</f>
        <v>8.7856500000000004</v>
      </c>
      <c r="E46" s="67">
        <f>[9]ByDepartureDate!$K104-2%</f>
        <v>0.85899717023211541</v>
      </c>
      <c r="F46" s="66">
        <f>[5]ByDepartureDate!$M104/1.1</f>
        <v>0.66016946830496515</v>
      </c>
      <c r="G46" s="7">
        <f>VLOOKUP(B46,'[4]AUS Mth'!$A:$T,20,TRUE)/1000000</f>
        <v>11.264565967741936</v>
      </c>
      <c r="H46" s="7">
        <f>VLOOKUP(B46,'[4]BRA Mth'!$A:$L,12,TRUE)/1000000</f>
        <v>7.3782635161290324</v>
      </c>
      <c r="I46" s="7">
        <f>VLOOKUP(B46,'[4]Minors Mth'!$A:$BO,67,TRUE)/1000</f>
        <v>2.1798483225806451</v>
      </c>
      <c r="J46" s="10">
        <f t="shared" si="2"/>
        <v>11.952281205006273</v>
      </c>
      <c r="K46" s="10">
        <f t="shared" si="4"/>
        <v>3.9163445695258927</v>
      </c>
      <c r="L46" s="10">
        <f t="shared" si="3"/>
        <v>18.048474097112809</v>
      </c>
      <c r="M46" s="10">
        <f t="shared" si="0"/>
        <v>20.822677806451615</v>
      </c>
      <c r="N46" s="9">
        <v>19.21</v>
      </c>
      <c r="O46" s="7">
        <f>VLOOKUP(B46,[6]removals!$B:$AR,43,TRUE)/100*7</f>
        <v>19.578999999999997</v>
      </c>
      <c r="P46" s="11" t="e">
        <f>VLOOKUP(B46-1,[6]Port!$B:$C,2,FALSE)/100</f>
        <v>#N/A</v>
      </c>
      <c r="Q46" s="12" t="e">
        <f t="shared" si="5"/>
        <v>#N/A</v>
      </c>
      <c r="R46" s="12"/>
      <c r="S46" s="12"/>
      <c r="T46" s="12"/>
      <c r="U46" s="12"/>
      <c r="V46" s="12"/>
      <c r="W46" s="12"/>
      <c r="X46" s="12"/>
      <c r="Y46" s="7">
        <f>VLOOKUP(EOMONTH(B46,0),[7]snd_evolution!$A$1:$AT$120,46,TRUE)/1000</f>
        <v>19.019987944103224</v>
      </c>
      <c r="Z46" s="13">
        <f>VLOOKUP(EOMONTH(B46,0),'[8]Mill details analysis (ex-SX)'!$R:$AB,11,TRUE)</f>
        <v>22.294443612400769</v>
      </c>
      <c r="AH46" s="98"/>
      <c r="AI46" s="98"/>
      <c r="AJ46" s="98"/>
      <c r="AL46" s="98"/>
      <c r="AM46" s="63"/>
      <c r="AU46" s="88"/>
      <c r="AV46" s="88"/>
      <c r="AW46" s="88"/>
      <c r="AX46" s="88"/>
    </row>
    <row r="47" spans="1:50" s="9" customFormat="1">
      <c r="A47" s="6" t="str">
        <f t="shared" si="1"/>
        <v>201645</v>
      </c>
      <c r="B47" s="6">
        <f>[3]report!$D264</f>
        <v>42679</v>
      </c>
      <c r="C47" s="7">
        <f>[3]report!E264/1000</f>
        <v>16.209339999999997</v>
      </c>
      <c r="D47" s="7">
        <f>[3]report!F264/1000</f>
        <v>7.0786800000000012</v>
      </c>
      <c r="E47" s="67">
        <f>[9]ByDepartureDate!$K105-2%</f>
        <v>0.76108451644198993</v>
      </c>
      <c r="F47" s="66">
        <f>[5]ByDepartureDate!$M105/1.1</f>
        <v>0.47510562623211333</v>
      </c>
      <c r="G47" s="7">
        <f>VLOOKUP(B47,'[4]AUS Mth'!$A:$T,20,TRUE)/1000000</f>
        <v>13.158808366666667</v>
      </c>
      <c r="H47" s="7">
        <f>VLOOKUP(B47,'[4]BRA Mth'!$A:$L,12,TRUE)/1000000</f>
        <v>7.064453433333334</v>
      </c>
      <c r="I47" s="7">
        <f>VLOOKUP(B47,'[4]Minors Mth'!$A:$BO,67,TRUE)/1000</f>
        <v>2.3270597</v>
      </c>
      <c r="J47" s="10">
        <f t="shared" si="2"/>
        <v>12.596116330402156</v>
      </c>
      <c r="K47" s="10">
        <f t="shared" si="4"/>
        <v>4.5008348907271403</v>
      </c>
      <c r="L47" s="10">
        <f t="shared" si="3"/>
        <v>19.424010921129295</v>
      </c>
      <c r="M47" s="10">
        <f t="shared" si="0"/>
        <v>22.550321500000003</v>
      </c>
      <c r="N47" s="9">
        <v>13.430000000000001</v>
      </c>
      <c r="O47" s="7">
        <f>VLOOKUP(B47,[6]removals!$B:$AR,43,TRUE)/100*7</f>
        <v>19.611200000000007</v>
      </c>
      <c r="P47" s="11" t="e">
        <f>VLOOKUP(B47-1,[6]Port!$B:$C,2,FALSE)/100</f>
        <v>#N/A</v>
      </c>
      <c r="Q47" s="12" t="e">
        <f t="shared" si="5"/>
        <v>#N/A</v>
      </c>
      <c r="R47" s="12"/>
      <c r="S47" s="12"/>
      <c r="T47" s="12"/>
      <c r="U47" s="12"/>
      <c r="V47" s="12"/>
      <c r="W47" s="12"/>
      <c r="X47" s="12"/>
      <c r="Y47" s="7">
        <f>VLOOKUP(EOMONTH(B47,0),[7]snd_evolution!$A$1:$AT$120,46,TRUE)/1000</f>
        <v>19.596461642967874</v>
      </c>
      <c r="Z47" s="13">
        <f>VLOOKUP(EOMONTH(B47,0),'[8]Mill details analysis (ex-SX)'!$R:$AB,11,TRUE)</f>
        <v>26.037924757281559</v>
      </c>
      <c r="AH47" s="98"/>
      <c r="AI47" s="98"/>
      <c r="AJ47" s="98"/>
      <c r="AL47" s="98"/>
      <c r="AM47" s="63"/>
      <c r="AU47" s="88"/>
      <c r="AV47" s="88"/>
      <c r="AW47" s="88"/>
      <c r="AX47" s="88"/>
    </row>
    <row r="48" spans="1:50" s="9" customFormat="1">
      <c r="A48" s="6" t="str">
        <f t="shared" si="1"/>
        <v>201646</v>
      </c>
      <c r="B48" s="6">
        <f>[3]report!$D265</f>
        <v>42686</v>
      </c>
      <c r="C48" s="7">
        <f>[3]report!E265/1000</f>
        <v>16.138339999999996</v>
      </c>
      <c r="D48" s="7">
        <f>[3]report!F265/1000</f>
        <v>6.0879399999999997</v>
      </c>
      <c r="E48" s="67">
        <f>[9]ByDepartureDate!$K106-2%</f>
        <v>0.80857413767467179</v>
      </c>
      <c r="F48" s="66">
        <f>[5]ByDepartureDate!$M106/1.1</f>
        <v>0.66610034639619864</v>
      </c>
      <c r="G48" s="7">
        <f>VLOOKUP(B48,'[4]AUS Mth'!$A:$T,20,TRUE)/1000000</f>
        <v>13.158808366666667</v>
      </c>
      <c r="H48" s="7">
        <f>VLOOKUP(B48,'[4]BRA Mth'!$A:$L,12,TRUE)/1000000</f>
        <v>7.064453433333334</v>
      </c>
      <c r="I48" s="7">
        <f>VLOOKUP(B48,'[4]Minors Mth'!$A:$BO,67,TRUE)/1000</f>
        <v>2.3270597</v>
      </c>
      <c r="J48" s="10">
        <f t="shared" si="2"/>
        <v>13.200952431925716</v>
      </c>
      <c r="K48" s="10">
        <f t="shared" si="4"/>
        <v>4.1911653814168828</v>
      </c>
      <c r="L48" s="10">
        <f t="shared" si="3"/>
        <v>19.719177513342597</v>
      </c>
      <c r="M48" s="10">
        <f t="shared" si="0"/>
        <v>22.550321500000003</v>
      </c>
      <c r="N48" s="9">
        <v>15.98</v>
      </c>
      <c r="O48" s="7">
        <f>VLOOKUP(B48,[6]removals!$B:$AR,43,TRUE)/100*7</f>
        <v>19.873000000000005</v>
      </c>
      <c r="P48" s="11" t="e">
        <f>VLOOKUP(B48-1,[6]Port!$B:$C,2,FALSE)/100</f>
        <v>#N/A</v>
      </c>
      <c r="Q48" s="12" t="e">
        <f t="shared" si="5"/>
        <v>#N/A</v>
      </c>
      <c r="R48" s="12"/>
      <c r="S48" s="12"/>
      <c r="T48" s="12"/>
      <c r="U48" s="12"/>
      <c r="V48" s="12"/>
      <c r="W48" s="12"/>
      <c r="X48" s="12"/>
      <c r="Y48" s="7">
        <f>VLOOKUP(EOMONTH(B48,0),[7]snd_evolution!$A$1:$AT$120,46,TRUE)/1000</f>
        <v>19.596461642967874</v>
      </c>
      <c r="Z48" s="13">
        <f>VLOOKUP(EOMONTH(B48,0),'[8]Mill details analysis (ex-SX)'!$R:$AB,11,TRUE)</f>
        <v>26.037924757281559</v>
      </c>
      <c r="AH48" s="98"/>
      <c r="AI48" s="98"/>
      <c r="AJ48" s="98"/>
      <c r="AL48" s="98"/>
      <c r="AM48" s="63"/>
      <c r="AU48" s="88"/>
      <c r="AV48" s="88"/>
      <c r="AW48" s="88"/>
      <c r="AX48" s="88"/>
    </row>
    <row r="49" spans="1:50" s="9" customFormat="1">
      <c r="A49" s="6" t="str">
        <f t="shared" si="1"/>
        <v>201647</v>
      </c>
      <c r="B49" s="6">
        <f>[3]report!$D266</f>
        <v>42693</v>
      </c>
      <c r="C49" s="7">
        <f>[3]report!E266/1000</f>
        <v>17.521319999999999</v>
      </c>
      <c r="D49" s="7">
        <f>[3]report!F266/1000</f>
        <v>7.4726400000000002</v>
      </c>
      <c r="E49" s="67">
        <f>[9]ByDepartureDate!$K107-2%</f>
        <v>0.81653195292078495</v>
      </c>
      <c r="F49" s="66">
        <f>[5]ByDepartureDate!$M107/1.1</f>
        <v>0.60543897292931281</v>
      </c>
      <c r="G49" s="7">
        <f>VLOOKUP(B49,'[4]AUS Mth'!$A:$T,20,TRUE)/1000000</f>
        <v>13.158808366666667</v>
      </c>
      <c r="H49" s="7">
        <f>VLOOKUP(B49,'[4]BRA Mth'!$A:$L,12,TRUE)/1000000</f>
        <v>7.064453433333334</v>
      </c>
      <c r="I49" s="7">
        <f>VLOOKUP(B49,'[4]Minors Mth'!$A:$BO,67,TRUE)/1000</f>
        <v>2.3270597</v>
      </c>
      <c r="J49" s="10">
        <f t="shared" si="2"/>
        <v>12.344565346408791</v>
      </c>
      <c r="K49" s="10">
        <f t="shared" si="4"/>
        <v>3.069294436923264</v>
      </c>
      <c r="L49" s="10">
        <f t="shared" si="3"/>
        <v>17.740919483332053</v>
      </c>
      <c r="M49" s="10">
        <f t="shared" si="0"/>
        <v>22.550321500000003</v>
      </c>
      <c r="N49" s="9">
        <v>17</v>
      </c>
      <c r="O49" s="7">
        <f>VLOOKUP(B49,[6]removals!$B:$AR,43,TRUE)/100*7</f>
        <v>19.376000000000001</v>
      </c>
      <c r="P49" s="11" t="e">
        <f>VLOOKUP(B49-1,[6]Port!$B:$C,2,FALSE)/100</f>
        <v>#N/A</v>
      </c>
      <c r="Q49" s="12" t="e">
        <f t="shared" si="5"/>
        <v>#N/A</v>
      </c>
      <c r="R49" s="12"/>
      <c r="S49" s="12"/>
      <c r="T49" s="12"/>
      <c r="U49" s="12"/>
      <c r="V49" s="12"/>
      <c r="W49" s="12"/>
      <c r="X49" s="12"/>
      <c r="Y49" s="7">
        <f>VLOOKUP(EOMONTH(B49,0),[7]snd_evolution!$A$1:$AT$120,46,TRUE)/1000</f>
        <v>19.596461642967874</v>
      </c>
      <c r="Z49" s="13">
        <f>VLOOKUP(EOMONTH(B49,0),'[8]Mill details analysis (ex-SX)'!$R:$AB,11,TRUE)</f>
        <v>26.037924757281559</v>
      </c>
      <c r="AH49" s="98"/>
      <c r="AI49" s="98"/>
      <c r="AJ49" s="98"/>
      <c r="AL49" s="98"/>
      <c r="AM49" s="63"/>
      <c r="AU49" s="88"/>
      <c r="AV49" s="88"/>
      <c r="AW49" s="88"/>
      <c r="AX49" s="88"/>
    </row>
    <row r="50" spans="1:50" s="9" customFormat="1">
      <c r="A50" s="6" t="str">
        <f t="shared" si="1"/>
        <v>201648</v>
      </c>
      <c r="B50" s="6">
        <f>[3]report!$D267</f>
        <v>42700</v>
      </c>
      <c r="C50" s="7">
        <f>[3]report!E267/1000</f>
        <v>17.70271</v>
      </c>
      <c r="D50" s="7">
        <f>[3]report!F267/1000</f>
        <v>7.6738899999999983</v>
      </c>
      <c r="E50" s="67">
        <f>[9]ByDepartureDate!$K108-2%</f>
        <v>0.7784052872175341</v>
      </c>
      <c r="F50" s="66">
        <f>[5]ByDepartureDate!$M108/1.1</f>
        <v>0.5821203648396831</v>
      </c>
      <c r="G50" s="7">
        <f>VLOOKUP(B50,'[4]AUS Mth'!$A:$T,20,TRUE)/1000000</f>
        <v>13.158808366666667</v>
      </c>
      <c r="H50" s="7">
        <f>VLOOKUP(B50,'[4]BRA Mth'!$A:$L,12,TRUE)/1000000</f>
        <v>7.064453433333334</v>
      </c>
      <c r="I50" s="7">
        <f>VLOOKUP(B50,'[4]Minors Mth'!$A:$BO,67,TRUE)/1000</f>
        <v>2.3270597</v>
      </c>
      <c r="J50" s="10">
        <f t="shared" si="2"/>
        <v>11.805144685728676</v>
      </c>
      <c r="K50" s="10">
        <f t="shared" si="4"/>
        <v>3.8006048350194699</v>
      </c>
      <c r="L50" s="10">
        <f t="shared" si="3"/>
        <v>17.932809220748144</v>
      </c>
      <c r="M50" s="10">
        <f t="shared" si="0"/>
        <v>22.550321500000003</v>
      </c>
      <c r="N50" s="9">
        <v>14.790000000000001</v>
      </c>
      <c r="O50" s="7">
        <f>VLOOKUP(B50,[6]removals!$B:$AR,43,TRUE)/100*7</f>
        <v>18.375000000000004</v>
      </c>
      <c r="P50" s="11" t="e">
        <f>VLOOKUP(B50-1,[6]Port!$B:$C,2,FALSE)/100</f>
        <v>#N/A</v>
      </c>
      <c r="Q50" s="12" t="e">
        <f t="shared" si="5"/>
        <v>#N/A</v>
      </c>
      <c r="R50" s="12"/>
      <c r="S50" s="12"/>
      <c r="T50" s="12"/>
      <c r="U50" s="12"/>
      <c r="V50" s="12"/>
      <c r="W50" s="12"/>
      <c r="X50" s="12"/>
      <c r="Y50" s="7">
        <f>VLOOKUP(EOMONTH(B50,0),[7]snd_evolution!$A$1:$AT$120,46,TRUE)/1000</f>
        <v>19.596461642967874</v>
      </c>
      <c r="Z50" s="13">
        <f>VLOOKUP(EOMONTH(B50,0),'[8]Mill details analysis (ex-SX)'!$R:$AB,11,TRUE)</f>
        <v>26.037924757281559</v>
      </c>
      <c r="AH50" s="98"/>
      <c r="AI50" s="98"/>
      <c r="AJ50" s="98"/>
      <c r="AL50" s="98"/>
      <c r="AM50" s="63"/>
      <c r="AU50" s="88"/>
      <c r="AV50" s="88"/>
      <c r="AW50" s="88"/>
      <c r="AX50" s="88"/>
    </row>
    <row r="51" spans="1:50" s="9" customFormat="1">
      <c r="A51" s="6" t="str">
        <f t="shared" si="1"/>
        <v>201649</v>
      </c>
      <c r="B51" s="6">
        <f>[3]report!$D268</f>
        <v>42707</v>
      </c>
      <c r="C51" s="7">
        <f>[3]report!E268/1000</f>
        <v>17.117040000000003</v>
      </c>
      <c r="D51" s="7">
        <f>[3]report!F268/1000</f>
        <v>8.4219500000000007</v>
      </c>
      <c r="E51" s="67">
        <f>[9]ByDepartureDate!$K109-2%</f>
        <v>0.86040613676341926</v>
      </c>
      <c r="F51" s="66">
        <f>[5]ByDepartureDate!$M109/1.1</f>
        <v>0.51889156800707459</v>
      </c>
      <c r="G51" s="7">
        <f>VLOOKUP(B51,'[4]AUS Mth'!$A:$T,20,TRUE)/1000000</f>
        <v>12.80616829032258</v>
      </c>
      <c r="H51" s="7">
        <f>VLOOKUP(B51,'[4]BRA Mth'!$A:$L,12,TRUE)/1000000</f>
        <v>7.6140289354838711</v>
      </c>
      <c r="I51" s="7">
        <f>VLOOKUP(B51,'[4]Minors Mth'!$A:$BO,67,TRUE)/1000</f>
        <v>2.5267931612903229</v>
      </c>
      <c r="J51" s="10">
        <f t="shared" si="2"/>
        <v>12.717870545059052</v>
      </c>
      <c r="K51" s="10">
        <f t="shared" si="4"/>
        <v>4.5589634986072021</v>
      </c>
      <c r="L51" s="10">
        <f t="shared" si="3"/>
        <v>19.803627204956577</v>
      </c>
      <c r="M51" s="10">
        <f t="shared" si="0"/>
        <v>22.946990387096776</v>
      </c>
      <c r="N51" s="9">
        <v>10.88</v>
      </c>
      <c r="O51" s="7">
        <f>VLOOKUP(B51,[6]removals!$B:$AR,43,TRUE)/100*7</f>
        <v>18.774000000000001</v>
      </c>
      <c r="P51" s="11" t="e">
        <f>VLOOKUP(B51-1,[6]Port!$B:$C,2,FALSE)/100</f>
        <v>#N/A</v>
      </c>
      <c r="Q51" s="12" t="e">
        <f t="shared" si="5"/>
        <v>#N/A</v>
      </c>
      <c r="R51" s="12"/>
      <c r="S51" s="12"/>
      <c r="T51" s="12"/>
      <c r="U51" s="12"/>
      <c r="V51" s="12"/>
      <c r="W51" s="12"/>
      <c r="X51" s="12"/>
      <c r="Y51" s="7">
        <f>VLOOKUP(EOMONTH(B51,0),[7]snd_evolution!$A$1:$AT$120,46,TRUE)/1000</f>
        <v>18.854531847035226</v>
      </c>
      <c r="Z51" s="13">
        <f>VLOOKUP(EOMONTH(B51,0),'[8]Mill details analysis (ex-SX)'!$R:$AB,11,TRUE)</f>
        <v>32.082700359405685</v>
      </c>
      <c r="AH51" s="98"/>
      <c r="AI51" s="98"/>
      <c r="AJ51" s="98"/>
      <c r="AL51" s="98"/>
      <c r="AM51" s="63"/>
      <c r="AU51" s="88"/>
      <c r="AV51" s="88"/>
      <c r="AW51" s="88"/>
      <c r="AX51" s="88"/>
    </row>
    <row r="52" spans="1:50" s="9" customFormat="1">
      <c r="A52" s="6" t="str">
        <f t="shared" si="1"/>
        <v>201650</v>
      </c>
      <c r="B52" s="6">
        <f>[3]report!$D269</f>
        <v>42714</v>
      </c>
      <c r="C52" s="7">
        <f>[3]report!E269/1000</f>
        <v>18.25264</v>
      </c>
      <c r="D52" s="7">
        <f>[3]report!F269/1000</f>
        <v>7.1227199999999993</v>
      </c>
      <c r="E52" s="67">
        <f>[9]ByDepartureDate!$K110-2%</f>
        <v>0.84578591914549295</v>
      </c>
      <c r="F52" s="66">
        <f>[5]ByDepartureDate!$M110/1.1</f>
        <v>0.64788767275391645</v>
      </c>
      <c r="G52" s="7">
        <f>VLOOKUP(B52,'[4]AUS Mth'!$A:$T,20,TRUE)/1000000</f>
        <v>12.80616829032258</v>
      </c>
      <c r="H52" s="7">
        <f>VLOOKUP(B52,'[4]BRA Mth'!$A:$L,12,TRUE)/1000000</f>
        <v>7.6140289354838711</v>
      </c>
      <c r="I52" s="7">
        <f>VLOOKUP(B52,'[4]Minors Mth'!$A:$BO,67,TRUE)/1000</f>
        <v>2.5267931612903229</v>
      </c>
      <c r="J52" s="10">
        <f t="shared" si="2"/>
        <v>13.061877247779224</v>
      </c>
      <c r="K52" s="10">
        <f t="shared" si="4"/>
        <v>4.0523352166164184</v>
      </c>
      <c r="L52" s="10">
        <f t="shared" si="3"/>
        <v>19.641005625685963</v>
      </c>
      <c r="M52" s="10">
        <f t="shared" si="0"/>
        <v>22.946990387096776</v>
      </c>
      <c r="N52" s="9">
        <v>12.24</v>
      </c>
      <c r="O52" s="7">
        <f>VLOOKUP(B52,[6]removals!$B:$AR,43,TRUE)/100*7</f>
        <v>19.102999999999998</v>
      </c>
      <c r="P52" s="11" t="e">
        <f>VLOOKUP(B52-1,[6]Port!$B:$C,2,FALSE)/100</f>
        <v>#N/A</v>
      </c>
      <c r="Q52" s="12" t="e">
        <f t="shared" si="5"/>
        <v>#N/A</v>
      </c>
      <c r="R52" s="12"/>
      <c r="S52" s="12"/>
      <c r="T52" s="12"/>
      <c r="U52" s="12"/>
      <c r="V52" s="12"/>
      <c r="W52" s="12"/>
      <c r="X52" s="12"/>
      <c r="Y52" s="7">
        <f>VLOOKUP(EOMONTH(B52,0),[7]snd_evolution!$A$1:$AT$120,46,TRUE)/1000</f>
        <v>18.854531847035226</v>
      </c>
      <c r="Z52" s="13">
        <f>VLOOKUP(EOMONTH(B52,0),'[8]Mill details analysis (ex-SX)'!$R:$AB,11,TRUE)</f>
        <v>32.082700359405685</v>
      </c>
      <c r="AH52" s="98"/>
      <c r="AI52" s="98"/>
      <c r="AJ52" s="98"/>
      <c r="AL52" s="98"/>
      <c r="AM52" s="63"/>
      <c r="AU52" s="88"/>
      <c r="AV52" s="88"/>
      <c r="AW52" s="88"/>
      <c r="AX52" s="88"/>
    </row>
    <row r="53" spans="1:50" s="9" customFormat="1">
      <c r="A53" s="6" t="str">
        <f t="shared" si="1"/>
        <v>201651</v>
      </c>
      <c r="B53" s="6">
        <f>[3]report!$D270</f>
        <v>42721</v>
      </c>
      <c r="C53" s="7">
        <f>[3]report!E270/1000</f>
        <v>17.399420000000003</v>
      </c>
      <c r="D53" s="7">
        <f>[3]report!F270/1000</f>
        <v>7.5092100000000022</v>
      </c>
      <c r="E53" s="67">
        <f>[9]ByDepartureDate!$K111-2%</f>
        <v>0.81471449733657375</v>
      </c>
      <c r="F53" s="66">
        <f>[5]ByDepartureDate!$M111/1.1</f>
        <v>0.51792541663978642</v>
      </c>
      <c r="G53" s="7">
        <f>VLOOKUP(B53,'[4]AUS Mth'!$A:$T,20,TRUE)/1000000</f>
        <v>12.80616829032258</v>
      </c>
      <c r="H53" s="7">
        <f>VLOOKUP(B53,'[4]BRA Mth'!$A:$L,12,TRUE)/1000000</f>
        <v>7.6140289354838711</v>
      </c>
      <c r="I53" s="7">
        <f>VLOOKUP(B53,'[4]Minors Mth'!$A:$BO,67,TRUE)/1000</f>
        <v>2.5267931612903229</v>
      </c>
      <c r="J53" s="10">
        <f t="shared" si="2"/>
        <v>13.267148448637387</v>
      </c>
      <c r="K53" s="10">
        <f t="shared" si="4"/>
        <v>3.3808107112486621</v>
      </c>
      <c r="L53" s="10">
        <f t="shared" si="3"/>
        <v>19.174752321176371</v>
      </c>
      <c r="M53" s="10">
        <f t="shared" si="0"/>
        <v>22.946990387096776</v>
      </c>
      <c r="N53" s="9">
        <v>15.47</v>
      </c>
      <c r="O53" s="7">
        <f>VLOOKUP(B53,[6]removals!$B:$AR,43,TRUE)/100*7</f>
        <v>19.061000000000003</v>
      </c>
      <c r="P53" s="11" t="e">
        <f>VLOOKUP(B53-1,[6]Port!$B:$C,2,FALSE)/100</f>
        <v>#N/A</v>
      </c>
      <c r="Q53" s="12" t="e">
        <f t="shared" si="5"/>
        <v>#N/A</v>
      </c>
      <c r="R53" s="12"/>
      <c r="S53" s="12"/>
      <c r="T53" s="12"/>
      <c r="U53" s="12"/>
      <c r="V53" s="12"/>
      <c r="W53" s="12"/>
      <c r="X53" s="12"/>
      <c r="Y53" s="7">
        <f>VLOOKUP(EOMONTH(B53,0),[7]snd_evolution!$A$1:$AT$120,46,TRUE)/1000</f>
        <v>18.854531847035226</v>
      </c>
      <c r="Z53" s="13">
        <f>VLOOKUP(EOMONTH(B53,0),'[8]Mill details analysis (ex-SX)'!$R:$AB,11,TRUE)</f>
        <v>32.082700359405685</v>
      </c>
      <c r="AH53" s="98"/>
      <c r="AI53" s="98"/>
      <c r="AJ53" s="98"/>
      <c r="AL53" s="98"/>
      <c r="AM53" s="63"/>
      <c r="AU53" s="88"/>
      <c r="AV53" s="88"/>
      <c r="AW53" s="88"/>
      <c r="AX53" s="88"/>
    </row>
    <row r="54" spans="1:50" s="9" customFormat="1">
      <c r="A54" s="6" t="str">
        <f t="shared" si="1"/>
        <v>201652</v>
      </c>
      <c r="B54" s="6">
        <f>[3]report!$D271</f>
        <v>42728</v>
      </c>
      <c r="C54" s="7">
        <f>[3]report!E271/1000</f>
        <v>17.272859999999998</v>
      </c>
      <c r="D54" s="7">
        <f>[3]report!F271/1000</f>
        <v>7.6598299999999986</v>
      </c>
      <c r="E54" s="67">
        <f>[9]ByDepartureDate!$K112-2%</f>
        <v>0.8166632062760355</v>
      </c>
      <c r="F54" s="66">
        <f>[5]ByDepartureDate!$M112/1.1</f>
        <v>0.70176023990783376</v>
      </c>
      <c r="G54" s="7">
        <f>VLOOKUP(B54,'[4]AUS Mth'!$A:$T,20,TRUE)/1000000</f>
        <v>12.80616829032258</v>
      </c>
      <c r="H54" s="7">
        <f>VLOOKUP(B54,'[4]BRA Mth'!$A:$L,12,TRUE)/1000000</f>
        <v>7.6140289354838711</v>
      </c>
      <c r="I54" s="7">
        <f>VLOOKUP(B54,'[4]Minors Mth'!$A:$BO,67,TRUE)/1000</f>
        <v>2.5267931612903229</v>
      </c>
      <c r="J54" s="10">
        <f>AVERAGE(C51:C52)*AVERAGE(E51:E52)*0.93</f>
        <v>14.030786085879381</v>
      </c>
      <c r="K54" s="10">
        <f t="shared" si="4"/>
        <v>3.8796323991433077</v>
      </c>
      <c r="L54" s="10">
        <f t="shared" si="3"/>
        <v>20.437211646313013</v>
      </c>
      <c r="M54" s="10">
        <f t="shared" si="0"/>
        <v>22.946990387096776</v>
      </c>
      <c r="N54" s="9">
        <v>24.14</v>
      </c>
      <c r="O54" s="7">
        <f>VLOOKUP(B54,[6]removals!$B:$AR,43,TRUE)/100*7</f>
        <v>16.233000000000001</v>
      </c>
      <c r="P54" s="11" t="e">
        <f>VLOOKUP(B54-1,[6]Port!$B:$C,2,FALSE)/100</f>
        <v>#N/A</v>
      </c>
      <c r="Q54" s="12" t="e">
        <f t="shared" si="5"/>
        <v>#N/A</v>
      </c>
      <c r="R54" s="12"/>
      <c r="S54" s="12"/>
      <c r="T54" s="12"/>
      <c r="U54" s="12"/>
      <c r="V54" s="12"/>
      <c r="W54" s="12"/>
      <c r="X54" s="12"/>
      <c r="Y54" s="7">
        <f>VLOOKUP(EOMONTH(B54,0),[7]snd_evolution!$A$1:$AT$120,46,TRUE)/1000</f>
        <v>18.854531847035226</v>
      </c>
      <c r="Z54" s="13">
        <f>VLOOKUP(EOMONTH(B54,0),'[8]Mill details analysis (ex-SX)'!$R:$AB,11,TRUE)</f>
        <v>32.082700359405685</v>
      </c>
      <c r="AH54" s="98"/>
      <c r="AI54" s="98"/>
      <c r="AJ54" s="98"/>
      <c r="AL54" s="98"/>
      <c r="AM54" s="63"/>
      <c r="AU54" s="88"/>
      <c r="AV54" s="88"/>
      <c r="AW54" s="88"/>
      <c r="AX54" s="88"/>
    </row>
    <row r="55" spans="1:50" s="9" customFormat="1">
      <c r="A55" s="6" t="str">
        <f t="shared" si="1"/>
        <v>201653</v>
      </c>
      <c r="B55" s="6">
        <f>[3]report!$D272</f>
        <v>42735</v>
      </c>
      <c r="C55" s="7">
        <f>[3]report!E272/1000</f>
        <v>19.776879999999998</v>
      </c>
      <c r="D55" s="7">
        <f>[3]report!F272/1000</f>
        <v>8.818109999999999</v>
      </c>
      <c r="E55" s="67">
        <f>[9]ByDepartureDate!$K113-2%</f>
        <v>0.77362584363324138</v>
      </c>
      <c r="F55" s="66">
        <f>[5]ByDepartureDate!$M113/1.1</f>
        <v>0.57124110793491789</v>
      </c>
      <c r="G55" s="7">
        <f>VLOOKUP(B55,'[4]AUS Mth'!$A:$T,20,TRUE)/1000000</f>
        <v>12.80616829032258</v>
      </c>
      <c r="H55" s="7">
        <f>VLOOKUP(B55,'[4]BRA Mth'!$A:$L,12,TRUE)/1000000</f>
        <v>7.6140289354838711</v>
      </c>
      <c r="I55" s="7">
        <f>VLOOKUP(B55,'[4]Minors Mth'!$A:$BO,67,TRUE)/1000</f>
        <v>2.5267931612903229</v>
      </c>
      <c r="J55" s="10">
        <f>AVERAGE(C52:C53)*AVERAGE(E52:E53)*0.93</f>
        <v>13.764060561238146</v>
      </c>
      <c r="K55" s="10">
        <f t="shared" si="4"/>
        <v>4.0471657056671013</v>
      </c>
      <c r="L55" s="10">
        <f t="shared" si="3"/>
        <v>20.338019428195569</v>
      </c>
      <c r="M55" s="10">
        <f t="shared" si="0"/>
        <v>22.946990387096776</v>
      </c>
      <c r="N55" s="9">
        <v>20.400000000000002</v>
      </c>
      <c r="O55" s="7">
        <f>VLOOKUP(B55,[6]removals!$B:$AR,43,TRUE)/100*7</f>
        <v>18.277000000000001</v>
      </c>
      <c r="P55" s="11" t="e">
        <f>VLOOKUP(B55-1,[6]Port!$B:$C,2,FALSE)/100</f>
        <v>#N/A</v>
      </c>
      <c r="Q55" s="12" t="e">
        <f t="shared" si="5"/>
        <v>#N/A</v>
      </c>
      <c r="R55" s="12"/>
      <c r="S55" s="12"/>
      <c r="T55" s="12"/>
      <c r="U55" s="12"/>
      <c r="V55" s="12"/>
      <c r="W55" s="12"/>
      <c r="X55" s="12"/>
      <c r="Y55" s="7">
        <f>VLOOKUP(EOMONTH(B55,0),[7]snd_evolution!$A$1:$AT$120,46,TRUE)/1000</f>
        <v>18.854531847035226</v>
      </c>
      <c r="Z55" s="13">
        <f>VLOOKUP(EOMONTH(B55,0),'[8]Mill details analysis (ex-SX)'!$R:$AB,11,TRUE)</f>
        <v>32.082700359405685</v>
      </c>
      <c r="AH55" s="98"/>
      <c r="AI55" s="98"/>
      <c r="AJ55" s="98"/>
      <c r="AL55" s="98"/>
      <c r="AM55" s="63"/>
      <c r="AU55" s="88"/>
      <c r="AV55" s="88"/>
      <c r="AW55" s="88"/>
      <c r="AX55" s="88"/>
    </row>
    <row r="56" spans="1:50" s="9" customFormat="1">
      <c r="A56" s="6" t="str">
        <f t="shared" si="1"/>
        <v>20171</v>
      </c>
      <c r="B56" s="6">
        <f>[3]report!$D273</f>
        <v>42742</v>
      </c>
      <c r="C56" s="7">
        <f>[3]report!E273/1000</f>
        <v>14.932079999999997</v>
      </c>
      <c r="D56" s="7">
        <f>[3]report!F273/1000</f>
        <v>6.4802100000000005</v>
      </c>
      <c r="E56" s="67">
        <f>[9]ByDepartureDate!$K114-2%</f>
        <v>0.82460932504835671</v>
      </c>
      <c r="F56" s="66">
        <f>[5]ByDepartureDate!$M114/1.1</f>
        <v>0.56074925764741157</v>
      </c>
      <c r="G56" s="7">
        <f>VLOOKUP(B56,'[4]AUS Mth'!$A:$T,20,TRUE)/1000000</f>
        <v>12.936747419354839</v>
      </c>
      <c r="H56" s="7">
        <f>VLOOKUP(B56,'[4]BRA Mth'!$A:$L,12,TRUE)/1000000</f>
        <v>6.5922719032258064</v>
      </c>
      <c r="I56" s="7">
        <f>VLOOKUP(B56,'[4]Minors Mth'!$A:$BO,67,TRUE)/1000</f>
        <v>2.790793193548387</v>
      </c>
      <c r="J56" s="10">
        <f t="shared" ref="J56:J107" si="6">AVERAGE(C53:C54)*AVERAGE(E53:E54)*0.98</f>
        <v>13.858078208726281</v>
      </c>
      <c r="K56" s="10">
        <f t="shared" si="4"/>
        <v>3.9873851795682351</v>
      </c>
      <c r="L56" s="10">
        <f t="shared" si="3"/>
        <v>20.636256581842904</v>
      </c>
      <c r="M56" s="10">
        <f t="shared" si="0"/>
        <v>22.319812516129033</v>
      </c>
      <c r="N56" s="9">
        <v>19.89</v>
      </c>
      <c r="O56" s="7">
        <f>VLOOKUP(B56,[6]removals!$B:$AR,43,TRUE)/100*7</f>
        <v>17.493000000000002</v>
      </c>
      <c r="P56" s="11" t="e">
        <f>VLOOKUP(B56-1,[6]Port!$B:$C,2,FALSE)/100</f>
        <v>#N/A</v>
      </c>
      <c r="Q56" s="12" t="e">
        <f t="shared" si="5"/>
        <v>#N/A</v>
      </c>
      <c r="R56" s="12"/>
      <c r="S56" s="12"/>
      <c r="T56" s="12"/>
      <c r="U56" s="12"/>
      <c r="V56" s="12"/>
      <c r="W56" s="12"/>
      <c r="X56" s="12"/>
      <c r="Y56" s="7">
        <f>VLOOKUP(EOMONTH(B56,0),[7]snd_evolution!$A$1:$AT$120,46,TRUE)/1000</f>
        <v>19.729902664424689</v>
      </c>
      <c r="Z56" s="13">
        <f>VLOOKUP(EOMONTH(B56,0),'[8]Mill details analysis (ex-SX)'!$R:$AB,11,TRUE)</f>
        <v>35.27526467757459</v>
      </c>
      <c r="AH56" s="98"/>
      <c r="AI56" s="98"/>
      <c r="AJ56" s="98"/>
      <c r="AL56" s="98"/>
      <c r="AM56" s="63"/>
      <c r="AU56" s="88"/>
      <c r="AV56" s="88"/>
      <c r="AW56" s="88"/>
      <c r="AX56" s="88"/>
    </row>
    <row r="57" spans="1:50" s="9" customFormat="1">
      <c r="A57" s="6" t="str">
        <f t="shared" si="1"/>
        <v>20172</v>
      </c>
      <c r="B57" s="6">
        <f>[3]report!$D274</f>
        <v>42749</v>
      </c>
      <c r="C57" s="7">
        <f>[3]report!E274/1000</f>
        <v>16.224230000000002</v>
      </c>
      <c r="D57" s="7">
        <f>[3]report!F274/1000</f>
        <v>6.5977999999999994</v>
      </c>
      <c r="E57" s="67">
        <f>[9]ByDepartureDate!$K115-2%</f>
        <v>0.83190136489669864</v>
      </c>
      <c r="F57" s="66">
        <f>[5]ByDepartureDate!$M115/1.1</f>
        <v>0.53513337309893017</v>
      </c>
      <c r="G57" s="7">
        <f>VLOOKUP(B57,'[4]AUS Mth'!$A:$T,20,TRUE)/1000000</f>
        <v>12.936747419354839</v>
      </c>
      <c r="H57" s="7">
        <f>VLOOKUP(B57,'[4]BRA Mth'!$A:$L,12,TRUE)/1000000</f>
        <v>6.5922719032258064</v>
      </c>
      <c r="I57" s="7">
        <f>VLOOKUP(B57,'[4]Minors Mth'!$A:$BO,67,TRUE)/1000</f>
        <v>2.790793193548387</v>
      </c>
      <c r="J57" s="10">
        <f t="shared" si="6"/>
        <v>14.435349976876505</v>
      </c>
      <c r="K57" s="10">
        <f t="shared" si="4"/>
        <v>4.0808696086080358</v>
      </c>
      <c r="L57" s="10">
        <f t="shared" si="3"/>
        <v>21.307012779032927</v>
      </c>
      <c r="M57" s="10">
        <f t="shared" si="0"/>
        <v>22.319812516129033</v>
      </c>
      <c r="N57" s="9">
        <v>23.8</v>
      </c>
      <c r="O57" s="7">
        <f>VLOOKUP(B57,[6]removals!$B:$AR,43,TRUE)/100*7</f>
        <v>18.843999999999998</v>
      </c>
      <c r="P57" s="11" t="e">
        <f>VLOOKUP(B57-1,[6]Port!$B:$C,2,FALSE)/100</f>
        <v>#N/A</v>
      </c>
      <c r="Q57" s="12" t="e">
        <f t="shared" si="5"/>
        <v>#N/A</v>
      </c>
      <c r="R57" s="12"/>
      <c r="S57" s="12"/>
      <c r="T57" s="12"/>
      <c r="U57" s="12"/>
      <c r="V57" s="12"/>
      <c r="W57" s="12"/>
      <c r="X57" s="12"/>
      <c r="Y57" s="7">
        <f>VLOOKUP(EOMONTH(B57,0),[7]snd_evolution!$A$1:$AT$120,46,TRUE)/1000</f>
        <v>19.729902664424689</v>
      </c>
      <c r="Z57" s="13">
        <f>VLOOKUP(EOMONTH(B57,0),'[8]Mill details analysis (ex-SX)'!$R:$AB,11,TRUE)</f>
        <v>35.27526467757459</v>
      </c>
      <c r="AH57" s="98"/>
      <c r="AI57" s="98"/>
      <c r="AJ57" s="98"/>
      <c r="AL57" s="98"/>
      <c r="AM57" s="63"/>
      <c r="AU57" s="88"/>
      <c r="AV57" s="88"/>
      <c r="AW57" s="88"/>
      <c r="AX57" s="88"/>
    </row>
    <row r="58" spans="1:50" s="9" customFormat="1">
      <c r="A58" s="6" t="str">
        <f t="shared" si="1"/>
        <v>20173</v>
      </c>
      <c r="B58" s="6">
        <f>[3]report!$D275</f>
        <v>42756</v>
      </c>
      <c r="C58" s="7">
        <f>[3]report!E275/1000</f>
        <v>16.478099999999998</v>
      </c>
      <c r="D58" s="7">
        <f>[3]report!F275/1000</f>
        <v>7.5312099999999997</v>
      </c>
      <c r="E58" s="67">
        <f>[9]ByDepartureDate!$K116-2%</f>
        <v>0.78450661971521451</v>
      </c>
      <c r="F58" s="66">
        <f>[5]ByDepartureDate!$M116/1.1</f>
        <v>0.67281986105664482</v>
      </c>
      <c r="G58" s="7">
        <f>VLOOKUP(B58,'[4]AUS Mth'!$A:$T,20,TRUE)/1000000</f>
        <v>12.936747419354839</v>
      </c>
      <c r="H58" s="7">
        <f>VLOOKUP(B58,'[4]BRA Mth'!$A:$L,12,TRUE)/1000000</f>
        <v>6.5922719032258064</v>
      </c>
      <c r="I58" s="7">
        <f>VLOOKUP(B58,'[4]Minors Mth'!$A:$BO,67,TRUE)/1000</f>
        <v>2.790793193548387</v>
      </c>
      <c r="J58" s="10">
        <f t="shared" si="6"/>
        <v>13.590904732388895</v>
      </c>
      <c r="K58" s="10">
        <f t="shared" si="4"/>
        <v>3.838071491345791</v>
      </c>
      <c r="L58" s="10">
        <f t="shared" si="3"/>
        <v>20.219769417283072</v>
      </c>
      <c r="M58" s="10">
        <f t="shared" si="0"/>
        <v>22.319812516129033</v>
      </c>
      <c r="N58" s="9">
        <v>16.150000000000002</v>
      </c>
      <c r="O58" s="7">
        <f>VLOOKUP(B58,[6]removals!$B:$AR,43,TRUE)/100*7</f>
        <v>20.453999999999994</v>
      </c>
      <c r="P58" s="11" t="e">
        <f>VLOOKUP(B58-1,[6]Port!$B:$C,2,FALSE)/100</f>
        <v>#N/A</v>
      </c>
      <c r="Q58" s="12" t="e">
        <f t="shared" si="5"/>
        <v>#N/A</v>
      </c>
      <c r="R58" s="12"/>
      <c r="S58" s="12"/>
      <c r="T58" s="12"/>
      <c r="U58" s="12"/>
      <c r="V58" s="12"/>
      <c r="W58" s="12"/>
      <c r="X58" s="12"/>
      <c r="Y58" s="7">
        <f>VLOOKUP(EOMONTH(B58,0),[7]snd_evolution!$A$1:$AT$120,46,TRUE)/1000</f>
        <v>19.729902664424689</v>
      </c>
      <c r="Z58" s="13">
        <f>VLOOKUP(EOMONTH(B58,0),'[8]Mill details analysis (ex-SX)'!$R:$AB,11,TRUE)</f>
        <v>35.27526467757459</v>
      </c>
      <c r="AH58" s="98"/>
      <c r="AI58" s="98"/>
      <c r="AJ58" s="98"/>
      <c r="AL58" s="98"/>
      <c r="AM58" s="63"/>
      <c r="AU58" s="88"/>
      <c r="AV58" s="88"/>
      <c r="AW58" s="88"/>
      <c r="AX58" s="88"/>
    </row>
    <row r="59" spans="1:50" s="9" customFormat="1">
      <c r="A59" s="6" t="str">
        <f t="shared" si="1"/>
        <v>20174</v>
      </c>
      <c r="B59" s="6">
        <f>[3]report!$D276</f>
        <v>42763</v>
      </c>
      <c r="C59" s="7">
        <f>[3]report!E276/1000</f>
        <v>12.790419999999997</v>
      </c>
      <c r="D59" s="7">
        <f>[3]report!F276/1000</f>
        <v>6.7337499999999988</v>
      </c>
      <c r="E59" s="67">
        <f>[9]ByDepartureDate!$K117-2%</f>
        <v>0.83877168652552569</v>
      </c>
      <c r="F59" s="66">
        <f>[5]ByDepartureDate!$M117/1.1</f>
        <v>0.5053164306980481</v>
      </c>
      <c r="G59" s="7">
        <f>VLOOKUP(B59,'[4]AUS Mth'!$A:$T,20,TRUE)/1000000</f>
        <v>12.936747419354839</v>
      </c>
      <c r="H59" s="7">
        <f>VLOOKUP(B59,'[4]BRA Mth'!$A:$L,12,TRUE)/1000000</f>
        <v>6.5922719032258064</v>
      </c>
      <c r="I59" s="7">
        <f>VLOOKUP(B59,'[4]Minors Mth'!$A:$BO,67,TRUE)/1000</f>
        <v>2.790793193548387</v>
      </c>
      <c r="J59" s="10">
        <f t="shared" si="6"/>
        <v>12.644636340689296</v>
      </c>
      <c r="K59" s="10">
        <f t="shared" si="4"/>
        <v>4.1628286151093503</v>
      </c>
      <c r="L59" s="10">
        <f t="shared" si="3"/>
        <v>19.598258149347032</v>
      </c>
      <c r="M59" s="10">
        <f t="shared" si="0"/>
        <v>22.319812516129033</v>
      </c>
      <c r="N59" s="9">
        <v>12.920000000000002</v>
      </c>
      <c r="O59" s="7">
        <f>VLOOKUP(B59,[6]removals!$B:$AR,43,TRUE)/100*7</f>
        <v>20.453999999999994</v>
      </c>
      <c r="P59" s="11" t="e">
        <f>VLOOKUP(B59-1,[6]Port!$B:$C,2,FALSE)/100</f>
        <v>#N/A</v>
      </c>
      <c r="Q59" s="12" t="e">
        <f t="shared" si="5"/>
        <v>#N/A</v>
      </c>
      <c r="R59" s="12"/>
      <c r="S59" s="12"/>
      <c r="T59" s="12"/>
      <c r="U59" s="12"/>
      <c r="V59" s="12"/>
      <c r="W59" s="12"/>
      <c r="X59" s="12"/>
      <c r="Y59" s="7">
        <f>VLOOKUP(EOMONTH(B59,0),[7]snd_evolution!$A$1:$AT$120,46,TRUE)/1000</f>
        <v>19.729902664424689</v>
      </c>
      <c r="Z59" s="13">
        <f>VLOOKUP(EOMONTH(B59,0),'[8]Mill details analysis (ex-SX)'!$R:$AB,11,TRUE)</f>
        <v>35.27526467757459</v>
      </c>
      <c r="AH59" s="98"/>
      <c r="AI59" s="98"/>
      <c r="AJ59" s="98"/>
      <c r="AL59" s="98"/>
      <c r="AM59" s="63"/>
      <c r="AU59" s="88"/>
      <c r="AV59" s="88"/>
      <c r="AW59" s="88"/>
      <c r="AX59" s="88"/>
    </row>
    <row r="60" spans="1:50" s="9" customFormat="1">
      <c r="A60" s="6" t="str">
        <f t="shared" si="1"/>
        <v>20175</v>
      </c>
      <c r="B60" s="6">
        <f>[3]report!$D277</f>
        <v>42770</v>
      </c>
      <c r="C60" s="7">
        <f>[3]report!E277/1000</f>
        <v>16.176779999999997</v>
      </c>
      <c r="D60" s="7">
        <f>[3]report!F277/1000</f>
        <v>7.07836</v>
      </c>
      <c r="E60" s="67">
        <f>[9]ByDepartureDate!$K118-2%</f>
        <v>0.81333779958686381</v>
      </c>
      <c r="F60" s="66">
        <f>[5]ByDepartureDate!$M118/1.1</f>
        <v>0.63290773239250986</v>
      </c>
      <c r="G60" s="7">
        <f>VLOOKUP(B60,'[4]AUS Mth'!$A:$T,20,TRUE)/1000000</f>
        <v>12.51702525</v>
      </c>
      <c r="H60" s="7">
        <f>VLOOKUP(B60,'[4]BRA Mth'!$A:$L,12,TRUE)/1000000</f>
        <v>7.1480907499999997</v>
      </c>
      <c r="I60" s="7">
        <f>VLOOKUP(B60,'[4]Minors Mth'!$A:$BO,67,TRUE)/1000</f>
        <v>2.9487134999999998</v>
      </c>
      <c r="J60" s="10">
        <f t="shared" si="6"/>
        <v>12.950775295216358</v>
      </c>
      <c r="K60" s="10">
        <f t="shared" si="4"/>
        <v>4.7196989616761975</v>
      </c>
      <c r="L60" s="10">
        <f t="shared" si="3"/>
        <v>20.619187756892558</v>
      </c>
      <c r="M60" s="10">
        <f t="shared" si="0"/>
        <v>22.613829499999998</v>
      </c>
      <c r="N60" s="9">
        <v>15.13</v>
      </c>
      <c r="O60" s="7">
        <f>VLOOKUP(B60,[6]removals!$B:$AR,43,TRUE)/100*7</f>
        <v>20.453999999999994</v>
      </c>
      <c r="P60" s="11" t="e">
        <f>VLOOKUP(B60-1,[6]Port!$B:$C,2,FALSE)/100</f>
        <v>#N/A</v>
      </c>
      <c r="Q60" s="12" t="e">
        <f t="shared" si="5"/>
        <v>#N/A</v>
      </c>
      <c r="R60" s="12"/>
      <c r="S60" s="12"/>
      <c r="T60" s="12"/>
      <c r="U60" s="12"/>
      <c r="V60" s="12"/>
      <c r="W60" s="12"/>
      <c r="X60" s="12"/>
      <c r="Y60" s="7">
        <f>VLOOKUP(EOMONTH(B60,0),[7]snd_evolution!$A$1:$AT$120,46,TRUE)/1000</f>
        <v>19.779716026491148</v>
      </c>
      <c r="Z60" s="13">
        <f>VLOOKUP(EOMONTH(B60,0),'[8]Mill details analysis (ex-SX)'!$R:$AB,11,TRUE)</f>
        <v>27.594684385382067</v>
      </c>
      <c r="AH60" s="98"/>
      <c r="AI60" s="98"/>
      <c r="AJ60" s="98"/>
      <c r="AL60" s="98"/>
      <c r="AM60" s="63"/>
      <c r="AU60" s="88"/>
      <c r="AV60" s="88"/>
      <c r="AW60" s="88"/>
      <c r="AX60" s="88"/>
    </row>
    <row r="61" spans="1:50" s="9" customFormat="1">
      <c r="A61" s="6" t="str">
        <f t="shared" si="1"/>
        <v>20176</v>
      </c>
      <c r="B61" s="6">
        <f>[3]report!$D278</f>
        <v>42777</v>
      </c>
      <c r="C61" s="7">
        <f>[3]report!E278/1000</f>
        <v>13.19084</v>
      </c>
      <c r="D61" s="7">
        <f>[3]report!F278/1000</f>
        <v>6.7413899999999991</v>
      </c>
      <c r="E61" s="67">
        <f>[9]ByDepartureDate!$K119-2%</f>
        <v>0.86984924908754813</v>
      </c>
      <c r="F61" s="66">
        <f>[5]ByDepartureDate!$M119/1.1</f>
        <v>0.68324402493582626</v>
      </c>
      <c r="G61" s="7">
        <f>VLOOKUP(B61,'[4]AUS Mth'!$A:$T,20,TRUE)/1000000</f>
        <v>12.51702525</v>
      </c>
      <c r="H61" s="7">
        <f>VLOOKUP(B61,'[4]BRA Mth'!$A:$L,12,TRUE)/1000000</f>
        <v>7.1480907499999997</v>
      </c>
      <c r="I61" s="7">
        <f>VLOOKUP(B61,'[4]Minors Mth'!$A:$BO,67,TRUE)/1000</f>
        <v>2.9487134999999998</v>
      </c>
      <c r="J61" s="10">
        <f t="shared" si="6"/>
        <v>11.640183625084441</v>
      </c>
      <c r="K61" s="10">
        <f t="shared" si="4"/>
        <v>3.8964489411589787</v>
      </c>
      <c r="L61" s="10">
        <f t="shared" si="3"/>
        <v>18.485346066243419</v>
      </c>
      <c r="M61" s="10">
        <f t="shared" si="0"/>
        <v>22.613829499999998</v>
      </c>
      <c r="N61" s="9">
        <v>15.13</v>
      </c>
      <c r="O61" s="7">
        <f>VLOOKUP(B61,[6]removals!$B:$AR,43,TRUE)/100*7</f>
        <v>19.467000000000002</v>
      </c>
      <c r="P61" s="11" t="e">
        <f>VLOOKUP(B61-1,[6]Port!$B:$C,2,FALSE)/100</f>
        <v>#N/A</v>
      </c>
      <c r="Q61" s="12" t="e">
        <f t="shared" si="5"/>
        <v>#N/A</v>
      </c>
      <c r="R61" s="12"/>
      <c r="S61" s="12"/>
      <c r="T61" s="12"/>
      <c r="U61" s="12"/>
      <c r="V61" s="12"/>
      <c r="W61" s="12"/>
      <c r="X61" s="12"/>
      <c r="Y61" s="7">
        <f>VLOOKUP(EOMONTH(B61,0),[7]snd_evolution!$A$1:$AT$120,46,TRUE)/1000</f>
        <v>19.779716026491148</v>
      </c>
      <c r="Z61" s="13">
        <f>VLOOKUP(EOMONTH(B61,0),'[8]Mill details analysis (ex-SX)'!$R:$AB,11,TRUE)</f>
        <v>27.594684385382067</v>
      </c>
      <c r="AH61" s="98"/>
      <c r="AI61" s="98"/>
      <c r="AJ61" s="98"/>
      <c r="AL61" s="98"/>
      <c r="AM61" s="63"/>
      <c r="AU61" s="88"/>
      <c r="AV61" s="88"/>
      <c r="AW61" s="88"/>
      <c r="AX61" s="88"/>
    </row>
    <row r="62" spans="1:50" s="9" customFormat="1">
      <c r="A62" s="6" t="str">
        <f t="shared" si="1"/>
        <v>20177</v>
      </c>
      <c r="B62" s="6">
        <f>[3]report!$D279</f>
        <v>42784</v>
      </c>
      <c r="C62" s="7">
        <f>[3]report!E279/1000</f>
        <v>16.00817</v>
      </c>
      <c r="D62" s="7">
        <f>[3]report!F279/1000</f>
        <v>6.9296000000000006</v>
      </c>
      <c r="E62" s="67">
        <f>[9]ByDepartureDate!$K120-2%</f>
        <v>0.74902401407282015</v>
      </c>
      <c r="F62" s="66">
        <f>[5]ByDepartureDate!$M120/1.1</f>
        <v>0.64421175490025717</v>
      </c>
      <c r="G62" s="7">
        <f>VLOOKUP(B62,'[4]AUS Mth'!$A:$T,20,TRUE)/1000000</f>
        <v>12.51702525</v>
      </c>
      <c r="H62" s="7">
        <f>VLOOKUP(B62,'[4]BRA Mth'!$A:$L,12,TRUE)/1000000</f>
        <v>7.1480907499999997</v>
      </c>
      <c r="I62" s="7">
        <f>VLOOKUP(B62,'[4]Minors Mth'!$A:$BO,67,TRUE)/1000</f>
        <v>2.9487134999999998</v>
      </c>
      <c r="J62" s="10">
        <f t="shared" si="6"/>
        <v>11.724961546998125</v>
      </c>
      <c r="K62" s="10">
        <f t="shared" si="4"/>
        <v>3.2246919008385673</v>
      </c>
      <c r="L62" s="10">
        <f t="shared" si="3"/>
        <v>17.898366947836692</v>
      </c>
      <c r="M62" s="10">
        <f t="shared" si="0"/>
        <v>22.613829499999998</v>
      </c>
      <c r="N62" s="9">
        <v>14.790000000000001</v>
      </c>
      <c r="O62" s="22">
        <f>VLOOKUP(B62,[6]removals!$B:$AR,43,TRUE)/100*7</f>
        <v>18.718000000000007</v>
      </c>
      <c r="P62" s="11" t="e">
        <f>VLOOKUP(B62-1,[6]Port!$B:$C,2,FALSE)/100</f>
        <v>#N/A</v>
      </c>
      <c r="Q62" s="12" t="e">
        <f t="shared" si="5"/>
        <v>#N/A</v>
      </c>
      <c r="R62" s="12"/>
      <c r="S62" s="12"/>
      <c r="T62" s="12"/>
      <c r="U62" s="12"/>
      <c r="V62" s="12"/>
      <c r="W62" s="12"/>
      <c r="X62" s="12"/>
      <c r="Y62" s="7">
        <f>VLOOKUP(EOMONTH(B62,0),[7]snd_evolution!$A$1:$AT$120,46,TRUE)/1000</f>
        <v>19.779716026491148</v>
      </c>
      <c r="Z62" s="13">
        <f>VLOOKUP(EOMONTH(B62,0),'[8]Mill details analysis (ex-SX)'!$R:$AB,11,TRUE)</f>
        <v>27.594684385382067</v>
      </c>
      <c r="AH62" s="98"/>
      <c r="AI62" s="98"/>
      <c r="AJ62" s="98"/>
      <c r="AL62" s="98"/>
      <c r="AM62" s="63"/>
      <c r="AU62" s="88"/>
      <c r="AV62" s="88"/>
      <c r="AW62" s="88"/>
      <c r="AX62" s="88"/>
    </row>
    <row r="63" spans="1:50" s="9" customFormat="1">
      <c r="A63" s="6" t="str">
        <f t="shared" si="1"/>
        <v>20178</v>
      </c>
      <c r="B63" s="6">
        <f>[3]report!$D280</f>
        <v>42791</v>
      </c>
      <c r="C63" s="7">
        <f>[3]report!E280/1000</f>
        <v>17.000130000000002</v>
      </c>
      <c r="D63" s="7">
        <f>[3]report!F280/1000</f>
        <v>8.4508899999999993</v>
      </c>
      <c r="E63" s="67">
        <f>[9]ByDepartureDate!$K121-2%</f>
        <v>0.79832506536226266</v>
      </c>
      <c r="F63" s="66">
        <f>[5]ByDepartureDate!$M121/1.1</f>
        <v>0.48517823010386313</v>
      </c>
      <c r="G63" s="7">
        <f>VLOOKUP(B63,'[4]AUS Mth'!$A:$T,20,TRUE)/1000000</f>
        <v>12.51702525</v>
      </c>
      <c r="H63" s="7">
        <f>VLOOKUP(B63,'[4]BRA Mth'!$A:$L,12,TRUE)/1000000</f>
        <v>7.1480907499999997</v>
      </c>
      <c r="I63" s="7">
        <f>VLOOKUP(B63,'[4]Minors Mth'!$A:$BO,67,TRUE)/1000</f>
        <v>2.9487134999999998</v>
      </c>
      <c r="J63" s="10">
        <f t="shared" si="6"/>
        <v>12.110643420425948</v>
      </c>
      <c r="K63" s="10">
        <f t="shared" si="4"/>
        <v>3.8401162481062037</v>
      </c>
      <c r="L63" s="10">
        <f t="shared" si="3"/>
        <v>18.89947316853215</v>
      </c>
      <c r="M63" s="10">
        <f t="shared" si="0"/>
        <v>22.613829499999998</v>
      </c>
      <c r="N63" s="9">
        <v>14.96</v>
      </c>
      <c r="O63" s="22">
        <f>VLOOKUP(B63,[6]removals!$B:$AR,43,TRUE)/100*7</f>
        <v>18.661999999999995</v>
      </c>
      <c r="P63" s="11" t="e">
        <f>VLOOKUP(B63-1,[6]Port!$B:$C,2,FALSE)/100</f>
        <v>#N/A</v>
      </c>
      <c r="Q63" s="12" t="e">
        <f t="shared" si="5"/>
        <v>#N/A</v>
      </c>
      <c r="R63" s="12"/>
      <c r="S63" s="12"/>
      <c r="T63" s="12"/>
      <c r="U63" s="12"/>
      <c r="V63" s="12"/>
      <c r="W63" s="12"/>
      <c r="X63" s="12"/>
      <c r="Y63" s="7">
        <f>VLOOKUP(EOMONTH(B63,0),[7]snd_evolution!$A$1:$AT$120,46,TRUE)/1000</f>
        <v>19.779716026491148</v>
      </c>
      <c r="Z63" s="13">
        <f>VLOOKUP(EOMONTH(B63,0),'[8]Mill details analysis (ex-SX)'!$R:$AB,11,TRUE)</f>
        <v>27.594684385382067</v>
      </c>
      <c r="AH63" s="98"/>
      <c r="AI63" s="98"/>
      <c r="AJ63" s="98"/>
      <c r="AL63" s="98"/>
      <c r="AM63" s="63"/>
      <c r="AU63" s="88"/>
      <c r="AV63" s="88"/>
      <c r="AW63" s="88"/>
      <c r="AX63" s="88"/>
    </row>
    <row r="64" spans="1:50" s="9" customFormat="1">
      <c r="A64" s="6" t="str">
        <f t="shared" si="1"/>
        <v>20179</v>
      </c>
      <c r="B64" s="6">
        <f>[3]report!$D281</f>
        <v>42798</v>
      </c>
      <c r="C64" s="7">
        <f>[3]report!E281/1000</f>
        <v>17.704709999999999</v>
      </c>
      <c r="D64" s="7">
        <f>[3]report!F281/1000</f>
        <v>7.1874699999999994</v>
      </c>
      <c r="E64" s="67">
        <f>[9]ByDepartureDate!$K122-2%</f>
        <v>0.81561337893890473</v>
      </c>
      <c r="F64" s="66">
        <f>[5]ByDepartureDate!$M122/1.1</f>
        <v>0.55308493981798612</v>
      </c>
      <c r="G64" s="7">
        <f>VLOOKUP(B64,'[4]AUS Mth'!$A:$T,20,TRUE)/1000000</f>
        <v>13.310476741935483</v>
      </c>
      <c r="H64" s="7">
        <f>VLOOKUP(B64,'[4]BRA Mth'!$A:$L,12,TRUE)/1000000</f>
        <v>7.2300577096774195</v>
      </c>
      <c r="I64" s="7">
        <f>VLOOKUP(B64,'[4]Minors Mth'!$A:$BO,67,TRUE)/1000</f>
        <v>3.050413483870968</v>
      </c>
      <c r="J64" s="10">
        <f t="shared" si="6"/>
        <v>11.581026666939296</v>
      </c>
      <c r="K64" s="10">
        <f t="shared" si="4"/>
        <v>3.7813650921965305</v>
      </c>
      <c r="L64" s="10">
        <f t="shared" si="3"/>
        <v>18.412805243006794</v>
      </c>
      <c r="M64" s="10">
        <f t="shared" si="0"/>
        <v>23.590947935483872</v>
      </c>
      <c r="N64" s="9">
        <v>13.430000000000001</v>
      </c>
      <c r="O64" s="22">
        <f>VLOOKUP(B64,[6]removals!$B:$AR,43,TRUE)/100*7</f>
        <v>18.500999999999994</v>
      </c>
      <c r="P64" s="11" t="e">
        <f>VLOOKUP(B64-1,[6]Port!$B:$C,2,FALSE)/100</f>
        <v>#N/A</v>
      </c>
      <c r="Q64" s="12" t="e">
        <f t="shared" si="5"/>
        <v>#N/A</v>
      </c>
      <c r="R64" s="12"/>
      <c r="S64" s="12"/>
      <c r="T64" s="12"/>
      <c r="U64" s="12"/>
      <c r="V64" s="12"/>
      <c r="W64" s="12"/>
      <c r="X64" s="12"/>
      <c r="Y64" s="7">
        <f>VLOOKUP(EOMONTH(B64,0),[7]snd_evolution!$A$1:$AT$120,46,TRUE)/1000</f>
        <v>20.48980059981886</v>
      </c>
      <c r="Z64" s="13">
        <f>VLOOKUP(EOMONTH(B64,0),'[8]Mill details analysis (ex-SX)'!$R:$AB,11,TRUE)</f>
        <v>26.630663615560643</v>
      </c>
      <c r="AH64" s="98"/>
      <c r="AI64" s="98"/>
      <c r="AJ64" s="98"/>
      <c r="AL64" s="98"/>
      <c r="AM64" s="63"/>
      <c r="AU64" s="88"/>
      <c r="AV64" s="88"/>
      <c r="AW64" s="88"/>
      <c r="AX64" s="88"/>
    </row>
    <row r="65" spans="1:50" s="9" customFormat="1">
      <c r="A65" s="6" t="str">
        <f t="shared" si="1"/>
        <v>201710</v>
      </c>
      <c r="B65" s="6">
        <f>[3]report!$D282</f>
        <v>42805</v>
      </c>
      <c r="C65" s="7">
        <f>[3]report!E282/1000</f>
        <v>17.243199999999998</v>
      </c>
      <c r="D65" s="7">
        <f>[3]report!F282/1000</f>
        <v>7.0908100000000003</v>
      </c>
      <c r="E65" s="67">
        <f>[9]ByDepartureDate!$K123-2%</f>
        <v>0.80367335200785484</v>
      </c>
      <c r="F65" s="66">
        <f>[5]ByDepartureDate!$M123/1.1</f>
        <v>0.68887753898045834</v>
      </c>
      <c r="G65" s="7">
        <f>VLOOKUP(B65,'[4]AUS Mth'!$A:$T,20,TRUE)/1000000</f>
        <v>13.310476741935483</v>
      </c>
      <c r="H65" s="7">
        <f>VLOOKUP(B65,'[4]BRA Mth'!$A:$L,12,TRUE)/1000000</f>
        <v>7.2300577096774195</v>
      </c>
      <c r="I65" s="7">
        <f>VLOOKUP(B65,'[4]Minors Mth'!$A:$BO,67,TRUE)/1000</f>
        <v>3.050413483870968</v>
      </c>
      <c r="J65" s="10">
        <f t="shared" si="6"/>
        <v>12.513463841585677</v>
      </c>
      <c r="K65" s="10">
        <f t="shared" si="4"/>
        <v>3.5372874026845635</v>
      </c>
      <c r="L65" s="10">
        <f t="shared" si="3"/>
        <v>19.101164728141207</v>
      </c>
      <c r="M65" s="10">
        <f t="shared" si="0"/>
        <v>23.590947935483872</v>
      </c>
      <c r="N65" s="9">
        <v>13.940000000000001</v>
      </c>
      <c r="O65" s="7">
        <f>VLOOKUP(B65,[6]removals!$B:$AR,43,TRUE)/100*7</f>
        <v>18.829999999999998</v>
      </c>
      <c r="P65" s="11" t="e">
        <f>VLOOKUP(B65-1,[6]Port!$B:$C,2,FALSE)/100</f>
        <v>#N/A</v>
      </c>
      <c r="Q65" s="12" t="e">
        <f t="shared" si="5"/>
        <v>#N/A</v>
      </c>
      <c r="R65" s="12"/>
      <c r="S65" s="12"/>
      <c r="T65" s="12"/>
      <c r="U65" s="12"/>
      <c r="V65" s="12"/>
      <c r="W65" s="12"/>
      <c r="X65" s="12"/>
      <c r="Y65" s="7">
        <f>VLOOKUP(EOMONTH(B65,0),[7]snd_evolution!$A$1:$AT$120,46,TRUE)/1000</f>
        <v>20.48980059981886</v>
      </c>
      <c r="Z65" s="13">
        <f>VLOOKUP(EOMONTH(B65,0),'[8]Mill details analysis (ex-SX)'!$R:$AB,11,TRUE)</f>
        <v>26.630663615560643</v>
      </c>
      <c r="AH65" s="98"/>
      <c r="AI65" s="98"/>
      <c r="AJ65" s="98"/>
      <c r="AL65" s="98"/>
      <c r="AM65" s="63"/>
      <c r="AU65" s="88"/>
      <c r="AV65" s="88"/>
      <c r="AW65" s="88"/>
      <c r="AX65" s="88"/>
    </row>
    <row r="66" spans="1:50" s="9" customFormat="1">
      <c r="A66" s="6" t="str">
        <f t="shared" si="1"/>
        <v>201711</v>
      </c>
      <c r="B66" s="6">
        <f>[3]report!$D283</f>
        <v>42812</v>
      </c>
      <c r="C66" s="7">
        <f>[3]report!E283/1000</f>
        <v>15.695699999999999</v>
      </c>
      <c r="D66" s="7">
        <f>[3]report!F283/1000</f>
        <v>6.6919799999999992</v>
      </c>
      <c r="E66" s="67">
        <f>[9]ByDepartureDate!$K124-2%</f>
        <v>0.86060386521142029</v>
      </c>
      <c r="F66" s="66">
        <f>[5]ByDepartureDate!$M124/1.1</f>
        <v>0.63425095437246781</v>
      </c>
      <c r="G66" s="7">
        <f>VLOOKUP(B66,'[4]AUS Mth'!$A:$T,20,TRUE)/1000000</f>
        <v>13.310476741935483</v>
      </c>
      <c r="H66" s="7">
        <f>VLOOKUP(B66,'[4]BRA Mth'!$A:$L,12,TRUE)/1000000</f>
        <v>7.2300577096774195</v>
      </c>
      <c r="I66" s="7">
        <f>VLOOKUP(B66,'[4]Minors Mth'!$A:$BO,67,TRUE)/1000</f>
        <v>3.050413483870968</v>
      </c>
      <c r="J66" s="10">
        <f t="shared" si="6"/>
        <v>13.722811492433628</v>
      </c>
      <c r="K66" s="10">
        <f t="shared" si="4"/>
        <v>4.0924998558761114</v>
      </c>
      <c r="L66" s="10">
        <f t="shared" si="3"/>
        <v>20.86572483218071</v>
      </c>
      <c r="M66" s="10">
        <f t="shared" si="0"/>
        <v>23.590947935483872</v>
      </c>
      <c r="N66" s="9">
        <v>13.770000000000001</v>
      </c>
      <c r="O66" s="7">
        <f>VLOOKUP(B66,[6]removals!$B:$AR,43,TRUE)/100*7</f>
        <v>18.431000000000004</v>
      </c>
      <c r="P66" s="11" t="e">
        <f>VLOOKUP(B66-1,[6]Port!$B:$C,2,FALSE)/100</f>
        <v>#N/A</v>
      </c>
      <c r="Q66" s="12" t="e">
        <f t="shared" si="5"/>
        <v>#N/A</v>
      </c>
      <c r="R66" s="12"/>
      <c r="S66" s="12"/>
      <c r="T66" s="12"/>
      <c r="U66" s="12"/>
      <c r="V66" s="12"/>
      <c r="W66" s="12"/>
      <c r="X66" s="12"/>
      <c r="Y66" s="7">
        <f>VLOOKUP(EOMONTH(B66,0),[7]snd_evolution!$A$1:$AT$120,46,TRUE)/1000</f>
        <v>20.48980059981886</v>
      </c>
      <c r="Z66" s="13">
        <f>VLOOKUP(EOMONTH(B66,0),'[8]Mill details analysis (ex-SX)'!$R:$AB,11,TRUE)</f>
        <v>26.630663615560643</v>
      </c>
      <c r="AH66" s="98"/>
      <c r="AI66" s="98"/>
      <c r="AJ66" s="98"/>
      <c r="AL66" s="98"/>
      <c r="AM66" s="63"/>
      <c r="AU66" s="88"/>
      <c r="AV66" s="88"/>
      <c r="AW66" s="88"/>
      <c r="AX66" s="88"/>
    </row>
    <row r="67" spans="1:50" s="9" customFormat="1">
      <c r="A67" s="6" t="str">
        <f t="shared" si="1"/>
        <v>201712</v>
      </c>
      <c r="B67" s="6">
        <f>[3]report!$D284</f>
        <v>42819</v>
      </c>
      <c r="C67" s="7">
        <f>[3]report!E284/1000</f>
        <v>14.152240000000001</v>
      </c>
      <c r="D67" s="7">
        <f>[3]report!F284/1000</f>
        <v>8.2056199999999997</v>
      </c>
      <c r="E67" s="67">
        <f>[9]ByDepartureDate!$K125-2%</f>
        <v>0.77927042211235564</v>
      </c>
      <c r="F67" s="66">
        <f>[5]ByDepartureDate!$M125/1.1</f>
        <v>0.58526696385424115</v>
      </c>
      <c r="G67" s="7">
        <f>VLOOKUP(B67,'[4]AUS Mth'!$A:$T,20,TRUE)/1000000</f>
        <v>13.310476741935483</v>
      </c>
      <c r="H67" s="7">
        <f>VLOOKUP(B67,'[4]BRA Mth'!$A:$L,12,TRUE)/1000000</f>
        <v>7.2300577096774195</v>
      </c>
      <c r="I67" s="7">
        <f>VLOOKUP(B67,'[4]Minors Mth'!$A:$BO,67,TRUE)/1000</f>
        <v>3.050413483870968</v>
      </c>
      <c r="J67" s="10">
        <f t="shared" si="6"/>
        <v>13.864718299643782</v>
      </c>
      <c r="K67" s="10">
        <f t="shared" si="4"/>
        <v>4.0832178056057913</v>
      </c>
      <c r="L67" s="10">
        <f t="shared" si="3"/>
        <v>20.99834958912054</v>
      </c>
      <c r="M67" s="10">
        <f t="shared" ref="M67:M130" si="7">SUM(G67:I67)</f>
        <v>23.590947935483872</v>
      </c>
      <c r="N67" s="9">
        <v>14.620000000000001</v>
      </c>
      <c r="O67" s="7">
        <f>VLOOKUP(B67,[6]removals!$B:$AR,43,TRUE)/100*7</f>
        <v>18.445000000000004</v>
      </c>
      <c r="P67" s="11" t="e">
        <f>VLOOKUP(B67-1,[6]Port!$B:$C,2,FALSE)/100</f>
        <v>#N/A</v>
      </c>
      <c r="Q67" s="12" t="e">
        <f t="shared" si="5"/>
        <v>#N/A</v>
      </c>
      <c r="R67" s="12"/>
      <c r="S67" s="12"/>
      <c r="T67" s="12"/>
      <c r="U67" s="12"/>
      <c r="V67" s="12"/>
      <c r="W67" s="12"/>
      <c r="X67" s="12"/>
      <c r="Y67" s="7">
        <f>VLOOKUP(EOMONTH(B67,0),[7]snd_evolution!$A$1:$AT$120,46,TRUE)/1000</f>
        <v>20.48980059981886</v>
      </c>
      <c r="Z67" s="13">
        <f>VLOOKUP(EOMONTH(B67,0),'[8]Mill details analysis (ex-SX)'!$R:$AB,11,TRUE)</f>
        <v>26.630663615560643</v>
      </c>
      <c r="AH67" s="98"/>
      <c r="AI67" s="98"/>
      <c r="AJ67" s="98"/>
      <c r="AL67" s="98"/>
      <c r="AM67" s="63"/>
      <c r="AU67" s="88"/>
      <c r="AV67" s="88"/>
      <c r="AW67" s="88"/>
      <c r="AX67" s="88"/>
    </row>
    <row r="68" spans="1:50" s="9" customFormat="1">
      <c r="A68" s="6" t="str">
        <f t="shared" ref="A68:A131" si="8">YEAR(B68)&amp;WEEKNUM(B68)</f>
        <v>201713</v>
      </c>
      <c r="B68" s="6">
        <f>[3]report!$D285</f>
        <v>42826</v>
      </c>
      <c r="C68" s="7">
        <f>[3]report!E285/1000</f>
        <v>17.733169999999998</v>
      </c>
      <c r="D68" s="7">
        <f>[3]report!F285/1000</f>
        <v>7.8484099999999986</v>
      </c>
      <c r="E68" s="67">
        <f>[9]ByDepartureDate!$K126-2%</f>
        <v>0.74241162691584561</v>
      </c>
      <c r="F68" s="66">
        <f>[5]ByDepartureDate!$M126/1.1</f>
        <v>0.74027432166246399</v>
      </c>
      <c r="G68" s="7">
        <f>VLOOKUP(B68,'[4]AUS Mth'!$A:$T,20,TRUE)/1000000</f>
        <v>11.671057299999999</v>
      </c>
      <c r="H68" s="7">
        <f>VLOOKUP(B68,'[4]BRA Mth'!$A:$L,12,TRUE)/1000000</f>
        <v>6.3320065666666663</v>
      </c>
      <c r="I68" s="7">
        <f>VLOOKUP(B68,'[4]Minors Mth'!$A:$BO,67,TRUE)/1000</f>
        <v>2.7868761666666666</v>
      </c>
      <c r="J68" s="10">
        <f t="shared" si="6"/>
        <v>13.430767903414674</v>
      </c>
      <c r="K68" s="10">
        <f t="shared" si="4"/>
        <v>3.9083785583526045</v>
      </c>
      <c r="L68" s="10">
        <f t="shared" si="3"/>
        <v>20.126022628433947</v>
      </c>
      <c r="M68" s="10">
        <f t="shared" si="7"/>
        <v>20.78994003333333</v>
      </c>
      <c r="N68" s="9">
        <v>13.090000000000002</v>
      </c>
      <c r="O68" s="7">
        <f>VLOOKUP(B68,[6]removals!$B:$AR,43,TRUE)/100*7</f>
        <v>18.682999999999996</v>
      </c>
      <c r="P68" s="11" t="e">
        <f>VLOOKUP(B68-1,[6]Port!$B:$C,2,FALSE)/100</f>
        <v>#N/A</v>
      </c>
      <c r="Q68" s="12" t="e">
        <f t="shared" si="5"/>
        <v>#N/A</v>
      </c>
      <c r="R68" s="12"/>
      <c r="S68" s="12"/>
      <c r="T68" s="12"/>
      <c r="U68" s="12"/>
      <c r="V68" s="12"/>
      <c r="W68" s="12"/>
      <c r="X68" s="12"/>
      <c r="Y68" s="7">
        <f>VLOOKUP(EOMONTH(B68,0),[7]snd_evolution!$A$1:$AT$120,46,TRUE)/1000</f>
        <v>20.834574505959427</v>
      </c>
      <c r="Z68" s="13">
        <f>VLOOKUP(EOMONTH(B68,0),'[8]Mill details analysis (ex-SX)'!$R:$AB,11,TRUE)</f>
        <v>22.967501898253612</v>
      </c>
      <c r="AH68" s="98"/>
      <c r="AI68" s="98"/>
      <c r="AJ68" s="98"/>
      <c r="AL68" s="98"/>
      <c r="AM68" s="63"/>
      <c r="AU68" s="88"/>
      <c r="AV68" s="88"/>
      <c r="AW68" s="88"/>
      <c r="AX68" s="88"/>
    </row>
    <row r="69" spans="1:50" s="9" customFormat="1">
      <c r="A69" s="6" t="str">
        <f t="shared" si="8"/>
        <v>201714</v>
      </c>
      <c r="B69" s="6">
        <f>[3]report!$D286</f>
        <v>42833</v>
      </c>
      <c r="C69" s="7">
        <f>[3]report!E286/1000</f>
        <v>17.125169999999994</v>
      </c>
      <c r="D69" s="7">
        <f>[3]report!F286/1000</f>
        <v>5.3336200000000007</v>
      </c>
      <c r="E69" s="67">
        <f>[9]ByDepartureDate!$K127-2%</f>
        <v>0.7661687557191027</v>
      </c>
      <c r="F69" s="66">
        <f>[5]ByDepartureDate!$M127/1.1</f>
        <v>0.53757642202420031</v>
      </c>
      <c r="G69" s="7">
        <f>VLOOKUP(B69,'[4]AUS Mth'!$A:$T,20,TRUE)/1000000</f>
        <v>11.671057299999999</v>
      </c>
      <c r="H69" s="7">
        <f>VLOOKUP(B69,'[4]BRA Mth'!$A:$L,12,TRUE)/1000000</f>
        <v>6.3320065666666663</v>
      </c>
      <c r="I69" s="7">
        <f>VLOOKUP(B69,'[4]Minors Mth'!$A:$BO,67,TRUE)/1000</f>
        <v>2.7868761666666666</v>
      </c>
      <c r="J69" s="10">
        <f t="shared" si="6"/>
        <v>11.991982987217792</v>
      </c>
      <c r="K69" s="10">
        <f t="shared" si="4"/>
        <v>3.653264975845286</v>
      </c>
      <c r="L69" s="10">
        <f t="shared" si="3"/>
        <v>18.432124129729743</v>
      </c>
      <c r="M69" s="10">
        <f t="shared" si="7"/>
        <v>20.78994003333333</v>
      </c>
      <c r="N69" s="9">
        <v>14.280000000000001</v>
      </c>
      <c r="O69" s="7">
        <f>VLOOKUP(B69,[6]removals!$B:$AR,43,TRUE)/100*7</f>
        <v>18.507999999999999</v>
      </c>
      <c r="P69" s="11" t="e">
        <f>VLOOKUP(B69-1,[6]Port!$B:$C,2,FALSE)/100</f>
        <v>#N/A</v>
      </c>
      <c r="Q69" s="12" t="e">
        <f t="shared" si="5"/>
        <v>#N/A</v>
      </c>
      <c r="R69" s="12"/>
      <c r="S69" s="12"/>
      <c r="T69" s="12"/>
      <c r="U69" s="12"/>
      <c r="V69" s="12"/>
      <c r="W69" s="12"/>
      <c r="X69" s="12"/>
      <c r="Y69" s="7">
        <f>VLOOKUP(EOMONTH(B69,0),[7]snd_evolution!$A$1:$AT$120,46,TRUE)/1000</f>
        <v>20.834574505959427</v>
      </c>
      <c r="Z69" s="13">
        <f>VLOOKUP(EOMONTH(B69,0),'[8]Mill details analysis (ex-SX)'!$R:$AB,11,TRUE)</f>
        <v>22.967501898253612</v>
      </c>
      <c r="AH69" s="98"/>
      <c r="AI69" s="98"/>
      <c r="AJ69" s="98"/>
      <c r="AL69" s="98"/>
      <c r="AM69" s="63"/>
      <c r="AU69" s="88"/>
      <c r="AV69" s="88"/>
      <c r="AW69" s="88"/>
      <c r="AX69" s="88"/>
    </row>
    <row r="70" spans="1:50" s="9" customFormat="1">
      <c r="A70" s="6" t="str">
        <f t="shared" si="8"/>
        <v>201715</v>
      </c>
      <c r="B70" s="6">
        <f>[3]report!$D287</f>
        <v>42840</v>
      </c>
      <c r="C70" s="7">
        <f>[3]report!E287/1000</f>
        <v>16.962220000000002</v>
      </c>
      <c r="D70" s="7">
        <f>[3]report!F287/1000</f>
        <v>5.7602300000000008</v>
      </c>
      <c r="E70" s="67">
        <f>[9]ByDepartureDate!$K128-2%</f>
        <v>0.82689490334958315</v>
      </c>
      <c r="F70" s="66">
        <f>[5]ByDepartureDate!$M128/1.1</f>
        <v>0.56819196274896699</v>
      </c>
      <c r="G70" s="7">
        <f>VLOOKUP(B70,'[4]AUS Mth'!$A:$T,20,TRUE)/1000000</f>
        <v>11.671057299999999</v>
      </c>
      <c r="H70" s="7">
        <f>VLOOKUP(B70,'[4]BRA Mth'!$A:$L,12,TRUE)/1000000</f>
        <v>6.3320065666666663</v>
      </c>
      <c r="I70" s="7">
        <f>VLOOKUP(B70,'[4]Minors Mth'!$A:$BO,67,TRUE)/1000</f>
        <v>2.7868761666666666</v>
      </c>
      <c r="J70" s="10">
        <f t="shared" si="6"/>
        <v>11.887266725611553</v>
      </c>
      <c r="K70" s="10">
        <f t="shared" si="4"/>
        <v>3.9899448049001065</v>
      </c>
      <c r="L70" s="10">
        <f t="shared" si="3"/>
        <v>18.664087697178324</v>
      </c>
      <c r="M70" s="10">
        <f t="shared" si="7"/>
        <v>20.78994003333333</v>
      </c>
      <c r="N70" s="9">
        <v>14.620000000000001</v>
      </c>
      <c r="O70" s="7">
        <f>VLOOKUP(B70,[6]removals!$B:$AR,43,TRUE)/100*7</f>
        <v>19.845000000000002</v>
      </c>
      <c r="P70" s="11" t="e">
        <f>VLOOKUP(B70-1,[6]Port!$B:$C,2,FALSE)/100</f>
        <v>#N/A</v>
      </c>
      <c r="Q70" s="12" t="e">
        <f t="shared" si="5"/>
        <v>#N/A</v>
      </c>
      <c r="R70" s="12"/>
      <c r="S70" s="12"/>
      <c r="T70" s="12"/>
      <c r="U70" s="12"/>
      <c r="V70" s="12"/>
      <c r="W70" s="12"/>
      <c r="X70" s="12"/>
      <c r="Y70" s="7">
        <f>VLOOKUP(EOMONTH(B70,0),[7]snd_evolution!$A$1:$AT$120,46,TRUE)/1000</f>
        <v>20.834574505959427</v>
      </c>
      <c r="Z70" s="13">
        <f>VLOOKUP(EOMONTH(B70,0),'[8]Mill details analysis (ex-SX)'!$R:$AB,11,TRUE)</f>
        <v>22.967501898253612</v>
      </c>
      <c r="AH70" s="98"/>
      <c r="AI70" s="98"/>
      <c r="AJ70" s="98"/>
      <c r="AL70" s="98"/>
      <c r="AM70" s="63"/>
      <c r="AU70" s="88"/>
      <c r="AV70" s="88"/>
      <c r="AW70" s="88"/>
      <c r="AX70" s="88"/>
    </row>
    <row r="71" spans="1:50" s="9" customFormat="1">
      <c r="A71" s="6" t="str">
        <f t="shared" si="8"/>
        <v>201716</v>
      </c>
      <c r="B71" s="6">
        <f>[3]report!$D288</f>
        <v>42847</v>
      </c>
      <c r="C71" s="7">
        <f>[3]report!E288/1000</f>
        <v>14.68648</v>
      </c>
      <c r="D71" s="7">
        <f>[3]report!F288/1000</f>
        <v>7.5760899999999989</v>
      </c>
      <c r="E71" s="67">
        <f>[9]ByDepartureDate!$K129-2%</f>
        <v>0.75291632464957292</v>
      </c>
      <c r="F71" s="66">
        <f>[5]ByDepartureDate!$M129/1.1</f>
        <v>0.56601193782363268</v>
      </c>
      <c r="G71" s="7">
        <f>VLOOKUP(B71,'[4]AUS Mth'!$A:$T,20,TRUE)/1000000</f>
        <v>11.671057299999999</v>
      </c>
      <c r="H71" s="7">
        <f>VLOOKUP(B71,'[4]BRA Mth'!$A:$L,12,TRUE)/1000000</f>
        <v>6.3320065666666663</v>
      </c>
      <c r="I71" s="7">
        <f>VLOOKUP(B71,'[4]Minors Mth'!$A:$BO,67,TRUE)/1000</f>
        <v>2.7868761666666666</v>
      </c>
      <c r="J71" s="10">
        <f t="shared" si="6"/>
        <v>12.883718934328684</v>
      </c>
      <c r="K71" s="10">
        <f t="shared" si="4"/>
        <v>4.1031904875524496</v>
      </c>
      <c r="L71" s="10">
        <f t="shared" si="3"/>
        <v>19.773785588547799</v>
      </c>
      <c r="M71" s="10">
        <f t="shared" si="7"/>
        <v>20.78994003333333</v>
      </c>
      <c r="N71" s="9">
        <v>15.81</v>
      </c>
      <c r="O71" s="7">
        <f>VLOOKUP(B71,[6]removals!$B:$AR,43,TRUE)/100*7</f>
        <v>18.844000000000005</v>
      </c>
      <c r="P71" s="11" t="e">
        <f>VLOOKUP(B71-1,[6]Port!$B:$C,2,FALSE)/100</f>
        <v>#N/A</v>
      </c>
      <c r="Q71" s="12" t="e">
        <f t="shared" si="5"/>
        <v>#N/A</v>
      </c>
      <c r="R71" s="12"/>
      <c r="S71" s="12"/>
      <c r="T71" s="12"/>
      <c r="U71" s="12"/>
      <c r="V71" s="12"/>
      <c r="W71" s="12"/>
      <c r="X71" s="12"/>
      <c r="Y71" s="7">
        <f>VLOOKUP(EOMONTH(B71,0),[7]snd_evolution!$A$1:$AT$120,46,TRUE)/1000</f>
        <v>20.834574505959427</v>
      </c>
      <c r="Z71" s="13">
        <f>VLOOKUP(EOMONTH(B71,0),'[8]Mill details analysis (ex-SX)'!$R:$AB,11,TRUE)</f>
        <v>22.967501898253612</v>
      </c>
      <c r="AH71" s="98"/>
      <c r="AI71" s="98"/>
      <c r="AJ71" s="98"/>
      <c r="AL71" s="98"/>
      <c r="AM71" s="63"/>
      <c r="AU71" s="88"/>
      <c r="AV71" s="88"/>
      <c r="AW71" s="88"/>
      <c r="AX71" s="88"/>
    </row>
    <row r="72" spans="1:50" s="9" customFormat="1">
      <c r="A72" s="6" t="str">
        <f t="shared" si="8"/>
        <v>201717</v>
      </c>
      <c r="B72" s="6">
        <f>[3]report!$D289</f>
        <v>42854</v>
      </c>
      <c r="C72" s="7">
        <f>[3]report!E289/1000</f>
        <v>18.252750000000002</v>
      </c>
      <c r="D72" s="7">
        <f>[3]report!F289/1000</f>
        <v>7.2323699999999995</v>
      </c>
      <c r="E72" s="67">
        <f>[9]ByDepartureDate!$K130-2%</f>
        <v>0.83164788368011078</v>
      </c>
      <c r="F72" s="66">
        <f>[5]ByDepartureDate!$M130/1.1</f>
        <v>0.58593765982325174</v>
      </c>
      <c r="G72" s="7">
        <f>VLOOKUP(B72,'[4]AUS Mth'!$A:$T,20,TRUE)/1000000</f>
        <v>11.671057299999999</v>
      </c>
      <c r="H72" s="7">
        <f>VLOOKUP(B72,'[4]BRA Mth'!$A:$L,12,TRUE)/1000000</f>
        <v>6.3320065666666663</v>
      </c>
      <c r="I72" s="7">
        <f>VLOOKUP(B72,'[4]Minors Mth'!$A:$BO,67,TRUE)/1000</f>
        <v>2.7868761666666666</v>
      </c>
      <c r="J72" s="10">
        <f t="shared" si="6"/>
        <v>13.304328649167825</v>
      </c>
      <c r="K72" s="10">
        <f t="shared" si="4"/>
        <v>4.0877752811791996</v>
      </c>
      <c r="L72" s="10">
        <f t="shared" si="3"/>
        <v>20.178980097013692</v>
      </c>
      <c r="M72" s="10">
        <f t="shared" si="7"/>
        <v>20.78994003333333</v>
      </c>
      <c r="N72" s="9">
        <v>13.600000000000001</v>
      </c>
      <c r="O72" s="7">
        <f>VLOOKUP(B72,[6]removals!$B:$AR,43,TRUE)/100*7</f>
        <v>19.354999999999993</v>
      </c>
      <c r="P72" s="11" t="e">
        <f>VLOOKUP(B72-1,[6]Port!$B:$C,2,FALSE)/100</f>
        <v>#N/A</v>
      </c>
      <c r="Q72" s="12" t="e">
        <f t="shared" si="5"/>
        <v>#N/A</v>
      </c>
      <c r="R72" s="12"/>
      <c r="S72" s="12"/>
      <c r="T72" s="12"/>
      <c r="U72" s="12"/>
      <c r="V72" s="12"/>
      <c r="W72" s="12"/>
      <c r="X72" s="12"/>
      <c r="Y72" s="7">
        <f>VLOOKUP(EOMONTH(B72,0),[7]snd_evolution!$A$1:$AT$120,46,TRUE)/1000</f>
        <v>20.834574505959427</v>
      </c>
      <c r="Z72" s="13">
        <f>VLOOKUP(EOMONTH(B72,0),'[8]Mill details analysis (ex-SX)'!$R:$AB,11,TRUE)</f>
        <v>22.967501898253612</v>
      </c>
      <c r="AH72" s="98"/>
      <c r="AI72" s="98"/>
      <c r="AJ72" s="98"/>
      <c r="AL72" s="98"/>
      <c r="AM72" s="63"/>
      <c r="AU72" s="88"/>
      <c r="AV72" s="88"/>
      <c r="AW72" s="88"/>
      <c r="AX72" s="88"/>
    </row>
    <row r="73" spans="1:50" s="9" customFormat="1">
      <c r="A73" s="6" t="str">
        <f t="shared" si="8"/>
        <v>201718</v>
      </c>
      <c r="B73" s="6">
        <f>[3]report!$D290</f>
        <v>42861</v>
      </c>
      <c r="C73" s="7">
        <f>[3]report!E290/1000</f>
        <v>16.721439999999998</v>
      </c>
      <c r="D73" s="7">
        <f>[3]report!F290/1000</f>
        <v>7.1022099999999995</v>
      </c>
      <c r="E73" s="67">
        <f>[9]ByDepartureDate!$K131-2%</f>
        <v>0.76790457195426087</v>
      </c>
      <c r="F73" s="66">
        <f>[5]ByDepartureDate!$M131/1.1</f>
        <v>0.49370881011655188</v>
      </c>
      <c r="G73" s="7">
        <f>VLOOKUP(B73,'[4]AUS Mth'!$A:$T,20,TRUE)/1000000</f>
        <v>12.43655270967742</v>
      </c>
      <c r="H73" s="7">
        <f>VLOOKUP(B73,'[4]BRA Mth'!$A:$L,12,TRUE)/1000000</f>
        <v>7.5481679677419358</v>
      </c>
      <c r="I73" s="7">
        <f>VLOOKUP(B73,'[4]Minors Mth'!$A:$BO,67,TRUE)/1000</f>
        <v>3.0590550967741938</v>
      </c>
      <c r="J73" s="10">
        <f t="shared" si="6"/>
        <v>12.249748044836338</v>
      </c>
      <c r="K73" s="10">
        <f t="shared" si="4"/>
        <v>4.788062901882844</v>
      </c>
      <c r="L73" s="10">
        <f t="shared" ref="L73:L136" si="9">SUM(I73,J73,K73)</f>
        <v>20.096866043493378</v>
      </c>
      <c r="M73" s="10">
        <f t="shared" si="7"/>
        <v>23.043775774193549</v>
      </c>
      <c r="N73" s="9">
        <v>14.450000000000001</v>
      </c>
      <c r="O73" s="7">
        <f>VLOOKUP(B73,[6]removals!$B:$AR,43,TRUE)/100*7</f>
        <v>19.096</v>
      </c>
      <c r="P73" s="11" t="e">
        <f>VLOOKUP(B73-1,[6]Port!$B:$C,2,FALSE)/100</f>
        <v>#N/A</v>
      </c>
      <c r="Q73" s="12" t="e">
        <f t="shared" si="5"/>
        <v>#N/A</v>
      </c>
      <c r="R73" s="12"/>
      <c r="S73" s="12"/>
      <c r="T73" s="12"/>
      <c r="U73" s="12"/>
      <c r="V73" s="12"/>
      <c r="W73" s="12"/>
      <c r="X73" s="12"/>
      <c r="Y73" s="7">
        <f>VLOOKUP(EOMONTH(B73,0),[7]snd_evolution!$A$1:$AT$120,46,TRUE)/1000</f>
        <v>20.179252219689982</v>
      </c>
      <c r="Z73" s="13">
        <f>VLOOKUP(EOMONTH(B73,0),'[8]Mill details analysis (ex-SX)'!$R:$AB,11,TRUE)</f>
        <v>22.77308433377798</v>
      </c>
      <c r="AH73" s="98"/>
      <c r="AI73" s="98"/>
      <c r="AJ73" s="98"/>
      <c r="AL73" s="98"/>
      <c r="AM73" s="63"/>
      <c r="AU73" s="88"/>
      <c r="AV73" s="88"/>
      <c r="AW73" s="88"/>
      <c r="AX73" s="88"/>
    </row>
    <row r="74" spans="1:50" s="9" customFormat="1">
      <c r="A74" s="6" t="str">
        <f t="shared" si="8"/>
        <v>201719</v>
      </c>
      <c r="B74" s="6">
        <f>[3]report!$D291</f>
        <v>42868</v>
      </c>
      <c r="C74" s="7">
        <f>[3]report!E291/1000</f>
        <v>16.9178</v>
      </c>
      <c r="D74" s="7">
        <f>[3]report!F291/1000</f>
        <v>6.9281399999999991</v>
      </c>
      <c r="E74" s="67">
        <f>[9]ByDepartureDate!$K132-2%</f>
        <v>0.85316792851882683</v>
      </c>
      <c r="F74" s="66">
        <f>[5]ByDepartureDate!$M132/1.1</f>
        <v>0.5851052993533622</v>
      </c>
      <c r="G74" s="7">
        <f>VLOOKUP(B74,'[4]AUS Mth'!$A:$T,20,TRUE)/1000000</f>
        <v>12.43655270967742</v>
      </c>
      <c r="H74" s="7">
        <f>VLOOKUP(B74,'[4]BRA Mth'!$A:$L,12,TRUE)/1000000</f>
        <v>7.5481679677419358</v>
      </c>
      <c r="I74" s="7">
        <f>VLOOKUP(B74,'[4]Minors Mth'!$A:$BO,67,TRUE)/1000</f>
        <v>3.0590550967741938</v>
      </c>
      <c r="J74" s="10">
        <f t="shared" si="6"/>
        <v>12.787609602445144</v>
      </c>
      <c r="K74" s="10">
        <f t="shared" ref="K74:K137" si="10">AVERAGE(F68:F69)*AVERAGE(D68:D69)*0.9</f>
        <v>3.7900500387299814</v>
      </c>
      <c r="L74" s="10">
        <f t="shared" si="9"/>
        <v>19.636714737949319</v>
      </c>
      <c r="M74" s="10">
        <f t="shared" si="7"/>
        <v>23.043775774193549</v>
      </c>
      <c r="N74" s="9">
        <v>14.96</v>
      </c>
      <c r="O74" s="7">
        <f>VLOOKUP(B74,[6]removals!$B:$AR,43,TRUE)/100*7</f>
        <v>19.537000000000006</v>
      </c>
      <c r="P74" s="11" t="e">
        <f>VLOOKUP(B74-1,[6]Port!$B:$C,2,FALSE)/100</f>
        <v>#N/A</v>
      </c>
      <c r="Q74" s="12" t="e">
        <f t="shared" si="5"/>
        <v>#N/A</v>
      </c>
      <c r="R74" s="12"/>
      <c r="S74" s="12"/>
      <c r="T74" s="12"/>
      <c r="U74" s="12"/>
      <c r="V74" s="12"/>
      <c r="W74" s="12"/>
      <c r="X74" s="12"/>
      <c r="Y74" s="7">
        <f>VLOOKUP(EOMONTH(B74,0),[7]snd_evolution!$A$1:$AT$120,46,TRUE)/1000</f>
        <v>20.179252219689982</v>
      </c>
      <c r="Z74" s="13">
        <f>VLOOKUP(EOMONTH(B74,0),'[8]Mill details analysis (ex-SX)'!$R:$AB,11,TRUE)</f>
        <v>22.77308433377798</v>
      </c>
      <c r="AH74" s="98"/>
      <c r="AI74" s="98"/>
      <c r="AJ74" s="98"/>
      <c r="AL74" s="98"/>
      <c r="AM74" s="63"/>
      <c r="AU74" s="88"/>
      <c r="AV74" s="88"/>
      <c r="AW74" s="88"/>
      <c r="AX74" s="88"/>
    </row>
    <row r="75" spans="1:50" s="9" customFormat="1">
      <c r="A75" s="6" t="str">
        <f t="shared" si="8"/>
        <v>201720</v>
      </c>
      <c r="B75" s="6">
        <f>[3]report!$D292</f>
        <v>42875</v>
      </c>
      <c r="C75" s="7">
        <f>[3]report!E292/1000</f>
        <v>16.656110000000002</v>
      </c>
      <c r="D75" s="7">
        <f>[3]report!F292/1000</f>
        <v>8.3755600000000001</v>
      </c>
      <c r="E75" s="67">
        <f>[9]ByDepartureDate!$K133-2%</f>
        <v>0.82475943621798586</v>
      </c>
      <c r="F75" s="66">
        <f>[5]ByDepartureDate!$M133/1.1</f>
        <v>0.59057564546788488</v>
      </c>
      <c r="G75" s="7">
        <f>VLOOKUP(B75,'[4]AUS Mth'!$A:$T,20,TRUE)/1000000</f>
        <v>12.43655270967742</v>
      </c>
      <c r="H75" s="7">
        <f>VLOOKUP(B75,'[4]BRA Mth'!$A:$L,12,TRUE)/1000000</f>
        <v>7.5481679677419358</v>
      </c>
      <c r="I75" s="7">
        <f>VLOOKUP(B75,'[4]Minors Mth'!$A:$BO,67,TRUE)/1000</f>
        <v>3.0590550967741938</v>
      </c>
      <c r="J75" s="10">
        <f t="shared" si="6"/>
        <v>13.706047617089157</v>
      </c>
      <c r="K75" s="10">
        <f t="shared" si="10"/>
        <v>2.7601264339685563</v>
      </c>
      <c r="L75" s="10">
        <f t="shared" si="9"/>
        <v>19.525229147831904</v>
      </c>
      <c r="M75" s="10">
        <f t="shared" si="7"/>
        <v>23.043775774193549</v>
      </c>
      <c r="N75" s="9">
        <v>14.790000000000001</v>
      </c>
      <c r="O75" s="7">
        <f>VLOOKUP(B75,[6]removals!$B:$AR,43,TRUE)/100*7</f>
        <v>17.681999999999999</v>
      </c>
      <c r="P75" s="11" t="e">
        <f>VLOOKUP(B75-1,[6]Port!$B:$C,2,FALSE)/100</f>
        <v>#N/A</v>
      </c>
      <c r="Q75" s="12" t="e">
        <f t="shared" ref="Q75:Q138" si="11">L75-O75+N74-N75+P74</f>
        <v>#N/A</v>
      </c>
      <c r="R75" s="12"/>
      <c r="S75" s="12"/>
      <c r="T75" s="12"/>
      <c r="U75" s="12"/>
      <c r="V75" s="12"/>
      <c r="W75" s="12"/>
      <c r="X75" s="12"/>
      <c r="Y75" s="7">
        <f>VLOOKUP(EOMONTH(B75,0),[7]snd_evolution!$A$1:$AT$120,46,TRUE)/1000</f>
        <v>20.179252219689982</v>
      </c>
      <c r="Z75" s="13">
        <f>VLOOKUP(EOMONTH(B75,0),'[8]Mill details analysis (ex-SX)'!$R:$AB,11,TRUE)</f>
        <v>22.77308433377798</v>
      </c>
      <c r="AH75" s="98"/>
      <c r="AI75" s="98"/>
      <c r="AJ75" s="98"/>
      <c r="AL75" s="98"/>
      <c r="AM75" s="63"/>
      <c r="AU75" s="88"/>
      <c r="AV75" s="88"/>
      <c r="AW75" s="88"/>
      <c r="AX75" s="88"/>
    </row>
    <row r="76" spans="1:50" s="9" customFormat="1">
      <c r="A76" s="6" t="str">
        <f t="shared" si="8"/>
        <v>201721</v>
      </c>
      <c r="B76" s="6">
        <f>[3]report!$D293</f>
        <v>42882</v>
      </c>
      <c r="C76" s="7">
        <f>[3]report!E293/1000</f>
        <v>16.902429999999995</v>
      </c>
      <c r="D76" s="7">
        <f>[3]report!F293/1000</f>
        <v>8.0790499999999987</v>
      </c>
      <c r="E76" s="67">
        <f>[9]ByDepartureDate!$K134-2%</f>
        <v>0.79590884432332987</v>
      </c>
      <c r="F76" s="66">
        <f>[5]ByDepartureDate!$M134/1.1</f>
        <v>0.56225985283870461</v>
      </c>
      <c r="G76" s="7">
        <f>VLOOKUP(B76,'[4]AUS Mth'!$A:$T,20,TRUE)/1000000</f>
        <v>12.43655270967742</v>
      </c>
      <c r="H76" s="7">
        <f>VLOOKUP(B76,'[4]BRA Mth'!$A:$L,12,TRUE)/1000000</f>
        <v>7.5481679677419358</v>
      </c>
      <c r="I76" s="7">
        <f>VLOOKUP(B76,'[4]Minors Mth'!$A:$BO,67,TRUE)/1000</f>
        <v>3.0590550967741938</v>
      </c>
      <c r="J76" s="10">
        <f t="shared" si="6"/>
        <v>13.360253490699508</v>
      </c>
      <c r="K76" s="10">
        <f t="shared" si="10"/>
        <v>3.4033738867389838</v>
      </c>
      <c r="L76" s="10">
        <f t="shared" si="9"/>
        <v>19.822682474212684</v>
      </c>
      <c r="M76" s="10">
        <f t="shared" si="7"/>
        <v>23.043775774193549</v>
      </c>
      <c r="N76" s="9">
        <v>14.450000000000001</v>
      </c>
      <c r="O76" s="7">
        <f>VLOOKUP(B76,[6]removals!$B:$AR,43,TRUE)/100*7</f>
        <v>19.823999999999998</v>
      </c>
      <c r="P76" s="11" t="e">
        <f>VLOOKUP(B76-1,[6]Port!$B:$C,2,FALSE)/100</f>
        <v>#N/A</v>
      </c>
      <c r="Q76" s="12" t="e">
        <f t="shared" si="11"/>
        <v>#N/A</v>
      </c>
      <c r="R76" s="12"/>
      <c r="S76" s="12"/>
      <c r="T76" s="12"/>
      <c r="U76" s="12"/>
      <c r="V76" s="12"/>
      <c r="W76" s="12"/>
      <c r="X76" s="12"/>
      <c r="Y76" s="7">
        <f>VLOOKUP(EOMONTH(B76,0),[7]snd_evolution!$A$1:$AT$120,46,TRUE)/1000</f>
        <v>20.179252219689982</v>
      </c>
      <c r="Z76" s="13">
        <f>VLOOKUP(EOMONTH(B76,0),'[8]Mill details analysis (ex-SX)'!$R:$AB,11,TRUE)</f>
        <v>22.77308433377798</v>
      </c>
      <c r="AH76" s="98"/>
      <c r="AI76" s="98"/>
      <c r="AJ76" s="98"/>
      <c r="AL76" s="98"/>
      <c r="AM76" s="63"/>
      <c r="AU76" s="88"/>
      <c r="AV76" s="88"/>
      <c r="AW76" s="88"/>
      <c r="AX76" s="88"/>
    </row>
    <row r="77" spans="1:50" s="9" customFormat="1">
      <c r="A77" s="6" t="str">
        <f t="shared" si="8"/>
        <v>201722</v>
      </c>
      <c r="B77" s="6">
        <f>[3]report!$D294</f>
        <v>42889</v>
      </c>
      <c r="C77" s="7">
        <f>[3]report!E294/1000</f>
        <v>16.362209999999997</v>
      </c>
      <c r="D77" s="7">
        <f>[3]report!F294/1000</f>
        <v>6.3577900000000005</v>
      </c>
      <c r="E77" s="67">
        <f>[9]ByDepartureDate!$K135-2%</f>
        <v>0.76818403655496603</v>
      </c>
      <c r="F77" s="66">
        <f>[5]ByDepartureDate!$M135/1.1</f>
        <v>0.68663563358837165</v>
      </c>
      <c r="G77" s="7">
        <f>VLOOKUP(B77,'[4]AUS Mth'!$A:$T,20,TRUE)/1000000</f>
        <v>14.233072933333334</v>
      </c>
      <c r="H77" s="7">
        <f>VLOOKUP(B77,'[4]BRA Mth'!$A:$L,12,TRUE)/1000000</f>
        <v>7.8356546333333341</v>
      </c>
      <c r="I77" s="7">
        <f>VLOOKUP(B77,'[4]Minors Mth'!$A:$BO,67,TRUE)/1000</f>
        <v>2.7342756000000006</v>
      </c>
      <c r="J77" s="10">
        <f t="shared" si="6"/>
        <v>13.801972670901675</v>
      </c>
      <c r="K77" s="10">
        <f t="shared" si="10"/>
        <v>3.8381848962232463</v>
      </c>
      <c r="L77" s="10">
        <f t="shared" si="9"/>
        <v>20.374433167124923</v>
      </c>
      <c r="M77" s="10">
        <f t="shared" si="7"/>
        <v>24.803003166666667</v>
      </c>
      <c r="N77" s="9">
        <v>15.98</v>
      </c>
      <c r="O77" s="7">
        <f>VLOOKUP(B77,[6]removals!$B:$AR,43,TRUE)/100*7</f>
        <v>19.186999999999998</v>
      </c>
      <c r="P77" s="11" t="e">
        <f>VLOOKUP(B77-1,[6]Port!$B:$C,2,FALSE)/100</f>
        <v>#N/A</v>
      </c>
      <c r="Q77" s="12" t="e">
        <f t="shared" si="11"/>
        <v>#N/A</v>
      </c>
      <c r="R77" s="12"/>
      <c r="S77" s="12"/>
      <c r="T77" s="12"/>
      <c r="U77" s="12"/>
      <c r="V77" s="12"/>
      <c r="W77" s="12"/>
      <c r="X77" s="12"/>
      <c r="Y77" s="7">
        <f>VLOOKUP(EOMONTH(B77,0),[7]snd_evolution!$A$1:$AT$120,46,TRUE)/1000</f>
        <v>21.12343234879226</v>
      </c>
      <c r="Z77" s="13">
        <f>VLOOKUP(EOMONTH(B77,0),'[8]Mill details analysis (ex-SX)'!$R:$AB,11,TRUE)</f>
        <v>26.093911248710008</v>
      </c>
      <c r="AH77" s="98"/>
      <c r="AI77" s="98"/>
      <c r="AJ77" s="98"/>
      <c r="AL77" s="98"/>
      <c r="AM77" s="63"/>
      <c r="AU77" s="88"/>
      <c r="AV77" s="88"/>
      <c r="AW77" s="88"/>
      <c r="AX77" s="88"/>
    </row>
    <row r="78" spans="1:50" s="9" customFormat="1">
      <c r="A78" s="6" t="str">
        <f t="shared" si="8"/>
        <v>201723</v>
      </c>
      <c r="B78" s="6">
        <f>[3]report!$D295</f>
        <v>42896</v>
      </c>
      <c r="C78" s="7">
        <f>[3]report!E295/1000</f>
        <v>16.894679999999997</v>
      </c>
      <c r="D78" s="7">
        <f>[3]report!F295/1000</f>
        <v>7.7059199999999999</v>
      </c>
      <c r="E78" s="67">
        <f>[9]ByDepartureDate!$K136-2%</f>
        <v>0.81643782756169481</v>
      </c>
      <c r="F78" s="66">
        <f>[5]ByDepartureDate!$M136/1.1</f>
        <v>0.71513185426903336</v>
      </c>
      <c r="G78" s="7">
        <f>VLOOKUP(B78,'[4]AUS Mth'!$A:$T,20,TRUE)/1000000</f>
        <v>14.233072933333334</v>
      </c>
      <c r="H78" s="7">
        <f>VLOOKUP(B78,'[4]BRA Mth'!$A:$L,12,TRUE)/1000000</f>
        <v>7.8356546333333341</v>
      </c>
      <c r="I78" s="7">
        <f>VLOOKUP(B78,'[4]Minors Mth'!$A:$BO,67,TRUE)/1000</f>
        <v>2.7342756000000006</v>
      </c>
      <c r="J78" s="10">
        <f t="shared" si="6"/>
        <v>13.324879023222852</v>
      </c>
      <c r="K78" s="10">
        <f t="shared" si="10"/>
        <v>3.4821627063906848</v>
      </c>
      <c r="L78" s="10">
        <f t="shared" si="9"/>
        <v>19.541317329613538</v>
      </c>
      <c r="M78" s="10">
        <f t="shared" si="7"/>
        <v>24.803003166666667</v>
      </c>
      <c r="N78" s="9">
        <v>16.150000000000002</v>
      </c>
      <c r="O78" s="7">
        <f>VLOOKUP(B78,[6]removals!$B:$AR,43,TRUE)/100*7</f>
        <v>19.663</v>
      </c>
      <c r="P78" s="11">
        <f>VLOOKUP(B78-1,[6]Port!$B:$C,2,FALSE)/100</f>
        <v>144.11000000000001</v>
      </c>
      <c r="Q78" s="12" t="e">
        <f t="shared" si="11"/>
        <v>#N/A</v>
      </c>
      <c r="R78" s="12"/>
      <c r="S78" s="12"/>
      <c r="T78" s="12"/>
      <c r="U78" s="12"/>
      <c r="V78" s="12"/>
      <c r="W78" s="12"/>
      <c r="X78" s="12"/>
      <c r="Y78" s="7">
        <f>VLOOKUP(EOMONTH(B78,0),[7]snd_evolution!$A$1:$AT$120,46,TRUE)/1000</f>
        <v>21.12343234879226</v>
      </c>
      <c r="Z78" s="13">
        <f>VLOOKUP(EOMONTH(B78,0),'[8]Mill details analysis (ex-SX)'!$R:$AB,11,TRUE)</f>
        <v>26.093911248710008</v>
      </c>
      <c r="AH78" s="98"/>
      <c r="AI78" s="98"/>
      <c r="AJ78" s="98"/>
      <c r="AL78" s="98"/>
      <c r="AM78" s="63"/>
      <c r="AU78" s="88"/>
      <c r="AV78" s="88"/>
      <c r="AW78" s="88"/>
      <c r="AX78" s="88"/>
    </row>
    <row r="79" spans="1:50" s="9" customFormat="1">
      <c r="A79" s="6" t="str">
        <f t="shared" si="8"/>
        <v>201724</v>
      </c>
      <c r="B79" s="6">
        <f>[3]report!$D296</f>
        <v>42903</v>
      </c>
      <c r="C79" s="7">
        <f>[3]report!E296/1000</f>
        <v>15.05705</v>
      </c>
      <c r="D79" s="7">
        <f>[3]report!F296/1000</f>
        <v>8.0082000000000004</v>
      </c>
      <c r="E79" s="67">
        <f>[9]ByDepartureDate!$K137-2%</f>
        <v>0.79982467721561035</v>
      </c>
      <c r="F79" s="66">
        <f>[5]ByDepartureDate!$M137/1.1</f>
        <v>0.51922001116949568</v>
      </c>
      <c r="G79" s="7">
        <f>VLOOKUP(B79,'[4]AUS Mth'!$A:$T,20,TRUE)/1000000</f>
        <v>14.233072933333334</v>
      </c>
      <c r="H79" s="7">
        <f>VLOOKUP(B79,'[4]BRA Mth'!$A:$L,12,TRUE)/1000000</f>
        <v>7.8356546333333341</v>
      </c>
      <c r="I79" s="7">
        <f>VLOOKUP(B79,'[4]Minors Mth'!$A:$BO,67,TRUE)/1000</f>
        <v>2.7342756000000006</v>
      </c>
      <c r="J79" s="10">
        <f t="shared" si="6"/>
        <v>12.74710171919995</v>
      </c>
      <c r="K79" s="10">
        <f t="shared" si="10"/>
        <v>3.4056313966802714</v>
      </c>
      <c r="L79" s="10">
        <f t="shared" si="9"/>
        <v>18.887008715880221</v>
      </c>
      <c r="M79" s="10">
        <f t="shared" si="7"/>
        <v>24.803003166666667</v>
      </c>
      <c r="N79" s="9">
        <v>13.260000000000002</v>
      </c>
      <c r="O79" s="7">
        <f>VLOOKUP(B79,[6]removals!$B:$AR,43,TRUE)/100*7</f>
        <v>19.35745</v>
      </c>
      <c r="P79" s="11">
        <f>VLOOKUP(B79-1,[6]Port!$B:$C,2,FALSE)/100</f>
        <v>142.36000000000001</v>
      </c>
      <c r="Q79" s="12">
        <f t="shared" si="11"/>
        <v>146.52955871588023</v>
      </c>
      <c r="R79" s="12"/>
      <c r="S79" s="12"/>
      <c r="T79" s="12"/>
      <c r="U79" s="12"/>
      <c r="V79" s="12"/>
      <c r="W79" s="12"/>
      <c r="X79" s="12"/>
      <c r="Y79" s="7">
        <f>VLOOKUP(EOMONTH(B79,0),[7]snd_evolution!$A$1:$AT$120,46,TRUE)/1000</f>
        <v>21.12343234879226</v>
      </c>
      <c r="Z79" s="13">
        <f>VLOOKUP(EOMONTH(B79,0),'[8]Mill details analysis (ex-SX)'!$R:$AB,11,TRUE)</f>
        <v>26.093911248710008</v>
      </c>
      <c r="AH79" s="98"/>
      <c r="AI79" s="98"/>
      <c r="AJ79" s="98"/>
      <c r="AL79" s="98"/>
      <c r="AM79" s="63"/>
      <c r="AU79" s="88"/>
      <c r="AV79" s="88"/>
      <c r="AW79" s="88"/>
      <c r="AX79" s="88"/>
    </row>
    <row r="80" spans="1:50" s="9" customFormat="1">
      <c r="A80" s="6" t="str">
        <f t="shared" si="8"/>
        <v>201725</v>
      </c>
      <c r="B80" s="6">
        <f>[3]report!$D297</f>
        <v>42910</v>
      </c>
      <c r="C80" s="7">
        <f>[3]report!E297/1000</f>
        <v>17.391779999999997</v>
      </c>
      <c r="D80" s="7">
        <f>[3]report!F297/1000</f>
        <v>7.9825100000000004</v>
      </c>
      <c r="E80" s="67">
        <f>[9]ByDepartureDate!$K138-2%</f>
        <v>0.77455552782730774</v>
      </c>
      <c r="F80" s="66">
        <f>[5]ByDepartureDate!$M138/1.1</f>
        <v>0.69033484246715571</v>
      </c>
      <c r="G80" s="7">
        <f>VLOOKUP(B80,'[4]AUS Mth'!$A:$T,20,TRUE)/1000000</f>
        <v>14.233072933333334</v>
      </c>
      <c r="H80" s="7">
        <f>VLOOKUP(B80,'[4]BRA Mth'!$A:$L,12,TRUE)/1000000</f>
        <v>7.8356546333333341</v>
      </c>
      <c r="I80" s="7">
        <f>VLOOKUP(B80,'[4]Minors Mth'!$A:$BO,67,TRUE)/1000</f>
        <v>2.7342756000000006</v>
      </c>
      <c r="J80" s="10">
        <f t="shared" si="6"/>
        <v>12.911400781498068</v>
      </c>
      <c r="K80" s="10">
        <f t="shared" si="10"/>
        <v>4.0482604069337063</v>
      </c>
      <c r="L80" s="10">
        <f t="shared" si="9"/>
        <v>19.693936788431774</v>
      </c>
      <c r="M80" s="10">
        <f t="shared" si="7"/>
        <v>24.803003166666667</v>
      </c>
      <c r="N80" s="9">
        <v>13.260000000000002</v>
      </c>
      <c r="O80" s="7">
        <f>VLOOKUP(B80,[6]removals!$B:$AR,43,TRUE)/100*7</f>
        <v>20.216699999999996</v>
      </c>
      <c r="P80" s="11">
        <f>VLOOKUP(B80-1,[6]Port!$B:$C,2,FALSE)/100</f>
        <v>145.38999999999999</v>
      </c>
      <c r="Q80" s="12">
        <f t="shared" si="11"/>
        <v>141.8372367884318</v>
      </c>
      <c r="R80" s="12"/>
      <c r="S80" s="12"/>
      <c r="T80" s="12"/>
      <c r="U80" s="12"/>
      <c r="V80" s="12"/>
      <c r="W80" s="12"/>
      <c r="X80" s="12"/>
      <c r="Y80" s="7">
        <f>VLOOKUP(EOMONTH(B80,0),[7]snd_evolution!$A$1:$AT$120,46,TRUE)/1000</f>
        <v>21.12343234879226</v>
      </c>
      <c r="Z80" s="13">
        <f>VLOOKUP(EOMONTH(B80,0),'[8]Mill details analysis (ex-SX)'!$R:$AB,11,TRUE)</f>
        <v>26.093911248710008</v>
      </c>
      <c r="AH80" s="98"/>
      <c r="AI80" s="98"/>
      <c r="AJ80" s="98"/>
      <c r="AL80" s="98"/>
      <c r="AM80" s="63"/>
      <c r="AU80" s="88"/>
      <c r="AV80" s="88"/>
      <c r="AW80" s="88"/>
      <c r="AX80" s="88"/>
    </row>
    <row r="81" spans="1:50" s="9" customFormat="1">
      <c r="A81" s="6" t="str">
        <f t="shared" si="8"/>
        <v>201726</v>
      </c>
      <c r="B81" s="6">
        <f>[3]report!$D298</f>
        <v>42917</v>
      </c>
      <c r="C81" s="7">
        <f>[3]report!E298/1000</f>
        <v>16.614790000000003</v>
      </c>
      <c r="D81" s="7">
        <f>[3]report!F298/1000</f>
        <v>9.1432200000000012</v>
      </c>
      <c r="E81" s="67">
        <f>[9]ByDepartureDate!$K139-2%</f>
        <v>0.8218021407749232</v>
      </c>
      <c r="F81" s="66">
        <f>[5]ByDepartureDate!$M139/1.1</f>
        <v>0.66955851372884401</v>
      </c>
      <c r="G81" s="7">
        <f>VLOOKUP(B81,'[4]AUS Mth'!$A:$T,20,TRUE)/1000000</f>
        <v>12.522942870967743</v>
      </c>
      <c r="H81" s="7">
        <f>VLOOKUP(B81,'[4]BRA Mth'!$A:$L,12,TRUE)/1000000</f>
        <v>7.2455697096774196</v>
      </c>
      <c r="I81" s="7">
        <f>VLOOKUP(B81,'[4]Minors Mth'!$A:$BO,67,TRUE)/1000</f>
        <v>2.3745634838709679</v>
      </c>
      <c r="J81" s="10">
        <f t="shared" si="6"/>
        <v>12.652383874633198</v>
      </c>
      <c r="K81" s="10">
        <f t="shared" si="10"/>
        <v>4.268128166727883</v>
      </c>
      <c r="L81" s="10">
        <f t="shared" si="9"/>
        <v>19.29507552523205</v>
      </c>
      <c r="M81" s="10">
        <f t="shared" si="7"/>
        <v>22.14307606451613</v>
      </c>
      <c r="N81" s="9">
        <v>12.750000000000002</v>
      </c>
      <c r="O81" s="7">
        <f>VLOOKUP(B81,[6]removals!$B:$AR,43,TRUE)/100*7</f>
        <v>19.840100000000003</v>
      </c>
      <c r="P81" s="11">
        <f>VLOOKUP(B81-1,[6]Port!$B:$C,2,FALSE)/100</f>
        <v>144.13</v>
      </c>
      <c r="Q81" s="12">
        <f t="shared" si="11"/>
        <v>145.35497552523202</v>
      </c>
      <c r="R81" s="12"/>
      <c r="S81" s="12"/>
      <c r="T81" s="12"/>
      <c r="U81" s="12"/>
      <c r="V81" s="12"/>
      <c r="W81" s="12"/>
      <c r="X81" s="12"/>
      <c r="Y81" s="7">
        <f>VLOOKUP(EOMONTH(B81,0),[7]snd_evolution!$A$1:$AT$120,46,TRUE)/1000</f>
        <v>20.185432305599953</v>
      </c>
      <c r="Z81" s="13">
        <f>VLOOKUP(EOMONTH(B81,0),'[8]Mill details analysis (ex-SX)'!$R:$AB,11,TRUE)</f>
        <v>25.782665505226479</v>
      </c>
      <c r="AH81" s="98"/>
      <c r="AI81" s="98"/>
      <c r="AJ81" s="98"/>
      <c r="AL81" s="98"/>
      <c r="AM81" s="63"/>
      <c r="AU81" s="88"/>
      <c r="AV81" s="88"/>
      <c r="AW81" s="88"/>
      <c r="AX81" s="88"/>
    </row>
    <row r="82" spans="1:50" s="9" customFormat="1">
      <c r="A82" s="6" t="str">
        <f t="shared" si="8"/>
        <v>201727</v>
      </c>
      <c r="B82" s="6">
        <f>[3]report!$D299</f>
        <v>42924</v>
      </c>
      <c r="C82" s="7">
        <f>[3]report!E299/1000</f>
        <v>14.871049999999997</v>
      </c>
      <c r="D82" s="7">
        <f>[3]report!F299/1000</f>
        <v>6.9489500000000008</v>
      </c>
      <c r="E82" s="67">
        <f>[9]ByDepartureDate!$K140-2%</f>
        <v>0.78057197677716417</v>
      </c>
      <c r="F82" s="66">
        <f>[5]ByDepartureDate!$M140/1.1</f>
        <v>0.61864049756164718</v>
      </c>
      <c r="G82" s="7">
        <f>VLOOKUP(B82,'[4]AUS Mth'!$A:$T,20,TRUE)/1000000</f>
        <v>12.522942870967743</v>
      </c>
      <c r="H82" s="7">
        <f>VLOOKUP(B82,'[4]BRA Mth'!$A:$L,12,TRUE)/1000000</f>
        <v>7.2455697096774196</v>
      </c>
      <c r="I82" s="7">
        <f>VLOOKUP(B82,'[4]Minors Mth'!$A:$BO,67,TRUE)/1000</f>
        <v>2.3745634838709679</v>
      </c>
      <c r="J82" s="10">
        <f t="shared" si="6"/>
        <v>12.516264929056684</v>
      </c>
      <c r="K82" s="10">
        <f t="shared" si="10"/>
        <v>4.0567734707107208</v>
      </c>
      <c r="L82" s="10">
        <f t="shared" si="9"/>
        <v>18.947601883638374</v>
      </c>
      <c r="M82" s="10">
        <f t="shared" si="7"/>
        <v>22.14307606451613</v>
      </c>
      <c r="N82" s="9">
        <v>11.9</v>
      </c>
      <c r="O82" s="7">
        <f>VLOOKUP(B82,[6]removals!$B:$AR,43,TRUE)/100*7</f>
        <v>20.384000000000004</v>
      </c>
      <c r="P82" s="11">
        <f>VLOOKUP(B82-1,[6]Port!$B:$C,2,FALSE)/100</f>
        <v>142.29</v>
      </c>
      <c r="Q82" s="12">
        <f t="shared" si="11"/>
        <v>143.54360188363836</v>
      </c>
      <c r="R82" s="12"/>
      <c r="S82" s="12"/>
      <c r="T82" s="12"/>
      <c r="U82" s="12"/>
      <c r="V82" s="12"/>
      <c r="W82" s="12"/>
      <c r="X82" s="12"/>
      <c r="Y82" s="7">
        <f>VLOOKUP(EOMONTH(B82,0),[7]snd_evolution!$A$1:$AT$120,46,TRUE)/1000</f>
        <v>20.185432305599953</v>
      </c>
      <c r="Z82" s="13">
        <f>VLOOKUP(EOMONTH(B82,0),'[8]Mill details analysis (ex-SX)'!$R:$AB,11,TRUE)</f>
        <v>25.782665505226479</v>
      </c>
      <c r="AH82" s="98"/>
      <c r="AI82" s="98"/>
      <c r="AJ82" s="98"/>
      <c r="AL82" s="98"/>
      <c r="AM82" s="63"/>
      <c r="AU82" s="88"/>
      <c r="AV82" s="88"/>
      <c r="AW82" s="88"/>
      <c r="AX82" s="88"/>
    </row>
    <row r="83" spans="1:50" s="9" customFormat="1">
      <c r="A83" s="6" t="str">
        <f t="shared" si="8"/>
        <v>201728</v>
      </c>
      <c r="B83" s="6">
        <f>[3]report!$D300</f>
        <v>42931</v>
      </c>
      <c r="C83" s="7">
        <f>[3]report!E300/1000</f>
        <v>16.28219</v>
      </c>
      <c r="D83" s="7">
        <f>[3]report!F300/1000</f>
        <v>7.5795500000000011</v>
      </c>
      <c r="E83" s="67">
        <f>[9]ByDepartureDate!$K141-2%</f>
        <v>0.79795722713224548</v>
      </c>
      <c r="F83" s="66">
        <f>[5]ByDepartureDate!$M141/1.1</f>
        <v>0.59640063502153751</v>
      </c>
      <c r="G83" s="7">
        <f>VLOOKUP(B83,'[4]AUS Mth'!$A:$T,20,TRUE)/1000000</f>
        <v>12.522942870967743</v>
      </c>
      <c r="H83" s="7">
        <f>VLOOKUP(B83,'[4]BRA Mth'!$A:$L,12,TRUE)/1000000</f>
        <v>7.2455697096774196</v>
      </c>
      <c r="I83" s="7">
        <f>VLOOKUP(B83,'[4]Minors Mth'!$A:$BO,67,TRUE)/1000</f>
        <v>2.3745634838709679</v>
      </c>
      <c r="J83" s="10">
        <f t="shared" si="6"/>
        <v>13.300228956577847</v>
      </c>
      <c r="K83" s="10">
        <f t="shared" si="10"/>
        <v>4.4356615732473905</v>
      </c>
      <c r="L83" s="10">
        <f t="shared" si="9"/>
        <v>20.110454013696206</v>
      </c>
      <c r="M83" s="10">
        <f t="shared" si="7"/>
        <v>22.14307606451613</v>
      </c>
      <c r="N83" s="9">
        <v>13.430000000000001</v>
      </c>
      <c r="O83" s="7">
        <f>VLOOKUP(B83,[6]removals!$B:$AR,43,TRUE)/100*7</f>
        <v>20.172600000000003</v>
      </c>
      <c r="P83" s="11">
        <f>VLOOKUP(B83-1,[6]Port!$B:$C,2,FALSE)/100</f>
        <v>142.87</v>
      </c>
      <c r="Q83" s="12">
        <f t="shared" si="11"/>
        <v>140.6978540136962</v>
      </c>
      <c r="R83" s="12"/>
      <c r="S83" s="12"/>
      <c r="T83" s="12"/>
      <c r="U83" s="12"/>
      <c r="V83" s="12"/>
      <c r="W83" s="12"/>
      <c r="X83" s="12"/>
      <c r="Y83" s="7">
        <f>VLOOKUP(EOMONTH(B83,0),[7]snd_evolution!$A$1:$AT$120,46,TRUE)/1000</f>
        <v>20.185432305599953</v>
      </c>
      <c r="Z83" s="13">
        <f>VLOOKUP(EOMONTH(B83,0),'[8]Mill details analysis (ex-SX)'!$R:$AB,11,TRUE)</f>
        <v>25.782665505226479</v>
      </c>
      <c r="AH83" s="98"/>
      <c r="AI83" s="98"/>
      <c r="AJ83" s="98"/>
      <c r="AL83" s="98"/>
      <c r="AM83" s="63"/>
      <c r="AU83" s="88"/>
      <c r="AV83" s="88"/>
      <c r="AW83" s="88"/>
      <c r="AX83" s="88"/>
    </row>
    <row r="84" spans="1:50" s="9" customFormat="1">
      <c r="A84" s="6" t="str">
        <f t="shared" si="8"/>
        <v>201729</v>
      </c>
      <c r="B84" s="6">
        <f>[3]report!$D301</f>
        <v>42938</v>
      </c>
      <c r="C84" s="7">
        <f>[3]report!E301/1000</f>
        <v>16.11261</v>
      </c>
      <c r="D84" s="7">
        <f>[3]report!F301/1000</f>
        <v>7.5152900000000002</v>
      </c>
      <c r="E84" s="67">
        <f>[9]ByDepartureDate!$K142-2%</f>
        <v>0.75866964141586757</v>
      </c>
      <c r="F84" s="66">
        <f>[5]ByDepartureDate!$M142/1.1</f>
        <v>0.49926529100667344</v>
      </c>
      <c r="G84" s="7">
        <f>VLOOKUP(B84,'[4]AUS Mth'!$A:$T,20,TRUE)/1000000</f>
        <v>12.522942870967743</v>
      </c>
      <c r="H84" s="7">
        <f>VLOOKUP(B84,'[4]BRA Mth'!$A:$L,12,TRUE)/1000000</f>
        <v>7.2455697096774196</v>
      </c>
      <c r="I84" s="7">
        <f>VLOOKUP(B84,'[4]Minors Mth'!$A:$BO,67,TRUE)/1000</f>
        <v>2.3745634838709679</v>
      </c>
      <c r="J84" s="10">
        <f t="shared" si="6"/>
        <v>12.360763295919622</v>
      </c>
      <c r="K84" s="10">
        <f t="shared" si="10"/>
        <v>4.3642695005381027</v>
      </c>
      <c r="L84" s="10">
        <f t="shared" si="9"/>
        <v>19.099596280328694</v>
      </c>
      <c r="M84" s="10">
        <f t="shared" si="7"/>
        <v>22.14307606451613</v>
      </c>
      <c r="N84" s="9">
        <v>12.24</v>
      </c>
      <c r="O84" s="7">
        <f>VLOOKUP(B84,[6]removals!$B:$AR,43,TRUE)/100*7</f>
        <v>20.133400000000005</v>
      </c>
      <c r="P84" s="11">
        <f>VLOOKUP(B84-1,[6]Port!$B:$C,2,FALSE)/100</f>
        <v>143.19999999999999</v>
      </c>
      <c r="Q84" s="12">
        <f t="shared" si="11"/>
        <v>143.02619628032869</v>
      </c>
      <c r="R84" s="12"/>
      <c r="S84" s="12"/>
      <c r="T84" s="12"/>
      <c r="U84" s="12"/>
      <c r="V84" s="12"/>
      <c r="W84" s="12"/>
      <c r="X84" s="12"/>
      <c r="Y84" s="7">
        <f>VLOOKUP(EOMONTH(B84,0),[7]snd_evolution!$A$1:$AT$120,46,TRUE)/1000</f>
        <v>20.185432305599953</v>
      </c>
      <c r="Z84" s="13">
        <f>VLOOKUP(EOMONTH(B84,0),'[8]Mill details analysis (ex-SX)'!$R:$AB,11,TRUE)</f>
        <v>25.782665505226479</v>
      </c>
      <c r="AH84" s="98"/>
      <c r="AI84" s="98"/>
      <c r="AJ84" s="98"/>
      <c r="AL84" s="98"/>
      <c r="AM84" s="63"/>
      <c r="AU84" s="88"/>
      <c r="AV84" s="88"/>
      <c r="AW84" s="88"/>
      <c r="AX84" s="88"/>
    </row>
    <row r="85" spans="1:50" s="9" customFormat="1">
      <c r="A85" s="6" t="str">
        <f t="shared" si="8"/>
        <v>201730</v>
      </c>
      <c r="B85" s="6">
        <f>[3]report!$D302</f>
        <v>42945</v>
      </c>
      <c r="C85" s="7">
        <f>[3]report!E302/1000</f>
        <v>16.370969999999996</v>
      </c>
      <c r="D85" s="7">
        <f>[3]report!F302/1000</f>
        <v>7.3795099999999998</v>
      </c>
      <c r="E85" s="67">
        <f>[9]ByDepartureDate!$K143-2%</f>
        <v>0.79474178272643192</v>
      </c>
      <c r="F85" s="66">
        <f>[5]ByDepartureDate!$M143/1.1</f>
        <v>0.60807226557151239</v>
      </c>
      <c r="G85" s="7">
        <f>VLOOKUP(B85,'[4]AUS Mth'!$A:$T,20,TRUE)/1000000</f>
        <v>12.522942870967743</v>
      </c>
      <c r="H85" s="7">
        <f>VLOOKUP(B85,'[4]BRA Mth'!$A:$L,12,TRUE)/1000000</f>
        <v>7.2455697096774196</v>
      </c>
      <c r="I85" s="7">
        <f>VLOOKUP(B85,'[4]Minors Mth'!$A:$BO,67,TRUE)/1000</f>
        <v>2.3745634838709679</v>
      </c>
      <c r="J85" s="10">
        <f t="shared" si="6"/>
        <v>12.0481932884177</v>
      </c>
      <c r="K85" s="10">
        <f t="shared" si="10"/>
        <v>4.3518692010591318</v>
      </c>
      <c r="L85" s="10">
        <f t="shared" si="9"/>
        <v>18.774625973347799</v>
      </c>
      <c r="M85" s="10">
        <f t="shared" si="7"/>
        <v>22.14307606451613</v>
      </c>
      <c r="N85" s="9">
        <v>12.41</v>
      </c>
      <c r="O85" s="7">
        <f>VLOOKUP(B85,[6]removals!$B:$AR,43,TRUE)/100*7</f>
        <v>20.266400000000004</v>
      </c>
      <c r="P85" s="11">
        <f>VLOOKUP(B85-1,[6]Port!$B:$C,2,FALSE)/100</f>
        <v>142.31</v>
      </c>
      <c r="Q85" s="12">
        <f t="shared" si="11"/>
        <v>141.53822597334778</v>
      </c>
      <c r="R85" s="12"/>
      <c r="S85" s="12"/>
      <c r="T85" s="12"/>
      <c r="U85" s="12"/>
      <c r="V85" s="12"/>
      <c r="W85" s="12"/>
      <c r="X85" s="12"/>
      <c r="Y85" s="7">
        <f>VLOOKUP(EOMONTH(B85,0),[7]snd_evolution!$A$1:$AT$120,46,TRUE)/1000</f>
        <v>20.185432305599953</v>
      </c>
      <c r="Z85" s="13">
        <f>VLOOKUP(EOMONTH(B85,0),'[8]Mill details analysis (ex-SX)'!$R:$AB,11,TRUE)</f>
        <v>25.782665505226479</v>
      </c>
      <c r="AH85" s="98"/>
      <c r="AI85" s="98"/>
      <c r="AJ85" s="98"/>
      <c r="AL85" s="98"/>
      <c r="AM85" s="63"/>
      <c r="AU85" s="88"/>
      <c r="AV85" s="88"/>
      <c r="AW85" s="88"/>
      <c r="AX85" s="88"/>
    </row>
    <row r="86" spans="1:50" s="9" customFormat="1">
      <c r="A86" s="6" t="str">
        <f t="shared" si="8"/>
        <v>201731</v>
      </c>
      <c r="B86" s="6">
        <f>[3]report!$D303</f>
        <v>42952</v>
      </c>
      <c r="C86" s="7">
        <f>[3]report!E303/1000</f>
        <v>16.38158</v>
      </c>
      <c r="D86" s="7">
        <f>[3]report!F303/1000</f>
        <v>6.7182399999999998</v>
      </c>
      <c r="E86" s="67">
        <f>[9]ByDepartureDate!$K144-2%</f>
        <v>0.84528585234918208</v>
      </c>
      <c r="F86" s="66">
        <f>[5]ByDepartureDate!$M144/1.1</f>
        <v>0.68825981564215721</v>
      </c>
      <c r="G86" s="7">
        <f>VLOOKUP(B86,'[4]AUS Mth'!$A:$T,20,TRUE)/1000000</f>
        <v>11.939826387096774</v>
      </c>
      <c r="H86" s="7">
        <f>VLOOKUP(B86,'[4]BRA Mth'!$A:$L,12,TRUE)/1000000</f>
        <v>7.2573509354838714</v>
      </c>
      <c r="I86" s="7">
        <f>VLOOKUP(B86,'[4]Minors Mth'!$A:$BO,67,TRUE)/1000</f>
        <v>1.9050743870967743</v>
      </c>
      <c r="J86" s="10">
        <f t="shared" si="6"/>
        <v>12.354520939904393</v>
      </c>
      <c r="K86" s="10">
        <f t="shared" si="10"/>
        <v>5.2400624505764677</v>
      </c>
      <c r="L86" s="10">
        <f t="shared" si="9"/>
        <v>19.499657777577635</v>
      </c>
      <c r="M86" s="10">
        <f t="shared" si="7"/>
        <v>21.102251709677422</v>
      </c>
      <c r="N86" s="9">
        <v>14.450000000000001</v>
      </c>
      <c r="O86" s="7">
        <f>VLOOKUP(B86,[6]removals!$B:$AR,43,TRUE)/100*7</f>
        <v>18.689299999999999</v>
      </c>
      <c r="P86" s="11">
        <f>VLOOKUP(B86-1,[6]Port!$B:$C,2,FALSE)/100</f>
        <v>140.37</v>
      </c>
      <c r="Q86" s="12">
        <f t="shared" si="11"/>
        <v>141.08035777757763</v>
      </c>
      <c r="R86" s="12"/>
      <c r="S86" s="12"/>
      <c r="T86" s="12"/>
      <c r="U86" s="12"/>
      <c r="V86" s="12"/>
      <c r="W86" s="12"/>
      <c r="X86" s="12"/>
      <c r="Y86" s="7">
        <f>VLOOKUP(EOMONTH(B86,0),[7]snd_evolution!$A$1:$AT$120,46,TRUE)/1000</f>
        <v>20.523017512161775</v>
      </c>
      <c r="Z86" s="13">
        <f>VLOOKUP(EOMONTH(B86,0),'[8]Mill details analysis (ex-SX)'!$R:$AB,11,TRUE)</f>
        <v>26.834034876728804</v>
      </c>
      <c r="AH86" s="98"/>
      <c r="AI86" s="98"/>
      <c r="AJ86" s="98"/>
      <c r="AL86" s="98"/>
      <c r="AM86" s="63"/>
      <c r="AU86" s="88"/>
      <c r="AV86" s="88"/>
      <c r="AW86" s="88"/>
      <c r="AX86" s="88"/>
    </row>
    <row r="87" spans="1:50" s="9" customFormat="1">
      <c r="A87" s="6" t="str">
        <f t="shared" si="8"/>
        <v>201732</v>
      </c>
      <c r="B87" s="6">
        <f>[3]report!$D304</f>
        <v>42959</v>
      </c>
      <c r="C87" s="7">
        <f>[3]report!E304/1000</f>
        <v>15.459389999999997</v>
      </c>
      <c r="D87" s="7">
        <f>[3]report!F304/1000</f>
        <v>6.8525100000000014</v>
      </c>
      <c r="E87" s="67">
        <f>[9]ByDepartureDate!$K145-2%</f>
        <v>0.82308002173160633</v>
      </c>
      <c r="F87" s="66">
        <f>[5]ByDepartureDate!$M145/1.1</f>
        <v>0.66438938374584267</v>
      </c>
      <c r="G87" s="7">
        <f>VLOOKUP(B87,'[4]AUS Mth'!$A:$T,20,TRUE)/1000000</f>
        <v>11.939826387096774</v>
      </c>
      <c r="H87" s="7">
        <f>VLOOKUP(B87,'[4]BRA Mth'!$A:$L,12,TRUE)/1000000</f>
        <v>7.2573509354838714</v>
      </c>
      <c r="I87" s="7">
        <f>VLOOKUP(B87,'[4]Minors Mth'!$A:$BO,67,TRUE)/1000</f>
        <v>1.9050743870967743</v>
      </c>
      <c r="J87" s="10">
        <f t="shared" si="6"/>
        <v>12.362789245914875</v>
      </c>
      <c r="K87" s="10">
        <f t="shared" si="10"/>
        <v>4.6642314337916648</v>
      </c>
      <c r="L87" s="10">
        <f t="shared" si="9"/>
        <v>18.932095066803313</v>
      </c>
      <c r="M87" s="10">
        <f t="shared" si="7"/>
        <v>21.102251709677422</v>
      </c>
      <c r="N87" s="9">
        <v>14.280000000000001</v>
      </c>
      <c r="O87" s="7">
        <f>VLOOKUP(B87,[6]removals!$B:$AR,43,TRUE)/100*7</f>
        <v>20.215299999999999</v>
      </c>
      <c r="P87" s="11">
        <f>VLOOKUP(B87-1,[6]Port!$B:$C,2,FALSE)/100</f>
        <v>138.34</v>
      </c>
      <c r="Q87" s="12">
        <f t="shared" si="11"/>
        <v>139.25679506680331</v>
      </c>
      <c r="R87" s="12"/>
      <c r="S87" s="12"/>
      <c r="T87" s="12"/>
      <c r="U87" s="12"/>
      <c r="V87" s="12"/>
      <c r="W87" s="12"/>
      <c r="X87" s="12"/>
      <c r="Y87" s="7">
        <f>VLOOKUP(EOMONTH(B87,0),[7]snd_evolution!$A$1:$AT$120,46,TRUE)/1000</f>
        <v>20.523017512161775</v>
      </c>
      <c r="Z87" s="13">
        <f>VLOOKUP(EOMONTH(B87,0),'[8]Mill details analysis (ex-SX)'!$R:$AB,11,TRUE)</f>
        <v>26.834034876728804</v>
      </c>
      <c r="AH87" s="98"/>
      <c r="AI87" s="98"/>
      <c r="AJ87" s="98"/>
      <c r="AL87" s="98"/>
      <c r="AM87" s="63"/>
      <c r="AU87" s="88"/>
      <c r="AV87" s="88"/>
      <c r="AW87" s="88"/>
      <c r="AX87" s="88"/>
    </row>
    <row r="88" spans="1:50" s="9" customFormat="1">
      <c r="A88" s="6" t="str">
        <f t="shared" si="8"/>
        <v>201733</v>
      </c>
      <c r="B88" s="6">
        <f>[3]report!$D305</f>
        <v>42966</v>
      </c>
      <c r="C88" s="7">
        <f>[3]report!E305/1000</f>
        <v>15.861039999999999</v>
      </c>
      <c r="D88" s="7">
        <f>[3]report!F305/1000</f>
        <v>7.8102200000000011</v>
      </c>
      <c r="E88" s="67">
        <f>[9]ByDepartureDate!$K146-2%</f>
        <v>0.76830686883792931</v>
      </c>
      <c r="F88" s="66">
        <f>[5]ByDepartureDate!$M146/1.1</f>
        <v>0.61873507390103277</v>
      </c>
      <c r="G88" s="7">
        <f>VLOOKUP(B88,'[4]AUS Mth'!$A:$T,20,TRUE)/1000000</f>
        <v>11.939826387096774</v>
      </c>
      <c r="H88" s="7">
        <f>VLOOKUP(B88,'[4]BRA Mth'!$A:$L,12,TRUE)/1000000</f>
        <v>7.2573509354838714</v>
      </c>
      <c r="I88" s="7">
        <f>VLOOKUP(B88,'[4]Minors Mth'!$A:$BO,67,TRUE)/1000</f>
        <v>1.9050743870967743</v>
      </c>
      <c r="J88" s="10">
        <f t="shared" si="6"/>
        <v>13.160196344202971</v>
      </c>
      <c r="K88" s="10">
        <f t="shared" si="10"/>
        <v>3.9718631463153304</v>
      </c>
      <c r="L88" s="10">
        <f t="shared" si="9"/>
        <v>19.037133877615076</v>
      </c>
      <c r="M88" s="10">
        <f t="shared" si="7"/>
        <v>21.102251709677422</v>
      </c>
      <c r="N88" s="9">
        <v>16.150000000000002</v>
      </c>
      <c r="O88" s="7">
        <f>VLOOKUP(B88,[6]removals!$B:$AR,43,TRUE)/100*7</f>
        <v>20.918800000000005</v>
      </c>
      <c r="P88" s="11">
        <f>VLOOKUP(B88-1,[6]Port!$B:$C,2,FALSE)/100</f>
        <v>136.35</v>
      </c>
      <c r="Q88" s="12">
        <f t="shared" si="11"/>
        <v>134.58833387761507</v>
      </c>
      <c r="R88" s="12"/>
      <c r="S88" s="12"/>
      <c r="T88" s="12"/>
      <c r="U88" s="12"/>
      <c r="V88" s="12"/>
      <c r="W88" s="12"/>
      <c r="X88" s="12"/>
      <c r="Y88" s="7">
        <f>VLOOKUP(EOMONTH(B88,0),[7]snd_evolution!$A$1:$AT$120,46,TRUE)/1000</f>
        <v>20.523017512161775</v>
      </c>
      <c r="Z88" s="13">
        <f>VLOOKUP(EOMONTH(B88,0),'[8]Mill details analysis (ex-SX)'!$R:$AB,11,TRUE)</f>
        <v>26.834034876728804</v>
      </c>
      <c r="AH88" s="98"/>
      <c r="AI88" s="98"/>
      <c r="AJ88" s="98"/>
      <c r="AL88" s="98"/>
      <c r="AM88" s="63"/>
      <c r="AU88" s="88"/>
      <c r="AV88" s="88"/>
      <c r="AW88" s="88"/>
      <c r="AX88" s="88"/>
    </row>
    <row r="89" spans="1:50" s="9" customFormat="1">
      <c r="A89" s="6" t="str">
        <f t="shared" si="8"/>
        <v>201734</v>
      </c>
      <c r="B89" s="6">
        <f>[3]report!$D306</f>
        <v>42973</v>
      </c>
      <c r="C89" s="7">
        <f>[3]report!E306/1000</f>
        <v>18.919080000000001</v>
      </c>
      <c r="D89" s="7">
        <f>[3]report!F306/1000</f>
        <v>7.3881799999999993</v>
      </c>
      <c r="E89" s="67">
        <f>[9]ByDepartureDate!$K147-2%</f>
        <v>0.82595754794725584</v>
      </c>
      <c r="F89" s="66">
        <f>[5]ByDepartureDate!$M147/1.1</f>
        <v>0.70761355283480731</v>
      </c>
      <c r="G89" s="7">
        <f>VLOOKUP(B89,'[4]AUS Mth'!$A:$T,20,TRUE)/1000000</f>
        <v>11.939826387096774</v>
      </c>
      <c r="H89" s="7">
        <f>VLOOKUP(B89,'[4]BRA Mth'!$A:$L,12,TRUE)/1000000</f>
        <v>7.2573509354838714</v>
      </c>
      <c r="I89" s="7">
        <f>VLOOKUP(B89,'[4]Minors Mth'!$A:$BO,67,TRUE)/1000</f>
        <v>1.9050743870967743</v>
      </c>
      <c r="J89" s="10">
        <f t="shared" si="6"/>
        <v>13.014984997679388</v>
      </c>
      <c r="K89" s="10">
        <f t="shared" si="10"/>
        <v>3.7212529155407279</v>
      </c>
      <c r="L89" s="10">
        <f t="shared" si="9"/>
        <v>18.641312300316891</v>
      </c>
      <c r="M89" s="10">
        <f t="shared" si="7"/>
        <v>21.102251709677422</v>
      </c>
      <c r="N89" s="9">
        <v>12.41</v>
      </c>
      <c r="O89" s="7">
        <f>VLOOKUP(B89,[6]removals!$B:$AR,43,TRUE)/100*7</f>
        <v>20.971999999999998</v>
      </c>
      <c r="P89" s="11">
        <f>VLOOKUP(B89-1,[6]Port!$B:$C,2,FALSE)/100</f>
        <v>134.72999999999999</v>
      </c>
      <c r="Q89" s="12">
        <f t="shared" si="11"/>
        <v>137.75931230031688</v>
      </c>
      <c r="R89" s="12"/>
      <c r="S89" s="12"/>
      <c r="T89" s="12"/>
      <c r="U89" s="12"/>
      <c r="V89" s="12"/>
      <c r="W89" s="12"/>
      <c r="X89" s="12"/>
      <c r="Y89" s="7">
        <f>VLOOKUP(EOMONTH(B89,0),[7]snd_evolution!$A$1:$AT$120,46,TRUE)/1000</f>
        <v>20.523017512161775</v>
      </c>
      <c r="Z89" s="13">
        <f>VLOOKUP(EOMONTH(B89,0),'[8]Mill details analysis (ex-SX)'!$R:$AB,11,TRUE)</f>
        <v>26.834034876728804</v>
      </c>
      <c r="AH89" s="98"/>
      <c r="AI89" s="98"/>
      <c r="AJ89" s="98"/>
      <c r="AL89" s="98"/>
      <c r="AM89" s="63"/>
      <c r="AU89" s="88"/>
      <c r="AV89" s="88"/>
      <c r="AW89" s="88"/>
      <c r="AX89" s="88"/>
    </row>
    <row r="90" spans="1:50" s="9" customFormat="1">
      <c r="A90" s="6" t="str">
        <f t="shared" si="8"/>
        <v>201735</v>
      </c>
      <c r="B90" s="6">
        <f>[3]report!$D307</f>
        <v>42980</v>
      </c>
      <c r="C90" s="7">
        <f>[3]report!E307/1000</f>
        <v>16.66452</v>
      </c>
      <c r="D90" s="7">
        <f>[3]report!F307/1000</f>
        <v>9.103629999999999</v>
      </c>
      <c r="E90" s="67">
        <f>[9]ByDepartureDate!$K148-2%</f>
        <v>0.85398823760096465</v>
      </c>
      <c r="F90" s="66">
        <f>[5]ByDepartureDate!$M148/1.1</f>
        <v>0.52924215505899452</v>
      </c>
      <c r="G90" s="7">
        <f>VLOOKUP(B90,'[4]AUS Mth'!$A:$T,20,TRUE)/1000000</f>
        <v>15.167689133333333</v>
      </c>
      <c r="H90" s="7">
        <f>VLOOKUP(B90,'[4]BRA Mth'!$A:$L,12,TRUE)/1000000</f>
        <v>7.8175752666666654</v>
      </c>
      <c r="I90" s="7">
        <f>VLOOKUP(B90,'[4]Minors Mth'!$A:$BO,67,TRUE)/1000</f>
        <v>2.2666791000000002</v>
      </c>
      <c r="J90" s="10">
        <f t="shared" si="6"/>
        <v>12.211515818705193</v>
      </c>
      <c r="K90" s="10">
        <f t="shared" si="10"/>
        <v>3.7110535734871712</v>
      </c>
      <c r="L90" s="10">
        <f t="shared" si="9"/>
        <v>18.189248492192363</v>
      </c>
      <c r="M90" s="10">
        <f t="shared" si="7"/>
        <v>25.251943499999999</v>
      </c>
      <c r="N90" s="9">
        <v>11.56</v>
      </c>
      <c r="O90" s="7">
        <f>VLOOKUP(B90,[6]removals!$B:$AR,43,TRUE)/100*7</f>
        <v>20.581399999999999</v>
      </c>
      <c r="P90" s="11">
        <f>VLOOKUP(B90-1,[6]Port!$B:$C,2,FALSE)/100</f>
        <v>134.19</v>
      </c>
      <c r="Q90" s="12">
        <f t="shared" si="11"/>
        <v>133.18784849219236</v>
      </c>
      <c r="R90" s="12"/>
      <c r="S90" s="12"/>
      <c r="T90" s="12"/>
      <c r="U90" s="12"/>
      <c r="V90" s="12"/>
      <c r="W90" s="12"/>
      <c r="X90" s="12"/>
      <c r="Y90" s="7">
        <f>VLOOKUP(EOMONTH(B90,0),[7]snd_evolution!$A$1:$AT$120,46,TRUE)/1000</f>
        <v>20.758402381999357</v>
      </c>
      <c r="Z90" s="13">
        <f>VLOOKUP(EOMONTH(B90,0),'[8]Mill details analysis (ex-SX)'!$R:$AB,11,TRUE)</f>
        <v>27.094846664558958</v>
      </c>
      <c r="AH90" s="98"/>
      <c r="AI90" s="98"/>
      <c r="AJ90" s="98"/>
      <c r="AL90" s="98"/>
      <c r="AM90" s="63"/>
      <c r="AU90" s="88"/>
      <c r="AV90" s="88"/>
      <c r="AW90" s="88"/>
      <c r="AX90" s="88"/>
    </row>
    <row r="91" spans="1:50" s="9" customFormat="1">
      <c r="A91" s="6" t="str">
        <f t="shared" si="8"/>
        <v>201736</v>
      </c>
      <c r="B91" s="6">
        <f>[3]report!$D308</f>
        <v>42987</v>
      </c>
      <c r="C91" s="7">
        <f>[3]report!E308/1000</f>
        <v>17.887890000000002</v>
      </c>
      <c r="D91" s="7">
        <f>[3]report!F308/1000</f>
        <v>7.2859200000000008</v>
      </c>
      <c r="E91" s="67">
        <f>[9]ByDepartureDate!$K149-2%</f>
        <v>0.80528057994265301</v>
      </c>
      <c r="F91" s="66">
        <f>[5]ByDepartureDate!$M149/1.1</f>
        <v>0.64987417510172962</v>
      </c>
      <c r="G91" s="7">
        <f>VLOOKUP(B91,'[4]AUS Mth'!$A:$T,20,TRUE)/1000000</f>
        <v>15.167689133333333</v>
      </c>
      <c r="H91" s="7">
        <f>VLOOKUP(B91,'[4]BRA Mth'!$A:$L,12,TRUE)/1000000</f>
        <v>7.8175752666666654</v>
      </c>
      <c r="I91" s="7">
        <f>VLOOKUP(B91,'[4]Minors Mth'!$A:$BO,67,TRUE)/1000</f>
        <v>2.2666791000000002</v>
      </c>
      <c r="J91" s="10">
        <f t="shared" si="6"/>
        <v>13.584933393242094</v>
      </c>
      <c r="K91" s="10">
        <f t="shared" si="10"/>
        <v>4.1119572595342522</v>
      </c>
      <c r="L91" s="10">
        <f t="shared" si="9"/>
        <v>19.963569752776344</v>
      </c>
      <c r="M91" s="10">
        <f t="shared" si="7"/>
        <v>25.251943499999999</v>
      </c>
      <c r="N91" s="9">
        <v>11.05</v>
      </c>
      <c r="O91" s="7">
        <f>VLOOKUP(B91,[6]removals!$B:$AR,43,TRUE)/100*7</f>
        <v>20.446299999999997</v>
      </c>
      <c r="P91" s="11">
        <f>VLOOKUP(B91-1,[6]Port!$B:$C,2,FALSE)/100</f>
        <v>133.9</v>
      </c>
      <c r="Q91" s="12">
        <f t="shared" si="11"/>
        <v>134.21726975277633</v>
      </c>
      <c r="R91" s="12"/>
      <c r="S91" s="12"/>
      <c r="T91" s="12"/>
      <c r="U91" s="12"/>
      <c r="V91" s="12"/>
      <c r="W91" s="12"/>
      <c r="X91" s="12"/>
      <c r="Y91" s="7">
        <f>VLOOKUP(EOMONTH(B91,0),[7]snd_evolution!$A$1:$AT$120,46,TRUE)/1000</f>
        <v>20.758402381999357</v>
      </c>
      <c r="Z91" s="13">
        <f>VLOOKUP(EOMONTH(B91,0),'[8]Mill details analysis (ex-SX)'!$R:$AB,11,TRUE)</f>
        <v>27.094846664558958</v>
      </c>
      <c r="AH91" s="98"/>
      <c r="AI91" s="98"/>
      <c r="AJ91" s="98"/>
      <c r="AL91" s="98"/>
      <c r="AM91" s="63"/>
      <c r="AU91" s="88"/>
      <c r="AV91" s="88"/>
      <c r="AW91" s="88"/>
      <c r="AX91" s="88"/>
    </row>
    <row r="92" spans="1:50" s="9" customFormat="1">
      <c r="A92" s="6" t="str">
        <f t="shared" si="8"/>
        <v>201737</v>
      </c>
      <c r="B92" s="6">
        <f>[3]report!$D309</f>
        <v>42994</v>
      </c>
      <c r="C92" s="7">
        <f>[3]report!E309/1000</f>
        <v>17.76662</v>
      </c>
      <c r="D92" s="7">
        <f>[3]report!F309/1000</f>
        <v>9.1548400000000001</v>
      </c>
      <c r="E92" s="67">
        <f>[9]ByDepartureDate!$K150-2%</f>
        <v>0.82996336183724873</v>
      </c>
      <c r="F92" s="66">
        <f>[5]ByDepartureDate!$M150/1.1</f>
        <v>0.62624122613644184</v>
      </c>
      <c r="G92" s="7">
        <f>VLOOKUP(B92,'[4]AUS Mth'!$A:$T,20,TRUE)/1000000</f>
        <v>15.167689133333333</v>
      </c>
      <c r="H92" s="7">
        <f>VLOOKUP(B92,'[4]BRA Mth'!$A:$L,12,TRUE)/1000000</f>
        <v>7.8175752666666654</v>
      </c>
      <c r="I92" s="7">
        <f>VLOOKUP(B92,'[4]Minors Mth'!$A:$BO,67,TRUE)/1000</f>
        <v>2.2666791000000002</v>
      </c>
      <c r="J92" s="10">
        <f t="shared" si="6"/>
        <v>14.645737119385249</v>
      </c>
      <c r="K92" s="10">
        <f t="shared" si="10"/>
        <v>4.1302044275838083</v>
      </c>
      <c r="L92" s="10">
        <f t="shared" si="9"/>
        <v>21.042620646969059</v>
      </c>
      <c r="M92" s="10">
        <f t="shared" si="7"/>
        <v>25.251943499999999</v>
      </c>
      <c r="N92" s="9">
        <v>13.090000000000002</v>
      </c>
      <c r="O92" s="7">
        <f>VLOOKUP(B92,[6]removals!$B:$AR,43,TRUE)/100*7</f>
        <v>20.694800000000001</v>
      </c>
      <c r="P92" s="11">
        <f>VLOOKUP(B92-1,[6]Port!$B:$C,2,FALSE)/100</f>
        <v>132.61000000000001</v>
      </c>
      <c r="Q92" s="12">
        <f t="shared" si="11"/>
        <v>132.20782064696905</v>
      </c>
      <c r="R92" s="12"/>
      <c r="S92" s="12"/>
      <c r="T92" s="12"/>
      <c r="U92" s="12"/>
      <c r="V92" s="12"/>
      <c r="W92" s="12"/>
      <c r="X92" s="12"/>
      <c r="Y92" s="7">
        <f>VLOOKUP(EOMONTH(B92,0),[7]snd_evolution!$A$1:$AT$120,46,TRUE)/1000</f>
        <v>20.758402381999357</v>
      </c>
      <c r="Z92" s="13">
        <f>VLOOKUP(EOMONTH(B92,0),'[8]Mill details analysis (ex-SX)'!$R:$AB,11,TRUE)</f>
        <v>27.094846664558958</v>
      </c>
      <c r="AH92" s="98"/>
      <c r="AI92" s="98"/>
      <c r="AJ92" s="98"/>
      <c r="AL92" s="98"/>
      <c r="AM92" s="63"/>
      <c r="AU92" s="88"/>
      <c r="AV92" s="88"/>
      <c r="AW92" s="88"/>
      <c r="AX92" s="88"/>
    </row>
    <row r="93" spans="1:50" s="9" customFormat="1">
      <c r="A93" s="6" t="str">
        <f t="shared" si="8"/>
        <v>201738</v>
      </c>
      <c r="B93" s="6">
        <f>[3]report!$D310</f>
        <v>43001</v>
      </c>
      <c r="C93" s="7">
        <f>[3]report!E310/1000</f>
        <v>17.494520000000005</v>
      </c>
      <c r="D93" s="7">
        <f>[3]report!F310/1000</f>
        <v>8.0438700000000001</v>
      </c>
      <c r="E93" s="67">
        <f>[9]ByDepartureDate!$K151-2%</f>
        <v>0.82700784847962705</v>
      </c>
      <c r="F93" s="66">
        <f>[5]ByDepartureDate!$M151/1.1</f>
        <v>0.4987155933675409</v>
      </c>
      <c r="G93" s="7">
        <f>VLOOKUP(B93,'[4]AUS Mth'!$A:$T,20,TRUE)/1000000</f>
        <v>15.167689133333333</v>
      </c>
      <c r="H93" s="7">
        <f>VLOOKUP(B93,'[4]BRA Mth'!$A:$L,12,TRUE)/1000000</f>
        <v>7.8175752666666654</v>
      </c>
      <c r="I93" s="7">
        <f>VLOOKUP(B93,'[4]Minors Mth'!$A:$BO,67,TRUE)/1000</f>
        <v>2.2666791000000002</v>
      </c>
      <c r="J93" s="10">
        <f t="shared" si="6"/>
        <v>14.046275438575657</v>
      </c>
      <c r="K93" s="10">
        <f t="shared" si="10"/>
        <v>4.2331741827463292</v>
      </c>
      <c r="L93" s="10">
        <f t="shared" si="9"/>
        <v>20.546128721321985</v>
      </c>
      <c r="M93" s="10">
        <f t="shared" si="7"/>
        <v>25.251943499999999</v>
      </c>
      <c r="N93" s="9">
        <v>15.3</v>
      </c>
      <c r="O93" s="7">
        <f>VLOOKUP(B93,[6]removals!$B:$AR,43,TRUE)/100*7</f>
        <v>20.195699999999999</v>
      </c>
      <c r="P93" s="11">
        <f>VLOOKUP(B93-1,[6]Port!$B:$C,2,FALSE)/100</f>
        <v>131.74</v>
      </c>
      <c r="Q93" s="12">
        <f t="shared" si="11"/>
        <v>130.75042872132201</v>
      </c>
      <c r="R93" s="12"/>
      <c r="S93" s="12"/>
      <c r="T93" s="12"/>
      <c r="U93" s="12"/>
      <c r="V93" s="12"/>
      <c r="W93" s="12"/>
      <c r="X93" s="12"/>
      <c r="Y93" s="7">
        <f>VLOOKUP(EOMONTH(B93,0),[7]snd_evolution!$A$1:$AT$120,46,TRUE)/1000</f>
        <v>20.758402381999357</v>
      </c>
      <c r="Z93" s="13">
        <f>VLOOKUP(EOMONTH(B93,0),'[8]Mill details analysis (ex-SX)'!$R:$AB,11,TRUE)</f>
        <v>27.094846664558958</v>
      </c>
      <c r="AH93" s="98"/>
      <c r="AI93" s="98"/>
      <c r="AJ93" s="98"/>
      <c r="AL93" s="98"/>
      <c r="AM93" s="63"/>
      <c r="AU93" s="88"/>
      <c r="AV93" s="88"/>
      <c r="AW93" s="88"/>
      <c r="AX93" s="88"/>
    </row>
    <row r="94" spans="1:50" s="9" customFormat="1">
      <c r="A94" s="6" t="str">
        <f t="shared" si="8"/>
        <v>201739</v>
      </c>
      <c r="B94" s="6">
        <f>[3]report!$D311</f>
        <v>43008</v>
      </c>
      <c r="C94" s="7">
        <f>[3]report!E311/1000</f>
        <v>18.451990000000006</v>
      </c>
      <c r="D94" s="7">
        <f>[3]report!F311/1000</f>
        <v>8.1202900000000007</v>
      </c>
      <c r="E94" s="67">
        <f>[9]ByDepartureDate!$K152-2%</f>
        <v>0.81279828139452692</v>
      </c>
      <c r="F94" s="66">
        <f>[5]ByDepartureDate!$M152/1.1</f>
        <v>0.63238009736534562</v>
      </c>
      <c r="G94" s="7">
        <f>VLOOKUP(B94,'[4]AUS Mth'!$A:$T,20,TRUE)/1000000</f>
        <v>15.167689133333333</v>
      </c>
      <c r="H94" s="7">
        <f>VLOOKUP(B94,'[4]BRA Mth'!$A:$L,12,TRUE)/1000000</f>
        <v>7.8175752666666654</v>
      </c>
      <c r="I94" s="7">
        <f>VLOOKUP(B94,'[4]Minors Mth'!$A:$BO,67,TRUE)/1000</f>
        <v>2.2666791000000002</v>
      </c>
      <c r="J94" s="10">
        <f t="shared" si="6"/>
        <v>14.284436261284576</v>
      </c>
      <c r="K94" s="10">
        <f t="shared" si="10"/>
        <v>4.5356348179309478</v>
      </c>
      <c r="L94" s="10">
        <f t="shared" si="9"/>
        <v>21.086750179215525</v>
      </c>
      <c r="M94" s="10">
        <f t="shared" si="7"/>
        <v>25.251943499999999</v>
      </c>
      <c r="N94" s="9">
        <v>15.64</v>
      </c>
      <c r="O94" s="7">
        <f>VLOOKUP(B94,[6]removals!$B:$AR,43,TRUE)/100*7</f>
        <v>19.933899999999998</v>
      </c>
      <c r="P94" s="11">
        <f>VLOOKUP(B94-1,[6]Port!$B:$C,2,FALSE)/100</f>
        <v>133.57</v>
      </c>
      <c r="Q94" s="12">
        <f t="shared" si="11"/>
        <v>132.55285017921554</v>
      </c>
      <c r="R94" s="12"/>
      <c r="S94" s="12"/>
      <c r="T94" s="12"/>
      <c r="U94" s="12"/>
      <c r="V94" s="12"/>
      <c r="W94" s="12"/>
      <c r="X94" s="12"/>
      <c r="Y94" s="7">
        <f>VLOOKUP(EOMONTH(B94,0),[7]snd_evolution!$A$1:$AT$120,46,TRUE)/1000</f>
        <v>20.758402381999357</v>
      </c>
      <c r="Z94" s="13">
        <f>VLOOKUP(EOMONTH(B94,0),'[8]Mill details analysis (ex-SX)'!$R:$AB,11,TRUE)</f>
        <v>27.094846664558958</v>
      </c>
      <c r="AH94" s="98"/>
      <c r="AI94" s="98"/>
      <c r="AJ94" s="98"/>
      <c r="AL94" s="98"/>
      <c r="AM94" s="63"/>
      <c r="AU94" s="88"/>
      <c r="AV94" s="88"/>
      <c r="AW94" s="88"/>
      <c r="AX94" s="88"/>
    </row>
    <row r="95" spans="1:50" s="9" customFormat="1">
      <c r="A95" s="6" t="str">
        <f t="shared" si="8"/>
        <v>201740</v>
      </c>
      <c r="B95" s="6">
        <f>[3]report!$D312</f>
        <v>43015</v>
      </c>
      <c r="C95" s="7">
        <f>[3]report!E312/1000</f>
        <v>16.939130000000002</v>
      </c>
      <c r="D95" s="7">
        <f>[3]report!F312/1000</f>
        <v>6.9506500000000004</v>
      </c>
      <c r="E95" s="67">
        <f>[9]ByDepartureDate!$K153-2%</f>
        <v>0.86421811364118029</v>
      </c>
      <c r="F95" s="66">
        <f>[5]ByDepartureDate!$M153/1.1</f>
        <v>0.56351827348414496</v>
      </c>
      <c r="G95" s="7">
        <f>VLOOKUP(B95,'[4]AUS Mth'!$A:$T,20,TRUE)/1000000</f>
        <v>11.548624838709676</v>
      </c>
      <c r="H95" s="7">
        <f>VLOOKUP(B95,'[4]BRA Mth'!$A:$L,12,TRUE)/1000000</f>
        <v>7.8750912258064512</v>
      </c>
      <c r="I95" s="7">
        <f>VLOOKUP(B95,'[4]Minors Mth'!$A:$BO,67,TRUE)/1000</f>
        <v>1.6390807096774194</v>
      </c>
      <c r="J95" s="10">
        <f t="shared" si="6"/>
        <v>14.314539986623439</v>
      </c>
      <c r="K95" s="10">
        <f t="shared" si="10"/>
        <v>4.5895475997000172</v>
      </c>
      <c r="L95" s="10">
        <f t="shared" si="9"/>
        <v>20.543168296000875</v>
      </c>
      <c r="M95" s="10">
        <f t="shared" si="7"/>
        <v>21.062796774193547</v>
      </c>
      <c r="N95" s="9">
        <v>17.170000000000002</v>
      </c>
      <c r="O95" s="7">
        <f>VLOOKUP(B95,[6]removals!$B:$AR,43,TRUE)/100*7</f>
        <v>19.933899999999998</v>
      </c>
      <c r="P95" s="11" t="e">
        <f>VLOOKUP(B95-1,[6]Port!$B:$C,2,FALSE)/100</f>
        <v>#N/A</v>
      </c>
      <c r="Q95" s="12">
        <f t="shared" si="11"/>
        <v>132.64926829600086</v>
      </c>
      <c r="R95" s="12"/>
      <c r="S95" s="12"/>
      <c r="T95" s="12"/>
      <c r="U95" s="12"/>
      <c r="V95" s="12"/>
      <c r="W95" s="12"/>
      <c r="X95" s="12"/>
      <c r="Y95" s="7">
        <f>VLOOKUP(EOMONTH(B95,0),[7]snd_evolution!$A$1:$AT$120,46,TRUE)/1000</f>
        <v>19.396664083758026</v>
      </c>
      <c r="Z95" s="13">
        <f>VLOOKUP(EOMONTH(B95,0),'[8]Mill details analysis (ex-SX)'!$R:$AB,11,TRUE)</f>
        <v>31.12991062149241</v>
      </c>
      <c r="AH95" s="98"/>
      <c r="AI95" s="98"/>
      <c r="AJ95" s="98"/>
      <c r="AL95" s="98"/>
      <c r="AM95" s="63"/>
      <c r="AU95" s="88"/>
      <c r="AV95" s="88"/>
      <c r="AW95" s="88"/>
      <c r="AX95" s="88"/>
    </row>
    <row r="96" spans="1:50" s="9" customFormat="1">
      <c r="A96" s="6" t="str">
        <f t="shared" si="8"/>
        <v>201741</v>
      </c>
      <c r="B96" s="6">
        <f>[3]report!$D313</f>
        <v>43022</v>
      </c>
      <c r="C96" s="7">
        <f>[3]report!E313/1000</f>
        <v>17.147320000000001</v>
      </c>
      <c r="D96" s="7">
        <f>[3]report!F313/1000</f>
        <v>5.95587</v>
      </c>
      <c r="E96" s="67">
        <f>[9]ByDepartureDate!$K154-2%</f>
        <v>0.83689305486734999</v>
      </c>
      <c r="F96" s="66">
        <f>[5]ByDepartureDate!$M154/1.1</f>
        <v>0.54479735682387187</v>
      </c>
      <c r="G96" s="7">
        <f>VLOOKUP(B96,'[4]AUS Mth'!$A:$T,20,TRUE)/1000000</f>
        <v>11.548624838709676</v>
      </c>
      <c r="H96" s="7">
        <f>VLOOKUP(B96,'[4]BRA Mth'!$A:$L,12,TRUE)/1000000</f>
        <v>7.8750912258064512</v>
      </c>
      <c r="I96" s="7">
        <f>VLOOKUP(B96,'[4]Minors Mth'!$A:$BO,67,TRUE)/1000</f>
        <v>1.6390807096774194</v>
      </c>
      <c r="J96" s="10">
        <f t="shared" si="6"/>
        <v>14.441600324167736</v>
      </c>
      <c r="K96" s="10">
        <f t="shared" si="10"/>
        <v>4.3481668610217818</v>
      </c>
      <c r="L96" s="10">
        <f t="shared" si="9"/>
        <v>20.428847894866937</v>
      </c>
      <c r="M96" s="10">
        <f t="shared" si="7"/>
        <v>21.062796774193547</v>
      </c>
      <c r="N96" s="9">
        <v>17.850000000000001</v>
      </c>
      <c r="O96" s="7">
        <f>VLOOKUP(B96,[6]removals!$B:$AR,43,TRUE)/100*7</f>
        <v>18.689999999999998</v>
      </c>
      <c r="P96" s="11">
        <f>VLOOKUP(B96-1,[6]Port!$B:$C,2,FALSE)/100</f>
        <v>131.47</v>
      </c>
      <c r="Q96" s="12" t="e">
        <f t="shared" si="11"/>
        <v>#N/A</v>
      </c>
      <c r="R96" s="12"/>
      <c r="S96" s="12"/>
      <c r="T96" s="12"/>
      <c r="U96" s="12"/>
      <c r="V96" s="12"/>
      <c r="W96" s="12"/>
      <c r="X96" s="12"/>
      <c r="Y96" s="7">
        <f>VLOOKUP(EOMONTH(B96,0),[7]snd_evolution!$A$1:$AT$120,46,TRUE)/1000</f>
        <v>19.396664083758026</v>
      </c>
      <c r="Z96" s="13">
        <f>VLOOKUP(EOMONTH(B96,0),'[8]Mill details analysis (ex-SX)'!$R:$AB,11,TRUE)</f>
        <v>31.12991062149241</v>
      </c>
      <c r="AH96" s="98"/>
      <c r="AI96" s="98"/>
      <c r="AJ96" s="98"/>
      <c r="AL96" s="98"/>
      <c r="AM96" s="63"/>
      <c r="AU96" s="88"/>
      <c r="AV96" s="88"/>
      <c r="AW96" s="88"/>
      <c r="AX96" s="88"/>
    </row>
    <row r="97" spans="1:50" s="9" customFormat="1">
      <c r="A97" s="6" t="str">
        <f t="shared" si="8"/>
        <v>201742</v>
      </c>
      <c r="B97" s="6">
        <f>[3]report!$D314</f>
        <v>43029</v>
      </c>
      <c r="C97" s="7">
        <f>[3]report!E314/1000</f>
        <v>16.832729999999998</v>
      </c>
      <c r="D97" s="7">
        <f>[3]report!F314/1000</f>
        <v>8.9431199999999986</v>
      </c>
      <c r="E97" s="67">
        <f>[9]ByDepartureDate!$K155-2%</f>
        <v>0.79907085219296303</v>
      </c>
      <c r="F97" s="66">
        <f>[5]ByDepartureDate!$M155/1.1</f>
        <v>0.64691092226499314</v>
      </c>
      <c r="G97" s="7">
        <f>VLOOKUP(B97,'[4]AUS Mth'!$A:$T,20,TRUE)/1000000</f>
        <v>11.548624838709676</v>
      </c>
      <c r="H97" s="7">
        <f>VLOOKUP(B97,'[4]BRA Mth'!$A:$L,12,TRUE)/1000000</f>
        <v>7.8750912258064512</v>
      </c>
      <c r="I97" s="7">
        <f>VLOOKUP(B97,'[4]Minors Mth'!$A:$BO,67,TRUE)/1000</f>
        <v>1.6390807096774194</v>
      </c>
      <c r="J97" s="10">
        <f t="shared" si="6"/>
        <v>14.541114677275655</v>
      </c>
      <c r="K97" s="10">
        <f t="shared" si="10"/>
        <v>4.7205690849136088</v>
      </c>
      <c r="L97" s="10">
        <f t="shared" si="9"/>
        <v>20.900764471866683</v>
      </c>
      <c r="M97" s="10">
        <f t="shared" si="7"/>
        <v>21.062796774193547</v>
      </c>
      <c r="N97" s="9">
        <v>19.380000000000003</v>
      </c>
      <c r="O97" s="7">
        <f>VLOOKUP(B97,[6]removals!$B:$AR,43,TRUE)/100*7</f>
        <v>18.689999999999998</v>
      </c>
      <c r="P97" s="11">
        <f>VLOOKUP(B97-1,[6]Port!$B:$C,2,FALSE)/100</f>
        <v>131.78</v>
      </c>
      <c r="Q97" s="12">
        <f t="shared" si="11"/>
        <v>132.15076447186669</v>
      </c>
      <c r="R97" s="12"/>
      <c r="S97" s="12"/>
      <c r="T97" s="12"/>
      <c r="U97" s="12"/>
      <c r="V97" s="12"/>
      <c r="W97" s="12"/>
      <c r="X97" s="12"/>
      <c r="Y97" s="7">
        <f>VLOOKUP(EOMONTH(B97,0),[7]snd_evolution!$A$1:$AT$120,46,TRUE)/1000</f>
        <v>19.396664083758026</v>
      </c>
      <c r="Z97" s="13">
        <f>VLOOKUP(EOMONTH(B97,0),'[8]Mill details analysis (ex-SX)'!$R:$AB,11,TRUE)</f>
        <v>31.12991062149241</v>
      </c>
      <c r="AH97" s="98"/>
      <c r="AI97" s="98"/>
      <c r="AJ97" s="98"/>
      <c r="AL97" s="98"/>
      <c r="AM97" s="63"/>
      <c r="AU97" s="88"/>
      <c r="AV97" s="88"/>
      <c r="AW97" s="88"/>
      <c r="AX97" s="88"/>
    </row>
    <row r="98" spans="1:50" s="9" customFormat="1">
      <c r="A98" s="6" t="str">
        <f t="shared" si="8"/>
        <v>201743</v>
      </c>
      <c r="B98" s="6">
        <f>[3]report!$D315</f>
        <v>43036</v>
      </c>
      <c r="C98" s="7">
        <f>[3]report!E315/1000</f>
        <v>16.405949999999997</v>
      </c>
      <c r="D98" s="7">
        <f>[3]report!F315/1000</f>
        <v>9.4666400000000035</v>
      </c>
      <c r="E98" s="67">
        <f>[9]ByDepartureDate!$K156-2%</f>
        <v>0.80004556752305189</v>
      </c>
      <c r="F98" s="66">
        <f>[5]ByDepartureDate!$M156/1.1</f>
        <v>0.5508241272894181</v>
      </c>
      <c r="G98" s="7">
        <f>VLOOKUP(B98,'[4]AUS Mth'!$A:$T,20,TRUE)/1000000</f>
        <v>11.548624838709676</v>
      </c>
      <c r="H98" s="7">
        <f>VLOOKUP(B98,'[4]BRA Mth'!$A:$L,12,TRUE)/1000000</f>
        <v>7.8750912258064512</v>
      </c>
      <c r="I98" s="7">
        <f>VLOOKUP(B98,'[4]Minors Mth'!$A:$BO,67,TRUE)/1000</f>
        <v>1.6390807096774194</v>
      </c>
      <c r="J98" s="10">
        <f t="shared" si="6"/>
        <v>14.20628599350286</v>
      </c>
      <c r="K98" s="10">
        <f t="shared" si="10"/>
        <v>4.3532563727635516</v>
      </c>
      <c r="L98" s="10">
        <f t="shared" si="9"/>
        <v>20.198623075943829</v>
      </c>
      <c r="M98" s="10">
        <f t="shared" si="7"/>
        <v>21.062796774193547</v>
      </c>
      <c r="N98" s="9">
        <v>21.76</v>
      </c>
      <c r="O98" s="7">
        <f>VLOOKUP(B98,[6]removals!$B:$AR,43,TRUE)/100*7</f>
        <v>18.27</v>
      </c>
      <c r="P98" s="11">
        <f>VLOOKUP(B98-1,[6]Port!$B:$C,2,FALSE)/100</f>
        <v>135.94</v>
      </c>
      <c r="Q98" s="12">
        <f t="shared" si="11"/>
        <v>131.32862307594382</v>
      </c>
      <c r="R98" s="12"/>
      <c r="S98" s="12"/>
      <c r="T98" s="12"/>
      <c r="U98" s="12"/>
      <c r="V98" s="12"/>
      <c r="W98" s="12"/>
      <c r="X98" s="12"/>
      <c r="Y98" s="7">
        <f>VLOOKUP(EOMONTH(B98,0),[7]snd_evolution!$A$1:$AT$120,46,TRUE)/1000</f>
        <v>19.396664083758026</v>
      </c>
      <c r="Z98" s="13">
        <f>VLOOKUP(EOMONTH(B98,0),'[8]Mill details analysis (ex-SX)'!$R:$AB,11,TRUE)</f>
        <v>31.12991062149241</v>
      </c>
      <c r="AH98" s="98"/>
      <c r="AI98" s="98"/>
      <c r="AJ98" s="98"/>
      <c r="AL98" s="98"/>
      <c r="AM98" s="63"/>
      <c r="AU98" s="88"/>
      <c r="AV98" s="88"/>
      <c r="AW98" s="88"/>
      <c r="AX98" s="88"/>
    </row>
    <row r="99" spans="1:50" s="9" customFormat="1">
      <c r="A99" s="6" t="str">
        <f t="shared" si="8"/>
        <v>201744</v>
      </c>
      <c r="B99" s="6">
        <f>[3]report!$D316</f>
        <v>43043</v>
      </c>
      <c r="C99" s="7">
        <f>[3]report!E316/1000</f>
        <v>15.262280000000002</v>
      </c>
      <c r="D99" s="7">
        <f>[3]report!F316/1000</f>
        <v>7.3230500000000021</v>
      </c>
      <c r="E99" s="67">
        <f>[9]ByDepartureDate!$K157-2%</f>
        <v>0.82048234369021167</v>
      </c>
      <c r="F99" s="66">
        <f>[5]ByDepartureDate!$M157/1.1</f>
        <v>0.63431662079707196</v>
      </c>
      <c r="G99" s="7">
        <f>VLOOKUP(B99,'[4]AUS Mth'!$A:$T,20,TRUE)/1000000</f>
        <v>13.801297999999999</v>
      </c>
      <c r="H99" s="7">
        <f>VLOOKUP(B99,'[4]BRA Mth'!$A:$L,12,TRUE)/1000000</f>
        <v>7.1985176666666657</v>
      </c>
      <c r="I99" s="7">
        <f>VLOOKUP(B99,'[4]Minors Mth'!$A:$BO,67,TRUE)/1000</f>
        <v>1.9012742000000002</v>
      </c>
      <c r="J99" s="10">
        <f t="shared" si="6"/>
        <v>13.619583163225672</v>
      </c>
      <c r="K99" s="10">
        <f t="shared" si="10"/>
        <v>4.1137226370713025</v>
      </c>
      <c r="L99" s="10">
        <f t="shared" si="9"/>
        <v>19.634580000296975</v>
      </c>
      <c r="M99" s="10">
        <f t="shared" si="7"/>
        <v>22.901089866666663</v>
      </c>
      <c r="N99" s="9">
        <v>18.53</v>
      </c>
      <c r="O99" s="7">
        <f>VLOOKUP(B99,[6]removals!$B:$AR,43,TRUE)/100*7</f>
        <v>19.599999999999998</v>
      </c>
      <c r="P99" s="11">
        <f>VLOOKUP(B99-1,[6]Port!$B:$C,2,FALSE)/100</f>
        <v>137.41999999999999</v>
      </c>
      <c r="Q99" s="12">
        <f t="shared" si="11"/>
        <v>139.20458000029697</v>
      </c>
      <c r="R99" s="12"/>
      <c r="S99" s="12"/>
      <c r="T99" s="12"/>
      <c r="U99" s="12"/>
      <c r="V99" s="12"/>
      <c r="W99" s="12"/>
      <c r="X99" s="12"/>
      <c r="Y99" s="7">
        <f>VLOOKUP(EOMONTH(B99,0),[7]snd_evolution!$A$1:$AT$120,46,TRUE)/1000</f>
        <v>18.92533795235807</v>
      </c>
      <c r="Z99" s="13">
        <f>VLOOKUP(EOMONTH(B99,0),'[8]Mill details analysis (ex-SX)'!$R:$AB,11,TRUE)</f>
        <v>28.521039022096868</v>
      </c>
      <c r="AH99" s="98"/>
      <c r="AI99" s="98"/>
      <c r="AJ99" s="98"/>
      <c r="AL99" s="98"/>
      <c r="AM99" s="63"/>
      <c r="AU99" s="88"/>
      <c r="AV99" s="88"/>
      <c r="AW99" s="88"/>
      <c r="AX99" s="88"/>
    </row>
    <row r="100" spans="1:50" s="9" customFormat="1">
      <c r="A100" s="6" t="str">
        <f t="shared" si="8"/>
        <v>201745</v>
      </c>
      <c r="B100" s="6">
        <f>[3]report!$D317</f>
        <v>43050</v>
      </c>
      <c r="C100" s="7">
        <f>[3]report!E317/1000</f>
        <v>17.208339999999996</v>
      </c>
      <c r="D100" s="7">
        <f>[3]report!F317/1000</f>
        <v>8.1243699999999972</v>
      </c>
      <c r="E100" s="67">
        <f>[9]ByDepartureDate!$K158-2%</f>
        <v>0.82876158317596427</v>
      </c>
      <c r="F100" s="66">
        <f>[5]ByDepartureDate!$M158/1.1</f>
        <v>0.55941771755206271</v>
      </c>
      <c r="G100" s="7">
        <f>VLOOKUP(B100,'[4]AUS Mth'!$A:$T,20,TRUE)/1000000</f>
        <v>13.801297999999999</v>
      </c>
      <c r="H100" s="7">
        <f>VLOOKUP(B100,'[4]BRA Mth'!$A:$L,12,TRUE)/1000000</f>
        <v>7.1985176666666657</v>
      </c>
      <c r="I100" s="7">
        <f>VLOOKUP(B100,'[4]Minors Mth'!$A:$BO,67,TRUE)/1000</f>
        <v>1.9012742000000002</v>
      </c>
      <c r="J100" s="10">
        <f t="shared" si="6"/>
        <v>13.022367144633142</v>
      </c>
      <c r="K100" s="10">
        <f t="shared" si="10"/>
        <v>4.0552453334633443</v>
      </c>
      <c r="L100" s="10">
        <f t="shared" si="9"/>
        <v>18.978886678096487</v>
      </c>
      <c r="M100" s="10">
        <f t="shared" si="7"/>
        <v>22.901089866666663</v>
      </c>
      <c r="N100" s="9">
        <v>18.87</v>
      </c>
      <c r="O100" s="7">
        <f>VLOOKUP(B100,[6]removals!$B:$AR,43,TRUE)/100*7</f>
        <v>18.801299999999998</v>
      </c>
      <c r="P100" s="11">
        <f>VLOOKUP(B100-1,[6]Port!$B:$C,2,FALSE)/100</f>
        <v>138.417</v>
      </c>
      <c r="Q100" s="12">
        <f t="shared" si="11"/>
        <v>137.25758667809649</v>
      </c>
      <c r="R100" s="12"/>
      <c r="S100" s="12"/>
      <c r="T100" s="12"/>
      <c r="U100" s="12"/>
      <c r="V100" s="12"/>
      <c r="W100" s="12"/>
      <c r="X100" s="12"/>
      <c r="Y100" s="7">
        <f>VLOOKUP(EOMONTH(B100,0),[7]snd_evolution!$A$1:$AT$120,46,TRUE)/1000</f>
        <v>18.92533795235807</v>
      </c>
      <c r="Z100" s="13">
        <f>VLOOKUP(EOMONTH(B100,0),'[8]Mill details analysis (ex-SX)'!$R:$AB,11,TRUE)</f>
        <v>28.521039022096868</v>
      </c>
      <c r="AH100" s="98"/>
      <c r="AI100" s="98"/>
      <c r="AJ100" s="98"/>
      <c r="AL100" s="98"/>
      <c r="AM100" s="63"/>
      <c r="AU100" s="88"/>
      <c r="AV100" s="88"/>
      <c r="AW100" s="88"/>
      <c r="AX100" s="88"/>
    </row>
    <row r="101" spans="1:50" s="9" customFormat="1">
      <c r="A101" s="6" t="str">
        <f t="shared" si="8"/>
        <v>201746</v>
      </c>
      <c r="B101" s="6">
        <f>[3]report!$D318</f>
        <v>43057</v>
      </c>
      <c r="C101" s="7">
        <f>[3]report!E318/1000</f>
        <v>16.595029999999998</v>
      </c>
      <c r="D101" s="7">
        <f>[3]report!F318/1000</f>
        <v>8.0060899999999986</v>
      </c>
      <c r="E101" s="67">
        <f>[9]ByDepartureDate!$K159-2%</f>
        <v>0.81357179762449661</v>
      </c>
      <c r="F101" s="66">
        <f>[5]ByDepartureDate!$M159/1.1</f>
        <v>0.59891265381611403</v>
      </c>
      <c r="G101" s="7">
        <f>VLOOKUP(B101,'[4]AUS Mth'!$A:$T,20,TRUE)/1000000</f>
        <v>13.801297999999999</v>
      </c>
      <c r="H101" s="7">
        <f>VLOOKUP(B101,'[4]BRA Mth'!$A:$L,12,TRUE)/1000000</f>
        <v>7.1985176666666657</v>
      </c>
      <c r="I101" s="7">
        <f>VLOOKUP(B101,'[4]Minors Mth'!$A:$BO,67,TRUE)/1000</f>
        <v>1.9012742000000002</v>
      </c>
      <c r="J101" s="10">
        <f t="shared" si="6"/>
        <v>12.573216400361696</v>
      </c>
      <c r="K101" s="10">
        <f t="shared" si="10"/>
        <v>3.2185120159986806</v>
      </c>
      <c r="L101" s="10">
        <f t="shared" si="9"/>
        <v>17.693002616360378</v>
      </c>
      <c r="M101" s="10">
        <f t="shared" si="7"/>
        <v>22.901089866666663</v>
      </c>
      <c r="N101" s="9">
        <v>12.920000000000002</v>
      </c>
      <c r="O101" s="7">
        <f>VLOOKUP(B101,[6]removals!$B:$AR,43,TRUE)/100*7</f>
        <v>19.997600000000002</v>
      </c>
      <c r="P101" s="11">
        <f>VLOOKUP(B101-1,[6]Port!$B:$C,2,FALSE)/100</f>
        <v>138.15299999999999</v>
      </c>
      <c r="Q101" s="12">
        <f t="shared" si="11"/>
        <v>142.06240261636037</v>
      </c>
      <c r="R101" s="12"/>
      <c r="S101" s="12"/>
      <c r="T101" s="12"/>
      <c r="U101" s="12"/>
      <c r="V101" s="12"/>
      <c r="W101" s="12"/>
      <c r="X101" s="12"/>
      <c r="Y101" s="7">
        <f>VLOOKUP(EOMONTH(B101,0),[7]snd_evolution!$A$1:$AT$120,46,TRUE)/1000</f>
        <v>18.92533795235807</v>
      </c>
      <c r="Z101" s="13">
        <f>VLOOKUP(EOMONTH(B101,0),'[8]Mill details analysis (ex-SX)'!$R:$AB,11,TRUE)</f>
        <v>28.521039022096868</v>
      </c>
      <c r="AH101" s="98"/>
      <c r="AI101" s="98"/>
      <c r="AJ101" s="98"/>
      <c r="AL101" s="98"/>
      <c r="AM101" s="63"/>
      <c r="AU101" s="88"/>
      <c r="AV101" s="88"/>
      <c r="AW101" s="88"/>
      <c r="AX101" s="88"/>
    </row>
    <row r="102" spans="1:50" s="9" customFormat="1">
      <c r="A102" s="6" t="str">
        <f t="shared" si="8"/>
        <v>201747</v>
      </c>
      <c r="B102" s="6">
        <f>[3]report!$D319</f>
        <v>43064</v>
      </c>
      <c r="C102" s="7">
        <f>[3]report!E319/1000</f>
        <v>16.490020000000001</v>
      </c>
      <c r="D102" s="7">
        <f>[3]report!F319/1000</f>
        <v>7.9173299999999998</v>
      </c>
      <c r="E102" s="67">
        <f>[9]ByDepartureDate!$K160-2%</f>
        <v>0.78788412476637182</v>
      </c>
      <c r="F102" s="66">
        <f>[5]ByDepartureDate!$M160/1.1</f>
        <v>0.6573279801419849</v>
      </c>
      <c r="G102" s="7">
        <f>VLOOKUP(B102,'[4]AUS Mth'!$A:$T,20,TRUE)/1000000</f>
        <v>13.801297999999999</v>
      </c>
      <c r="H102" s="7">
        <f>VLOOKUP(B102,'[4]BRA Mth'!$A:$L,12,TRUE)/1000000</f>
        <v>7.1985176666666657</v>
      </c>
      <c r="I102" s="7">
        <f>VLOOKUP(B102,'[4]Minors Mth'!$A:$BO,67,TRUE)/1000</f>
        <v>1.9012742000000002</v>
      </c>
      <c r="J102" s="10">
        <f t="shared" si="6"/>
        <v>13.120233344961949</v>
      </c>
      <c r="K102" s="10">
        <f t="shared" si="10"/>
        <v>3.9949311899389968</v>
      </c>
      <c r="L102" s="10">
        <f t="shared" si="9"/>
        <v>19.016438734900944</v>
      </c>
      <c r="M102" s="10">
        <f t="shared" si="7"/>
        <v>22.901089866666663</v>
      </c>
      <c r="N102" s="9">
        <v>14.110000000000001</v>
      </c>
      <c r="O102" s="7">
        <f>VLOOKUP(B102,[6]removals!$B:$AR,43,TRUE)/100*7</f>
        <v>19.318600000000004</v>
      </c>
      <c r="P102" s="11">
        <f>VLOOKUP(B102-1,[6]Port!$B:$C,2,FALSE)/100</f>
        <v>139.84899999999999</v>
      </c>
      <c r="Q102" s="12">
        <f t="shared" si="11"/>
        <v>136.66083873490092</v>
      </c>
      <c r="R102" s="12"/>
      <c r="S102" s="12"/>
      <c r="T102" s="12"/>
      <c r="U102" s="12"/>
      <c r="V102" s="12"/>
      <c r="W102" s="12"/>
      <c r="X102" s="12"/>
      <c r="Y102" s="7">
        <f>VLOOKUP(EOMONTH(B102,0),[7]snd_evolution!$A$1:$AT$120,46,TRUE)/1000</f>
        <v>18.92533795235807</v>
      </c>
      <c r="Z102" s="13">
        <f>VLOOKUP(EOMONTH(B102,0),'[8]Mill details analysis (ex-SX)'!$R:$AB,11,TRUE)</f>
        <v>28.521039022096868</v>
      </c>
      <c r="AH102" s="98"/>
      <c r="AI102" s="98"/>
      <c r="AJ102" s="98"/>
      <c r="AL102" s="98"/>
      <c r="AM102" s="63"/>
      <c r="AU102" s="88"/>
      <c r="AV102" s="88"/>
      <c r="AW102" s="88"/>
      <c r="AX102" s="88"/>
    </row>
    <row r="103" spans="1:50" s="9" customFormat="1">
      <c r="A103" s="6" t="str">
        <f t="shared" si="8"/>
        <v>201748</v>
      </c>
      <c r="B103" s="6">
        <f>[3]report!$D320</f>
        <v>43071</v>
      </c>
      <c r="C103" s="7">
        <f>[3]report!E320/1000</f>
        <v>16.784370000000003</v>
      </c>
      <c r="D103" s="7">
        <f>[3]report!F320/1000</f>
        <v>6.5748800000000003</v>
      </c>
      <c r="E103" s="67">
        <f>[9]ByDepartureDate!$K161-2%</f>
        <v>0.79903900187029697</v>
      </c>
      <c r="F103" s="66">
        <f>[5]ByDepartureDate!$M161/1.1</f>
        <v>0.73687279884976165</v>
      </c>
      <c r="G103" s="7">
        <f>VLOOKUP(B103,'[4]AUS Mth'!$A:$T,20,TRUE)/1000000</f>
        <v>11.763792870967743</v>
      </c>
      <c r="H103" s="7">
        <f>VLOOKUP(B103,'[4]BRA Mth'!$A:$L,12,TRUE)/1000000</f>
        <v>7.5840549354838709</v>
      </c>
      <c r="I103" s="7">
        <f>VLOOKUP(B103,'[4]Minors Mth'!$A:$BO,67,TRUE)/1000</f>
        <v>1.9106504516129033</v>
      </c>
      <c r="J103" s="10">
        <f t="shared" si="6"/>
        <v>13.601518718964472</v>
      </c>
      <c r="K103" s="10">
        <f t="shared" si="10"/>
        <v>4.9612533313240847</v>
      </c>
      <c r="L103" s="10">
        <f t="shared" si="9"/>
        <v>20.47342250190146</v>
      </c>
      <c r="M103" s="10">
        <f t="shared" si="7"/>
        <v>21.258498258064517</v>
      </c>
      <c r="N103" s="9">
        <v>17.170000000000002</v>
      </c>
      <c r="O103" s="7">
        <f>VLOOKUP(B103,[6]removals!$B:$AR,43,TRUE)/100*7</f>
        <v>18.322500000000002</v>
      </c>
      <c r="P103" s="11">
        <f>VLOOKUP(B103-1,[6]Port!$B:$C,2,FALSE)/100</f>
        <v>141.35499999999999</v>
      </c>
      <c r="Q103" s="12">
        <f t="shared" si="11"/>
        <v>138.93992250190144</v>
      </c>
      <c r="R103" s="12"/>
      <c r="S103" s="12"/>
      <c r="T103" s="12"/>
      <c r="U103" s="12"/>
      <c r="V103" s="12"/>
      <c r="W103" s="12"/>
      <c r="X103" s="12"/>
      <c r="Y103" s="7">
        <f>VLOOKUP(EOMONTH(B103,0),[7]snd_evolution!$A$1:$AT$120,46,TRUE)/1000</f>
        <v>18.070054147527827</v>
      </c>
      <c r="Z103" s="13">
        <f>VLOOKUP(EOMONTH(B103,0),'[8]Mill details analysis (ex-SX)'!$R:$AB,11,TRUE)</f>
        <v>31.010622154779973</v>
      </c>
      <c r="AH103" s="98"/>
      <c r="AI103" s="98"/>
      <c r="AJ103" s="98"/>
      <c r="AL103" s="98"/>
      <c r="AM103" s="63"/>
      <c r="AU103" s="88"/>
      <c r="AV103" s="88"/>
      <c r="AW103" s="88"/>
      <c r="AX103" s="88"/>
    </row>
    <row r="104" spans="1:50" s="9" customFormat="1">
      <c r="A104" s="6" t="str">
        <f t="shared" si="8"/>
        <v>201749</v>
      </c>
      <c r="B104" s="6">
        <f>[3]report!$D321</f>
        <v>43078</v>
      </c>
      <c r="C104" s="7">
        <f>[3]report!E321/1000</f>
        <v>18.84355</v>
      </c>
      <c r="D104" s="7">
        <f>[3]report!F321/1000</f>
        <v>6.0956799999999989</v>
      </c>
      <c r="E104" s="67">
        <f>[9]ByDepartureDate!$K162-2%</f>
        <v>0.80372500068257779</v>
      </c>
      <c r="F104" s="66">
        <f>[5]ByDepartureDate!$M162/1.1</f>
        <v>0.65038247815520178</v>
      </c>
      <c r="G104" s="7">
        <f>VLOOKUP(B104,'[4]AUS Mth'!$A:$T,20,TRUE)/1000000</f>
        <v>11.763792870967743</v>
      </c>
      <c r="H104" s="7">
        <f>VLOOKUP(B104,'[4]BRA Mth'!$A:$L,12,TRUE)/1000000</f>
        <v>7.5840549354838709</v>
      </c>
      <c r="I104" s="7">
        <f>VLOOKUP(B104,'[4]Minors Mth'!$A:$BO,67,TRUE)/1000</f>
        <v>1.9106504516129033</v>
      </c>
      <c r="J104" s="10">
        <f t="shared" si="6"/>
        <v>12.981141069949008</v>
      </c>
      <c r="K104" s="10">
        <f t="shared" si="10"/>
        <v>4.4770827975165615</v>
      </c>
      <c r="L104" s="10">
        <f t="shared" si="9"/>
        <v>19.368874319078472</v>
      </c>
      <c r="M104" s="10">
        <f t="shared" si="7"/>
        <v>21.258498258064517</v>
      </c>
      <c r="N104" s="9">
        <v>11.9</v>
      </c>
      <c r="O104" s="7">
        <f>VLOOKUP(B104,[6]removals!$B:$AR,43,TRUE)/100*7</f>
        <v>18.7334</v>
      </c>
      <c r="P104" s="11">
        <f>VLOOKUP(B104-1,[6]Port!$B:$C,2,FALSE)/100</f>
        <v>142.17600000000002</v>
      </c>
      <c r="Q104" s="12">
        <f t="shared" si="11"/>
        <v>147.26047431907847</v>
      </c>
      <c r="R104" s="12"/>
      <c r="S104" s="12"/>
      <c r="T104" s="12"/>
      <c r="U104" s="12"/>
      <c r="V104" s="12"/>
      <c r="W104" s="12"/>
      <c r="X104" s="12"/>
      <c r="Y104" s="7">
        <f>VLOOKUP(EOMONTH(B104,0),[7]snd_evolution!$A$1:$AT$120,46,TRUE)/1000</f>
        <v>18.070054147527827</v>
      </c>
      <c r="Z104" s="13">
        <f>VLOOKUP(EOMONTH(B104,0),'[8]Mill details analysis (ex-SX)'!$R:$AB,11,TRUE)</f>
        <v>31.010622154779973</v>
      </c>
      <c r="AH104" s="98"/>
      <c r="AI104" s="98"/>
      <c r="AJ104" s="98"/>
      <c r="AL104" s="98"/>
      <c r="AM104" s="63"/>
      <c r="AU104" s="88"/>
      <c r="AV104" s="88"/>
      <c r="AW104" s="88"/>
      <c r="AX104" s="88"/>
    </row>
    <row r="105" spans="1:50" s="9" customFormat="1">
      <c r="A105" s="6" t="str">
        <f t="shared" si="8"/>
        <v>201750</v>
      </c>
      <c r="B105" s="6">
        <f>[3]report!$D322</f>
        <v>43085</v>
      </c>
      <c r="C105" s="7">
        <f>[3]report!E322/1000</f>
        <v>19.584510000000005</v>
      </c>
      <c r="D105" s="7">
        <f>[3]report!F322/1000</f>
        <v>8.0316100000000006</v>
      </c>
      <c r="E105" s="67">
        <f>[9]ByDepartureDate!$K163-2%</f>
        <v>0.82850770832667664</v>
      </c>
      <c r="F105" s="66">
        <f>[5]ByDepartureDate!$M163/1.1</f>
        <v>0.59447542058007641</v>
      </c>
      <c r="G105" s="7">
        <f>VLOOKUP(B105,'[4]AUS Mth'!$A:$T,20,TRUE)/1000000</f>
        <v>11.763792870967743</v>
      </c>
      <c r="H105" s="7">
        <f>VLOOKUP(B105,'[4]BRA Mth'!$A:$L,12,TRUE)/1000000</f>
        <v>7.5840549354838709</v>
      </c>
      <c r="I105" s="7">
        <f>VLOOKUP(B105,'[4]Minors Mth'!$A:$BO,67,TRUE)/1000</f>
        <v>1.9106504516129033</v>
      </c>
      <c r="J105" s="10">
        <f t="shared" si="6"/>
        <v>12.936955258853338</v>
      </c>
      <c r="K105" s="10">
        <f t="shared" si="10"/>
        <v>4.1490260309027676</v>
      </c>
      <c r="L105" s="10">
        <f t="shared" si="9"/>
        <v>18.996631741369008</v>
      </c>
      <c r="M105" s="10">
        <f t="shared" si="7"/>
        <v>21.258498258064517</v>
      </c>
      <c r="N105" s="9">
        <v>13.600000000000001</v>
      </c>
      <c r="O105" s="7">
        <f>VLOOKUP(B105,[6]removals!$B:$AR,43,TRUE)/100*7</f>
        <v>18.464600000000004</v>
      </c>
      <c r="P105" s="11">
        <f>VLOOKUP(B105-1,[6]Port!$B:$C,2,FALSE)/100</f>
        <v>143.387</v>
      </c>
      <c r="Q105" s="12">
        <f t="shared" si="11"/>
        <v>141.00803174136902</v>
      </c>
      <c r="R105" s="12"/>
      <c r="S105" s="12"/>
      <c r="T105" s="12"/>
      <c r="U105" s="12"/>
      <c r="V105" s="12"/>
      <c r="W105" s="12"/>
      <c r="X105" s="12"/>
      <c r="Y105" s="7">
        <f>VLOOKUP(EOMONTH(B105,0),[7]snd_evolution!$A$1:$AT$120,46,TRUE)/1000</f>
        <v>18.070054147527827</v>
      </c>
      <c r="Z105" s="13">
        <f>VLOOKUP(EOMONTH(B105,0),'[8]Mill details analysis (ex-SX)'!$R:$AB,11,TRUE)</f>
        <v>31.010622154779973</v>
      </c>
      <c r="AH105" s="98"/>
      <c r="AI105" s="98"/>
      <c r="AJ105" s="98"/>
      <c r="AL105" s="98"/>
      <c r="AM105" s="63"/>
      <c r="AU105" s="88"/>
      <c r="AV105" s="88"/>
      <c r="AW105" s="88"/>
      <c r="AX105" s="88"/>
    </row>
    <row r="106" spans="1:50" s="9" customFormat="1">
      <c r="A106" s="6" t="str">
        <f t="shared" si="8"/>
        <v>201751</v>
      </c>
      <c r="B106" s="6">
        <f>[3]report!$D323</f>
        <v>43092</v>
      </c>
      <c r="C106" s="7">
        <f>[3]report!E323/1000</f>
        <v>18.067890000000002</v>
      </c>
      <c r="D106" s="7">
        <f>[3]report!F323/1000</f>
        <v>8.9500200000000003</v>
      </c>
      <c r="E106" s="67">
        <f>[9]ByDepartureDate!$K164-2%</f>
        <v>0.77710653664846963</v>
      </c>
      <c r="F106" s="66">
        <f>[5]ByDepartureDate!$M164/1.1</f>
        <v>0.6170421117714936</v>
      </c>
      <c r="G106" s="7">
        <f>VLOOKUP(B106,'[4]AUS Mth'!$A:$T,20,TRUE)/1000000</f>
        <v>11.763792870967743</v>
      </c>
      <c r="H106" s="7">
        <f>VLOOKUP(B106,'[4]BRA Mth'!$A:$L,12,TRUE)/1000000</f>
        <v>7.5840549354838709</v>
      </c>
      <c r="I106" s="7">
        <f>VLOOKUP(B106,'[4]Minors Mth'!$A:$BO,67,TRUE)/1000</f>
        <v>1.9106504516129033</v>
      </c>
      <c r="J106" s="10">
        <f t="shared" si="6"/>
        <v>13.990271177149237</v>
      </c>
      <c r="K106" s="10">
        <f t="shared" si="10"/>
        <v>4.2039903874813911</v>
      </c>
      <c r="L106" s="10">
        <f t="shared" si="9"/>
        <v>20.104912016243532</v>
      </c>
      <c r="M106" s="10">
        <f t="shared" si="7"/>
        <v>21.258498258064517</v>
      </c>
      <c r="N106" s="9">
        <v>13.600000000000001</v>
      </c>
      <c r="O106" s="7">
        <f>VLOOKUP(B106,[6]removals!$B:$AR,43,TRUE)/100*7</f>
        <v>18.179699999999997</v>
      </c>
      <c r="P106" s="11">
        <f>VLOOKUP(B106-1,[6]Port!$B:$C,2,FALSE)/100</f>
        <v>145.37</v>
      </c>
      <c r="Q106" s="12">
        <f t="shared" si="11"/>
        <v>145.31221201624354</v>
      </c>
      <c r="R106" s="12"/>
      <c r="S106" s="12"/>
      <c r="T106" s="12"/>
      <c r="U106" s="12"/>
      <c r="V106" s="12"/>
      <c r="W106" s="12"/>
      <c r="X106" s="12"/>
      <c r="Y106" s="7">
        <f>VLOOKUP(EOMONTH(B106,0),[7]snd_evolution!$A$1:$AT$120,46,TRUE)/1000</f>
        <v>18.070054147527827</v>
      </c>
      <c r="Z106" s="13">
        <f>VLOOKUP(EOMONTH(B106,0),'[8]Mill details analysis (ex-SX)'!$R:$AB,11,TRUE)</f>
        <v>31.010622154779973</v>
      </c>
      <c r="AH106" s="98"/>
      <c r="AI106" s="98"/>
      <c r="AJ106" s="98"/>
      <c r="AL106" s="98"/>
      <c r="AM106" s="63"/>
      <c r="AU106" s="88"/>
      <c r="AV106" s="88"/>
      <c r="AW106" s="88"/>
      <c r="AX106" s="88"/>
    </row>
    <row r="107" spans="1:50" s="9" customFormat="1">
      <c r="A107" s="6" t="str">
        <f t="shared" si="8"/>
        <v>201752</v>
      </c>
      <c r="B107" s="6">
        <f>[3]report!$D324</f>
        <v>43099</v>
      </c>
      <c r="C107" s="7">
        <f>[3]report!E324/1000</f>
        <v>19.322410000000001</v>
      </c>
      <c r="D107" s="7">
        <f>[3]report!F324/1000</f>
        <v>9.4389499999999984</v>
      </c>
      <c r="E107" s="67">
        <f>[9]ByDepartureDate!$K165-2%</f>
        <v>0.78114058605036429</v>
      </c>
      <c r="F107" s="66">
        <f>[5]ByDepartureDate!$M165/1.1</f>
        <v>0.66600963717173789</v>
      </c>
      <c r="G107" s="7">
        <f>VLOOKUP(B107,'[4]AUS Mth'!$A:$T,20,TRUE)/1000000</f>
        <v>11.763792870967743</v>
      </c>
      <c r="H107" s="7">
        <f>VLOOKUP(B107,'[4]BRA Mth'!$A:$L,12,TRUE)/1000000</f>
        <v>7.5840549354838709</v>
      </c>
      <c r="I107" s="7">
        <f>VLOOKUP(B107,'[4]Minors Mth'!$A:$BO,67,TRUE)/1000</f>
        <v>1.9106504516129033</v>
      </c>
      <c r="J107" s="10">
        <f t="shared" si="6"/>
        <v>15.367266436563693</v>
      </c>
      <c r="K107" s="10">
        <f t="shared" si="10"/>
        <v>4.5008206280057408</v>
      </c>
      <c r="L107" s="10">
        <f t="shared" si="9"/>
        <v>21.778737516182336</v>
      </c>
      <c r="M107" s="10">
        <f t="shared" si="7"/>
        <v>21.258498258064517</v>
      </c>
      <c r="N107" s="9">
        <v>15.47</v>
      </c>
      <c r="O107" s="7">
        <f>VLOOKUP(B107,[6]removals!$B:$AR,43,TRUE)/100*7</f>
        <v>18.655000000000005</v>
      </c>
      <c r="P107" s="11">
        <f>VLOOKUP(B107-1,[6]Port!$B:$C,2,FALSE)/100</f>
        <v>146.55100000000002</v>
      </c>
      <c r="Q107" s="12">
        <f t="shared" si="11"/>
        <v>146.62373751618233</v>
      </c>
      <c r="R107" s="12"/>
      <c r="S107" s="12"/>
      <c r="T107" s="12"/>
      <c r="U107" s="12"/>
      <c r="V107" s="12"/>
      <c r="W107" s="12"/>
      <c r="X107" s="12"/>
      <c r="Y107" s="7">
        <f>VLOOKUP(EOMONTH(B107,0),[7]snd_evolution!$A$1:$AT$120,46,TRUE)/1000</f>
        <v>18.070054147527827</v>
      </c>
      <c r="Z107" s="13">
        <f>VLOOKUP(EOMONTH(B107,0),'[8]Mill details analysis (ex-SX)'!$R:$AB,11,TRUE)</f>
        <v>31.010622154779973</v>
      </c>
      <c r="AH107" s="98"/>
      <c r="AI107" s="98"/>
      <c r="AJ107" s="98"/>
      <c r="AL107" s="98"/>
      <c r="AM107" s="63"/>
      <c r="AU107" s="88"/>
      <c r="AV107" s="88"/>
      <c r="AW107" s="88"/>
      <c r="AX107" s="88"/>
    </row>
    <row r="108" spans="1:50" s="9" customFormat="1">
      <c r="A108" s="6" t="str">
        <f t="shared" si="8"/>
        <v>20181</v>
      </c>
      <c r="B108" s="6">
        <f>[3]report!$D325</f>
        <v>43106</v>
      </c>
      <c r="C108" s="7">
        <f>[3]report!E325/1000</f>
        <v>18.402009999999997</v>
      </c>
      <c r="D108" s="7">
        <f>[3]report!F325/1000</f>
        <v>6.0375100000000002</v>
      </c>
      <c r="E108" s="67">
        <f>[9]ByDepartureDate!$K166-2%</f>
        <v>0.75466532758252969</v>
      </c>
      <c r="F108" s="66">
        <f>[5]ByDepartureDate!$M166/1.1</f>
        <v>0.62532996318030876</v>
      </c>
      <c r="G108" s="7">
        <f>VLOOKUP(B108,'[4]AUS Mth'!$A:$T,20,TRUE)/1000000</f>
        <v>14.573515870967743</v>
      </c>
      <c r="H108" s="7">
        <f>VLOOKUP(B108,'[4]BRA Mth'!$A:$L,12,TRUE)/1000000</f>
        <v>6.4557540645161291</v>
      </c>
      <c r="I108" s="7">
        <f>VLOOKUP(B108,'[4]Minors Mth'!$A:$BO,67,TRUE)/1000</f>
        <v>2.6155129677419353</v>
      </c>
      <c r="J108" s="10">
        <f t="shared" ref="J108:J158" si="12">AVERAGE(C105:C106)*AVERAGE(E105:E106)*0.98</f>
        <v>14.81153130038804</v>
      </c>
      <c r="K108" s="10">
        <f t="shared" si="10"/>
        <v>4.5461363560451948</v>
      </c>
      <c r="L108" s="10">
        <f t="shared" si="9"/>
        <v>21.973180624175171</v>
      </c>
      <c r="M108" s="10">
        <f t="shared" si="7"/>
        <v>23.644782903225806</v>
      </c>
      <c r="N108" s="9">
        <v>15.98</v>
      </c>
      <c r="O108" s="7">
        <f>VLOOKUP(B108,[6]removals!$B:$AR,43,TRUE)/100*7</f>
        <v>18.113900000000001</v>
      </c>
      <c r="P108" s="208">
        <f>VLOOKUP(B108-1,[6]Port!$B:$C,2,FALSE)/100</f>
        <v>149.232</v>
      </c>
      <c r="Q108" s="12">
        <f t="shared" si="11"/>
        <v>149.9002806241752</v>
      </c>
      <c r="R108" s="12"/>
      <c r="S108" s="12"/>
      <c r="T108" s="12"/>
      <c r="U108" s="12"/>
      <c r="V108" s="12"/>
      <c r="W108" s="12"/>
      <c r="X108" s="12"/>
      <c r="Y108" s="7">
        <f>VLOOKUP(EOMONTH(B108,0),[7]snd_evolution!$A$1:$AT$120,46,TRUE)/1000</f>
        <v>21.624450731129912</v>
      </c>
      <c r="Z108" s="13">
        <f>VLOOKUP(EOMONTH(B108,0),'[8]Mill details analysis (ex-SX)'!$R:$AB,11,TRUE)</f>
        <v>34.611635644276582</v>
      </c>
      <c r="AH108" s="98"/>
      <c r="AI108" s="98"/>
      <c r="AJ108" s="98"/>
      <c r="AL108" s="98"/>
      <c r="AM108" s="63"/>
      <c r="AU108" s="88"/>
      <c r="AV108" s="88"/>
      <c r="AW108" s="88"/>
      <c r="AX108" s="88"/>
    </row>
    <row r="109" spans="1:50" s="9" customFormat="1">
      <c r="A109" s="6" t="str">
        <f t="shared" si="8"/>
        <v>20182</v>
      </c>
      <c r="B109" s="6">
        <f>[3]report!$D326</f>
        <v>43113</v>
      </c>
      <c r="C109" s="7">
        <f>[3]report!E326/1000</f>
        <v>12.611909999999998</v>
      </c>
      <c r="D109" s="7">
        <f>[3]report!F326/1000</f>
        <v>5.9819700000000005</v>
      </c>
      <c r="E109" s="67">
        <f>[9]ByDepartureDate!$K167-2%</f>
        <v>0.85085148640854247</v>
      </c>
      <c r="F109" s="66">
        <f>[5]ByDepartureDate!$M167/1.1</f>
        <v>0.57028319558091267</v>
      </c>
      <c r="G109" s="7">
        <f>VLOOKUP(B109,'[4]AUS Mth'!$A:$T,20,TRUE)/1000000</f>
        <v>14.573515870967743</v>
      </c>
      <c r="H109" s="7">
        <f>VLOOKUP(B109,'[4]BRA Mth'!$A:$L,12,TRUE)/1000000</f>
        <v>6.4557540645161291</v>
      </c>
      <c r="I109" s="7">
        <f>VLOOKUP(B109,'[4]Minors Mth'!$A:$BO,67,TRUE)/1000</f>
        <v>2.6155129677419353</v>
      </c>
      <c r="J109" s="10">
        <f t="shared" si="12"/>
        <v>14.274515211002322</v>
      </c>
      <c r="K109" s="10">
        <f t="shared" si="10"/>
        <v>3.9548927750868015</v>
      </c>
      <c r="L109" s="10">
        <f t="shared" si="9"/>
        <v>20.84492095383106</v>
      </c>
      <c r="M109" s="10">
        <f t="shared" si="7"/>
        <v>23.644782903225806</v>
      </c>
      <c r="N109" s="9">
        <v>21.42</v>
      </c>
      <c r="O109" s="7">
        <f>VLOOKUP(B109,[6]removals!$B:$AR,43,TRUE)/100*7</f>
        <v>18.778900000000004</v>
      </c>
      <c r="P109" s="11">
        <f>VLOOKUP(B109-1,[6]Port!$B:$C,2,FALSE)/100</f>
        <v>151.97</v>
      </c>
      <c r="Q109" s="12">
        <f t="shared" si="11"/>
        <v>145.85802095383104</v>
      </c>
      <c r="R109" s="12"/>
      <c r="S109" s="12"/>
      <c r="T109" s="12"/>
      <c r="U109" s="12"/>
      <c r="V109" s="12"/>
      <c r="W109" s="12"/>
      <c r="X109" s="12"/>
      <c r="Y109" s="7">
        <f>VLOOKUP(EOMONTH(B109,0),[7]snd_evolution!$A$1:$AT$120,46,TRUE)/1000</f>
        <v>21.624450731129912</v>
      </c>
      <c r="Z109" s="13">
        <f>VLOOKUP(EOMONTH(B109,0),'[8]Mill details analysis (ex-SX)'!$R:$AB,11,TRUE)</f>
        <v>34.611635644276582</v>
      </c>
      <c r="AH109" s="98"/>
      <c r="AI109" s="98"/>
      <c r="AJ109" s="98"/>
      <c r="AL109" s="98"/>
      <c r="AM109" s="63"/>
      <c r="AU109" s="88"/>
      <c r="AV109" s="88"/>
      <c r="AW109" s="88"/>
      <c r="AX109" s="88"/>
    </row>
    <row r="110" spans="1:50" s="9" customFormat="1">
      <c r="A110" s="6" t="str">
        <f t="shared" si="8"/>
        <v>20183</v>
      </c>
      <c r="B110" s="6">
        <f>[3]report!$D327</f>
        <v>43120</v>
      </c>
      <c r="C110" s="7">
        <f>[3]report!E327/1000</f>
        <v>17.053819999999998</v>
      </c>
      <c r="D110" s="7">
        <f>[3]report!F327/1000</f>
        <v>7.3145200000000008</v>
      </c>
      <c r="E110" s="67">
        <f>[9]ByDepartureDate!$K168-2%</f>
        <v>0.80784184302319317</v>
      </c>
      <c r="F110" s="66">
        <f>[5]ByDepartureDate!$M168/1.1</f>
        <v>0.69298767559255803</v>
      </c>
      <c r="G110" s="7">
        <f>VLOOKUP(B110,'[4]AUS Mth'!$A:$T,20,TRUE)/1000000</f>
        <v>14.573515870967743</v>
      </c>
      <c r="H110" s="7">
        <f>VLOOKUP(B110,'[4]BRA Mth'!$A:$L,12,TRUE)/1000000</f>
        <v>6.4557540645161291</v>
      </c>
      <c r="I110" s="7">
        <f>VLOOKUP(B110,'[4]Minors Mth'!$A:$BO,67,TRUE)/1000</f>
        <v>2.6155129677419353</v>
      </c>
      <c r="J110" s="10">
        <f t="shared" si="12"/>
        <v>14.194659894470899</v>
      </c>
      <c r="K110" s="10">
        <f t="shared" si="10"/>
        <v>3.9569554224503793</v>
      </c>
      <c r="L110" s="10">
        <f t="shared" si="9"/>
        <v>20.767128284663215</v>
      </c>
      <c r="M110" s="10">
        <f t="shared" si="7"/>
        <v>23.644782903225806</v>
      </c>
      <c r="N110" s="9">
        <v>21.25</v>
      </c>
      <c r="O110" s="7">
        <f>VLOOKUP(B110,[6]removals!$B:$AR,43,TRUE)/100*7</f>
        <v>17.629499999999997</v>
      </c>
      <c r="P110" s="11">
        <f>VLOOKUP(B110-1,[6]Port!$B:$C,2,FALSE)/100</f>
        <v>153.6086</v>
      </c>
      <c r="Q110" s="12">
        <f t="shared" si="11"/>
        <v>155.27762828466322</v>
      </c>
      <c r="R110" s="12"/>
      <c r="S110" s="12"/>
      <c r="T110" s="12"/>
      <c r="U110" s="12"/>
      <c r="V110" s="12"/>
      <c r="W110" s="12"/>
      <c r="X110" s="12"/>
      <c r="Y110" s="7">
        <f>VLOOKUP(EOMONTH(B110,0),[7]snd_evolution!$A$1:$AT$120,46,TRUE)/1000</f>
        <v>21.624450731129912</v>
      </c>
      <c r="Z110" s="13">
        <f>VLOOKUP(EOMONTH(B110,0),'[8]Mill details analysis (ex-SX)'!$R:$AB,11,TRUE)</f>
        <v>34.611635644276582</v>
      </c>
      <c r="AH110" s="98"/>
      <c r="AI110" s="98"/>
      <c r="AJ110" s="98"/>
      <c r="AL110" s="98"/>
      <c r="AM110" s="63"/>
      <c r="AU110" s="88"/>
      <c r="AV110" s="88"/>
      <c r="AW110" s="88"/>
      <c r="AX110" s="88"/>
    </row>
    <row r="111" spans="1:50" s="9" customFormat="1">
      <c r="A111" s="6" t="str">
        <f t="shared" si="8"/>
        <v>20184</v>
      </c>
      <c r="B111" s="6">
        <f>[3]report!$D328</f>
        <v>43127</v>
      </c>
      <c r="C111" s="7">
        <f>[3]report!E328/1000</f>
        <v>16.45121</v>
      </c>
      <c r="D111" s="7">
        <f>[3]report!F328/1000</f>
        <v>6.3572899999999999</v>
      </c>
      <c r="E111" s="67">
        <f>[9]ByDepartureDate!$K169-2%</f>
        <v>0.79710280454940774</v>
      </c>
      <c r="F111" s="66">
        <f>[5]ByDepartureDate!$M169/1.1</f>
        <v>0.55595107559401358</v>
      </c>
      <c r="G111" s="7">
        <f>VLOOKUP(B111,'[4]AUS Mth'!$A:$T,20,TRUE)/1000000</f>
        <v>14.573515870967743</v>
      </c>
      <c r="H111" s="7">
        <f>VLOOKUP(B111,'[4]BRA Mth'!$A:$L,12,TRUE)/1000000</f>
        <v>6.4557540645161291</v>
      </c>
      <c r="I111" s="7">
        <f>VLOOKUP(B111,'[4]Minors Mth'!$A:$BO,67,TRUE)/1000</f>
        <v>2.6155129677419353</v>
      </c>
      <c r="J111" s="10">
        <f t="shared" si="12"/>
        <v>12.199375656804625</v>
      </c>
      <c r="K111" s="10">
        <f t="shared" si="10"/>
        <v>4.6290470564041648</v>
      </c>
      <c r="L111" s="10">
        <f t="shared" si="9"/>
        <v>19.443935680950723</v>
      </c>
      <c r="M111" s="10">
        <f t="shared" si="7"/>
        <v>23.644782903225806</v>
      </c>
      <c r="N111" s="9">
        <v>22.610000000000003</v>
      </c>
      <c r="O111" s="7">
        <f>VLOOKUP(B111,[6]removals!$B:$AR,43,TRUE)/100*7</f>
        <v>19.217100000000002</v>
      </c>
      <c r="P111" s="11">
        <f>VLOOKUP(B111-1,[6]Port!$B:$C,2,FALSE)/100</f>
        <v>151.822</v>
      </c>
      <c r="Q111" s="12">
        <f t="shared" si="11"/>
        <v>152.47543568095071</v>
      </c>
      <c r="R111" s="12"/>
      <c r="S111" s="12"/>
      <c r="T111" s="12"/>
      <c r="U111" s="12"/>
      <c r="V111" s="12"/>
      <c r="W111" s="12"/>
      <c r="X111" s="12"/>
      <c r="Y111" s="7">
        <f>VLOOKUP(EOMONTH(B111,0),[7]snd_evolution!$A$1:$AT$120,46,TRUE)/1000</f>
        <v>21.624450731129912</v>
      </c>
      <c r="Z111" s="13">
        <f>VLOOKUP(EOMONTH(B111,0),'[8]Mill details analysis (ex-SX)'!$R:$AB,11,TRUE)</f>
        <v>34.611635644276582</v>
      </c>
      <c r="AH111" s="98"/>
      <c r="AI111" s="98"/>
      <c r="AJ111" s="98"/>
      <c r="AL111" s="98"/>
      <c r="AM111" s="63"/>
      <c r="AU111" s="88"/>
      <c r="AV111" s="88"/>
      <c r="AW111" s="88"/>
      <c r="AX111" s="88"/>
    </row>
    <row r="112" spans="1:50" s="9" customFormat="1">
      <c r="A112" s="6" t="str">
        <f t="shared" si="8"/>
        <v>20185</v>
      </c>
      <c r="B112" s="6">
        <f>[3]report!$D329</f>
        <v>43134</v>
      </c>
      <c r="C112" s="7">
        <f>[3]report!E329/1000</f>
        <v>18.07319</v>
      </c>
      <c r="D112" s="7">
        <f>[3]report!F329/1000</f>
        <v>7.5614699999999999</v>
      </c>
      <c r="E112" s="67">
        <f>[9]ByDepartureDate!$K170-2%</f>
        <v>0.79054364368228291</v>
      </c>
      <c r="F112" s="66">
        <f>[5]ByDepartureDate!$M170/1.1</f>
        <v>0.56984013976546866</v>
      </c>
      <c r="G112" s="7">
        <f>VLOOKUP(B112,'[4]AUS Mth'!$A:$T,20,TRUE)/1000000</f>
        <v>12.84676325</v>
      </c>
      <c r="H112" s="7">
        <f>VLOOKUP(B112,'[4]BRA Mth'!$A:$L,12,TRUE)/1000000</f>
        <v>6.6140379999999999</v>
      </c>
      <c r="I112" s="7">
        <f>VLOOKUP(B112,'[4]Minors Mth'!$A:$BO,67,TRUE)/1000</f>
        <v>2.5029632499999996</v>
      </c>
      <c r="J112" s="10">
        <f t="shared" si="12"/>
        <v>12.055555373612115</v>
      </c>
      <c r="K112" s="10">
        <f t="shared" si="10"/>
        <v>5.3086500269470385</v>
      </c>
      <c r="L112" s="10">
        <f t="shared" si="9"/>
        <v>19.867168650559154</v>
      </c>
      <c r="M112" s="10">
        <f t="shared" si="7"/>
        <v>21.9637645</v>
      </c>
      <c r="N112" s="9">
        <v>17.510000000000002</v>
      </c>
      <c r="O112" s="7">
        <f>VLOOKUP(B112,[6]removals!$B:$AR,43,TRUE)/100*7</f>
        <v>19.224099999999996</v>
      </c>
      <c r="P112" s="11">
        <f>VLOOKUP(B112-1,[6]Port!$B:$C,2,FALSE)/100</f>
        <v>151.428</v>
      </c>
      <c r="Q112" s="12">
        <f t="shared" si="11"/>
        <v>157.56506865055917</v>
      </c>
      <c r="R112" s="12"/>
      <c r="S112" s="12"/>
      <c r="T112" s="12"/>
      <c r="U112" s="12"/>
      <c r="V112" s="12"/>
      <c r="W112" s="12"/>
      <c r="X112" s="12"/>
      <c r="Y112" s="7">
        <f>VLOOKUP(EOMONTH(B112,0),[7]snd_evolution!$A$1:$AT$120,46,TRUE)/1000</f>
        <v>19.844543239255557</v>
      </c>
      <c r="Z112" s="13">
        <f>VLOOKUP(EOMONTH(B112,0),'[8]Mill details analysis (ex-SX)'!$R:$AB,11,TRUE)</f>
        <v>28.315061202767424</v>
      </c>
      <c r="AH112" s="98"/>
      <c r="AI112" s="98"/>
      <c r="AJ112" s="98"/>
      <c r="AL112" s="98"/>
      <c r="AM112" s="63"/>
      <c r="AU112" s="88"/>
      <c r="AV112" s="88"/>
      <c r="AW112" s="88"/>
      <c r="AX112" s="88"/>
    </row>
    <row r="113" spans="1:50" s="9" customFormat="1">
      <c r="A113" s="6" t="str">
        <f t="shared" si="8"/>
        <v>20186</v>
      </c>
      <c r="B113" s="6">
        <f>[3]report!$D330</f>
        <v>43141</v>
      </c>
      <c r="C113" s="7">
        <f>[3]report!E330/1000</f>
        <v>16.239360000000001</v>
      </c>
      <c r="D113" s="7">
        <f>[3]report!F330/1000</f>
        <v>5.6221199999999998</v>
      </c>
      <c r="E113" s="67">
        <f>[9]ByDepartureDate!$K171-2%</f>
        <v>0.78726741971945391</v>
      </c>
      <c r="F113" s="66">
        <f>[5]ByDepartureDate!$M171/1.1</f>
        <v>0.61214568985360829</v>
      </c>
      <c r="G113" s="7">
        <f>VLOOKUP(B113,'[4]AUS Mth'!$A:$T,20,TRUE)/1000000</f>
        <v>12.84676325</v>
      </c>
      <c r="H113" s="7">
        <f>VLOOKUP(B113,'[4]BRA Mth'!$A:$L,12,TRUE)/1000000</f>
        <v>6.6140379999999999</v>
      </c>
      <c r="I113" s="7">
        <f>VLOOKUP(B113,'[4]Minors Mth'!$A:$BO,67,TRUE)/1000</f>
        <v>2.5029632499999996</v>
      </c>
      <c r="J113" s="10">
        <f t="shared" si="12"/>
        <v>13.174561048488558</v>
      </c>
      <c r="K113" s="10">
        <f t="shared" si="10"/>
        <v>4.4967072760344973</v>
      </c>
      <c r="L113" s="10">
        <f t="shared" si="9"/>
        <v>20.174231574523056</v>
      </c>
      <c r="M113" s="10">
        <f t="shared" si="7"/>
        <v>21.9637645</v>
      </c>
      <c r="N113" s="9">
        <v>19.21</v>
      </c>
      <c r="O113" s="7">
        <f>VLOOKUP(B113,[6]removals!$B:$AR,43,TRUE)/100*7</f>
        <v>21.636300000000002</v>
      </c>
      <c r="P113" s="11">
        <f>VLOOKUP(B113-1,[6]Port!$B:$C,2,FALSE)/100</f>
        <v>152.381</v>
      </c>
      <c r="Q113" s="12">
        <f t="shared" si="11"/>
        <v>148.26593157452305</v>
      </c>
      <c r="R113" s="12"/>
      <c r="S113" s="12"/>
      <c r="T113" s="12"/>
      <c r="U113" s="12"/>
      <c r="V113" s="12"/>
      <c r="W113" s="12"/>
      <c r="X113" s="12"/>
      <c r="Y113" s="7">
        <f>VLOOKUP(EOMONTH(B113,0),[7]snd_evolution!$A$1:$AT$120,46,TRUE)/1000</f>
        <v>19.844543239255557</v>
      </c>
      <c r="Z113" s="13">
        <f>VLOOKUP(EOMONTH(B113,0),'[8]Mill details analysis (ex-SX)'!$R:$AB,11,TRUE)</f>
        <v>28.315061202767424</v>
      </c>
      <c r="AH113" s="98"/>
      <c r="AI113" s="98"/>
      <c r="AJ113" s="98"/>
      <c r="AL113" s="98"/>
      <c r="AM113" s="63"/>
      <c r="AU113" s="88"/>
      <c r="AV113" s="88"/>
      <c r="AW113" s="88"/>
      <c r="AX113" s="88"/>
    </row>
    <row r="114" spans="1:50" s="9" customFormat="1">
      <c r="A114" s="6" t="str">
        <f t="shared" si="8"/>
        <v>20187</v>
      </c>
      <c r="B114" s="6">
        <f>[3]report!$D331</f>
        <v>43148</v>
      </c>
      <c r="C114" s="7">
        <f>[3]report!E331/1000</f>
        <v>16.771870000000003</v>
      </c>
      <c r="D114" s="7">
        <f>[3]report!F331/1000</f>
        <v>6.6565499999999993</v>
      </c>
      <c r="E114" s="67">
        <f>[9]ByDepartureDate!$K172-2%</f>
        <v>0.7085440699033515</v>
      </c>
      <c r="F114" s="66">
        <f>[5]ByDepartureDate!$M172/1.1</f>
        <v>0.59404154998548431</v>
      </c>
      <c r="G114" s="7">
        <f>VLOOKUP(B114,'[4]AUS Mth'!$A:$T,20,TRUE)/1000000</f>
        <v>12.84676325</v>
      </c>
      <c r="H114" s="7">
        <f>VLOOKUP(B114,'[4]BRA Mth'!$A:$L,12,TRUE)/1000000</f>
        <v>6.6140379999999999</v>
      </c>
      <c r="I114" s="7">
        <f>VLOOKUP(B114,'[4]Minors Mth'!$A:$BO,67,TRUE)/1000</f>
        <v>2.5029632499999996</v>
      </c>
      <c r="J114" s="10">
        <f t="shared" si="12"/>
        <v>13.429072554145895</v>
      </c>
      <c r="K114" s="10">
        <f t="shared" si="10"/>
        <v>3.2333959011301485</v>
      </c>
      <c r="L114" s="10">
        <f t="shared" si="9"/>
        <v>19.165431705276042</v>
      </c>
      <c r="M114" s="10">
        <f t="shared" si="7"/>
        <v>21.9637645</v>
      </c>
      <c r="N114" s="9">
        <v>17.510000000000002</v>
      </c>
      <c r="O114" s="7">
        <f>VLOOKUP(B114,[6]removals!$B:$AR,43,TRUE)/100*7</f>
        <v>21.636300000000002</v>
      </c>
      <c r="P114" s="11" t="e">
        <f>VLOOKUP(B114-1,[6]Port!$B:$C,2,FALSE)/100</f>
        <v>#N/A</v>
      </c>
      <c r="Q114" s="12">
        <f t="shared" si="11"/>
        <v>151.61013170527605</v>
      </c>
      <c r="R114" s="12"/>
      <c r="S114" s="12"/>
      <c r="T114" s="12"/>
      <c r="U114" s="12"/>
      <c r="V114" s="12"/>
      <c r="W114" s="12"/>
      <c r="X114" s="12"/>
      <c r="Y114" s="7">
        <f>VLOOKUP(EOMONTH(B114,0),[7]snd_evolution!$A$1:$AT$120,46,TRUE)/1000</f>
        <v>19.844543239255557</v>
      </c>
      <c r="Z114" s="13">
        <f>VLOOKUP(EOMONTH(B114,0),'[8]Mill details analysis (ex-SX)'!$R:$AB,11,TRUE)</f>
        <v>28.315061202767424</v>
      </c>
      <c r="AH114" s="98"/>
      <c r="AI114" s="98"/>
      <c r="AJ114" s="98"/>
      <c r="AL114" s="98"/>
      <c r="AM114" s="63"/>
      <c r="AU114" s="88"/>
      <c r="AV114" s="88"/>
      <c r="AW114" s="88"/>
      <c r="AX114" s="88"/>
    </row>
    <row r="115" spans="1:50" s="9" customFormat="1">
      <c r="A115" s="6" t="str">
        <f t="shared" si="8"/>
        <v>20188</v>
      </c>
      <c r="B115" s="6">
        <f>[3]report!$D332</f>
        <v>43155</v>
      </c>
      <c r="C115" s="7">
        <f>[3]report!E332/1000</f>
        <v>17.160299999999996</v>
      </c>
      <c r="D115" s="7">
        <f>[3]report!F332/1000</f>
        <v>6.7159899999999997</v>
      </c>
      <c r="E115" s="67">
        <f>[9]ByDepartureDate!$K173-2%</f>
        <v>0.8119162917915973</v>
      </c>
      <c r="F115" s="66">
        <f>[5]ByDepartureDate!$M173/1.1</f>
        <v>0.62157618824415428</v>
      </c>
      <c r="G115" s="7">
        <f>VLOOKUP(B115,'[4]AUS Mth'!$A:$T,20,TRUE)/1000000</f>
        <v>12.84676325</v>
      </c>
      <c r="H115" s="7">
        <f>VLOOKUP(B115,'[4]BRA Mth'!$A:$L,12,TRUE)/1000000</f>
        <v>6.6140379999999999</v>
      </c>
      <c r="I115" s="7">
        <f>VLOOKUP(B115,'[4]Minors Mth'!$A:$BO,67,TRUE)/1000</f>
        <v>2.5029632499999996</v>
      </c>
      <c r="J115" s="10">
        <f t="shared" si="12"/>
        <v>13.263986645863691</v>
      </c>
      <c r="K115" s="10">
        <f t="shared" si="10"/>
        <v>3.7793404138161022</v>
      </c>
      <c r="L115" s="10">
        <f t="shared" si="9"/>
        <v>19.54629030967979</v>
      </c>
      <c r="M115" s="10">
        <f t="shared" si="7"/>
        <v>21.9637645</v>
      </c>
      <c r="N115" s="9">
        <v>18.02</v>
      </c>
      <c r="O115" s="7">
        <f>VLOOKUP(B115,[6]removals!$B:$AR,43,TRUE)/100*7</f>
        <v>21.636300000000002</v>
      </c>
      <c r="P115" s="11">
        <f>VLOOKUP(B115-1,[6]Port!$B:$C,2,FALSE)/100</f>
        <v>157.47999999999999</v>
      </c>
      <c r="Q115" s="12" t="e">
        <f t="shared" si="11"/>
        <v>#N/A</v>
      </c>
      <c r="R115" s="12"/>
      <c r="S115" s="12"/>
      <c r="T115" s="12"/>
      <c r="U115" s="12"/>
      <c r="V115" s="12"/>
      <c r="W115" s="12"/>
      <c r="X115" s="12"/>
      <c r="Y115" s="7">
        <f>VLOOKUP(EOMONTH(B115,0),[7]snd_evolution!$A$1:$AT$120,46,TRUE)/1000</f>
        <v>19.844543239255557</v>
      </c>
      <c r="Z115" s="13">
        <f>VLOOKUP(EOMONTH(B115,0),'[8]Mill details analysis (ex-SX)'!$R:$AB,11,TRUE)</f>
        <v>28.315061202767424</v>
      </c>
      <c r="AH115" s="98"/>
      <c r="AI115" s="98"/>
      <c r="AJ115" s="98"/>
      <c r="AL115" s="98"/>
      <c r="AM115" s="63"/>
      <c r="AU115" s="88"/>
      <c r="AV115" s="88"/>
      <c r="AW115" s="88"/>
      <c r="AX115" s="88"/>
    </row>
    <row r="116" spans="1:50" s="9" customFormat="1">
      <c r="A116" s="6" t="str">
        <f t="shared" si="8"/>
        <v>20189</v>
      </c>
      <c r="B116" s="6">
        <f>[3]report!$D333</f>
        <v>43162</v>
      </c>
      <c r="C116" s="7">
        <f>[3]report!E333/1000</f>
        <v>17.593540000000001</v>
      </c>
      <c r="D116" s="7">
        <f>[3]report!F333/1000</f>
        <v>8.0523199999999981</v>
      </c>
      <c r="E116" s="67">
        <f>[9]ByDepartureDate!$K174-2%</f>
        <v>0.81971107907730656</v>
      </c>
      <c r="F116" s="66">
        <f>[5]ByDepartureDate!$M174/1.1</f>
        <v>0.76117765864384002</v>
      </c>
      <c r="G116" s="7">
        <f>VLOOKUP(B116,'[4]AUS Mth'!$A:$T,20,TRUE)/1000000</f>
        <v>12.853752032258063</v>
      </c>
      <c r="H116" s="7">
        <f>VLOOKUP(B116,'[4]BRA Mth'!$A:$L,12,TRUE)/1000000</f>
        <v>6.6380311290322576</v>
      </c>
      <c r="I116" s="7">
        <f>VLOOKUP(B116,'[4]Minors Mth'!$A:$BO,67,TRUE)/1000</f>
        <v>2.0953714193548385</v>
      </c>
      <c r="J116" s="10">
        <f t="shared" si="12"/>
        <v>12.097751394542357</v>
      </c>
      <c r="K116" s="10">
        <f t="shared" si="10"/>
        <v>3.8419319942685184</v>
      </c>
      <c r="L116" s="10">
        <f t="shared" si="9"/>
        <v>18.035054808165714</v>
      </c>
      <c r="M116" s="10">
        <f t="shared" si="7"/>
        <v>21.587154580645159</v>
      </c>
      <c r="N116" s="9">
        <v>16.490000000000002</v>
      </c>
      <c r="O116" s="22">
        <f>VLOOKUP(B116,[6]removals!$B:$AR,43,TRUE)/100*7</f>
        <v>20.2349</v>
      </c>
      <c r="P116" s="11">
        <f>VLOOKUP(B116-1,[6]Port!$B:$C,2,FALSE)/100</f>
        <v>159.56200000000001</v>
      </c>
      <c r="Q116" s="12">
        <f t="shared" si="11"/>
        <v>156.81015480816569</v>
      </c>
      <c r="R116" s="12"/>
      <c r="S116" s="12"/>
      <c r="T116" s="12"/>
      <c r="U116" s="12"/>
      <c r="V116" s="12"/>
      <c r="W116" s="12"/>
      <c r="X116" s="12"/>
      <c r="Y116" s="7">
        <f>VLOOKUP(EOMONTH(B116,0),[7]snd_evolution!$A$1:$AT$120,46,TRUE)/1000</f>
        <v>18.342673534984549</v>
      </c>
      <c r="Z116" s="13">
        <f>VLOOKUP(EOMONTH(B116,0),'[8]Mill details analysis (ex-SX)'!$R:$AB,11,TRUE)</f>
        <v>33.5253338986644</v>
      </c>
      <c r="AH116" s="98"/>
      <c r="AI116" s="98"/>
      <c r="AJ116" s="98"/>
      <c r="AL116" s="98"/>
      <c r="AM116" s="63"/>
      <c r="AU116" s="88"/>
      <c r="AV116" s="88"/>
      <c r="AW116" s="88"/>
      <c r="AX116" s="88"/>
    </row>
    <row r="117" spans="1:50" s="9" customFormat="1">
      <c r="A117" s="6" t="str">
        <f t="shared" si="8"/>
        <v>201810</v>
      </c>
      <c r="B117" s="6">
        <f>[3]report!$D334</f>
        <v>43169</v>
      </c>
      <c r="C117" s="7">
        <f>[3]report!E334/1000</f>
        <v>17.316029999999998</v>
      </c>
      <c r="D117" s="7">
        <f>[3]report!F334/1000</f>
        <v>6.4777700000000005</v>
      </c>
      <c r="E117" s="67">
        <f>[9]ByDepartureDate!$K175-2%</f>
        <v>0.77765503918491408</v>
      </c>
      <c r="F117" s="66">
        <f>[5]ByDepartureDate!$M175/1.1</f>
        <v>0.59868822473946959</v>
      </c>
      <c r="G117" s="7">
        <f>VLOOKUP(B117,'[4]AUS Mth'!$A:$T,20,TRUE)/1000000</f>
        <v>12.853752032258063</v>
      </c>
      <c r="H117" s="7">
        <f>VLOOKUP(B117,'[4]BRA Mth'!$A:$L,12,TRUE)/1000000</f>
        <v>6.6380311290322576</v>
      </c>
      <c r="I117" s="7">
        <f>VLOOKUP(B117,'[4]Minors Mth'!$A:$BO,67,TRUE)/1000</f>
        <v>2.0953714193548385</v>
      </c>
      <c r="J117" s="10">
        <f t="shared" si="12"/>
        <v>12.640167270467149</v>
      </c>
      <c r="K117" s="10">
        <f t="shared" si="10"/>
        <v>3.5256639907568128</v>
      </c>
      <c r="L117" s="10">
        <f t="shared" si="9"/>
        <v>18.261202680578801</v>
      </c>
      <c r="M117" s="10">
        <f t="shared" si="7"/>
        <v>21.587154580645159</v>
      </c>
      <c r="N117" s="9">
        <v>15.81</v>
      </c>
      <c r="O117" s="22">
        <f>VLOOKUP(B117,[6]removals!$B:$AR,43,TRUE)/100*7</f>
        <v>18.818799999999996</v>
      </c>
      <c r="P117" s="11">
        <f>VLOOKUP(B117-1,[6]Port!$B:$C,2,FALSE)/100</f>
        <v>158.32169999999999</v>
      </c>
      <c r="Q117" s="12">
        <f t="shared" si="11"/>
        <v>159.68440268057881</v>
      </c>
      <c r="R117" s="12"/>
      <c r="S117" s="12"/>
      <c r="T117" s="12"/>
      <c r="U117" s="12"/>
      <c r="V117" s="12"/>
      <c r="W117" s="12"/>
      <c r="X117" s="12"/>
      <c r="Y117" s="7">
        <f>VLOOKUP(EOMONTH(B117,0),[7]snd_evolution!$A$1:$AT$120,46,TRUE)/1000</f>
        <v>18.342673534984549</v>
      </c>
      <c r="Z117" s="13">
        <f>VLOOKUP(EOMONTH(B117,0),'[8]Mill details analysis (ex-SX)'!$R:$AB,11,TRUE)</f>
        <v>33.5253338986644</v>
      </c>
      <c r="AH117" s="98"/>
      <c r="AI117" s="98"/>
      <c r="AJ117" s="98"/>
      <c r="AL117" s="98"/>
      <c r="AM117" s="63"/>
      <c r="AU117" s="88"/>
      <c r="AV117" s="88"/>
      <c r="AW117" s="88"/>
      <c r="AX117" s="88"/>
    </row>
    <row r="118" spans="1:50" s="9" customFormat="1">
      <c r="A118" s="6" t="str">
        <f t="shared" si="8"/>
        <v>201811</v>
      </c>
      <c r="B118" s="6">
        <f>[3]report!$D335</f>
        <v>43176</v>
      </c>
      <c r="C118" s="7">
        <f>[3]report!E335/1000</f>
        <v>16.318619999999996</v>
      </c>
      <c r="D118" s="7">
        <f>[3]report!F335/1000</f>
        <v>6.2893700000000008</v>
      </c>
      <c r="E118" s="67">
        <f>[9]ByDepartureDate!$K176-2%</f>
        <v>0.8243034032002039</v>
      </c>
      <c r="F118" s="66">
        <f>[5]ByDepartureDate!$M176/1.1</f>
        <v>0.65730356082774677</v>
      </c>
      <c r="G118" s="7">
        <f>VLOOKUP(B118,'[4]AUS Mth'!$A:$T,20,TRUE)/1000000</f>
        <v>12.853752032258063</v>
      </c>
      <c r="H118" s="7">
        <f>VLOOKUP(B118,'[4]BRA Mth'!$A:$L,12,TRUE)/1000000</f>
        <v>6.6380311290322576</v>
      </c>
      <c r="I118" s="7">
        <f>VLOOKUP(B118,'[4]Minors Mth'!$A:$BO,67,TRUE)/1000</f>
        <v>2.0953714193548385</v>
      </c>
      <c r="J118" s="10">
        <f t="shared" si="12"/>
        <v>13.892802563765644</v>
      </c>
      <c r="K118" s="10">
        <f t="shared" si="10"/>
        <v>3.5061337267892476</v>
      </c>
      <c r="L118" s="10">
        <f t="shared" si="9"/>
        <v>19.49430770990973</v>
      </c>
      <c r="M118" s="10">
        <f t="shared" si="7"/>
        <v>21.587154580645159</v>
      </c>
      <c r="N118" s="9">
        <v>17.510000000000002</v>
      </c>
      <c r="O118" s="22">
        <f>VLOOKUP(B118,[6]removals!$B:$AR,43,TRUE)/100*7</f>
        <v>17.488100000000003</v>
      </c>
      <c r="P118" s="11">
        <f>VLOOKUP(B118-1,[6]Port!$B:$C,2,FALSE)/100</f>
        <v>159.7259</v>
      </c>
      <c r="Q118" s="12">
        <f t="shared" si="11"/>
        <v>158.62790770990972</v>
      </c>
      <c r="R118" s="12"/>
      <c r="S118" s="12"/>
      <c r="T118" s="12"/>
      <c r="U118" s="12"/>
      <c r="V118" s="12"/>
      <c r="W118" s="12"/>
      <c r="X118" s="12"/>
      <c r="Y118" s="7">
        <f>VLOOKUP(EOMONTH(B118,0),[7]snd_evolution!$A$1:$AT$120,46,TRUE)/1000</f>
        <v>18.342673534984549</v>
      </c>
      <c r="Z118" s="13">
        <f>VLOOKUP(EOMONTH(B118,0),'[8]Mill details analysis (ex-SX)'!$R:$AB,11,TRUE)</f>
        <v>33.5253338986644</v>
      </c>
      <c r="AH118" s="98"/>
      <c r="AI118" s="98"/>
      <c r="AJ118" s="98"/>
      <c r="AL118" s="98"/>
      <c r="AM118" s="63"/>
      <c r="AU118" s="88"/>
      <c r="AV118" s="88"/>
      <c r="AW118" s="88"/>
      <c r="AX118" s="88"/>
    </row>
    <row r="119" spans="1:50" s="9" customFormat="1">
      <c r="A119" s="6" t="str">
        <f t="shared" si="8"/>
        <v>201812</v>
      </c>
      <c r="B119" s="6">
        <f>[3]report!$D336</f>
        <v>43183</v>
      </c>
      <c r="C119" s="7">
        <f>[3]report!E336/1000</f>
        <v>14.18585</v>
      </c>
      <c r="D119" s="7">
        <f>[3]report!F336/1000</f>
        <v>6.5641900000000017</v>
      </c>
      <c r="E119" s="67">
        <f>[9]ByDepartureDate!$K177-2%</f>
        <v>0.73818755699914518</v>
      </c>
      <c r="F119" s="66">
        <f>[5]ByDepartureDate!$M177/1.1</f>
        <v>0.63792823912570207</v>
      </c>
      <c r="G119" s="7">
        <f>VLOOKUP(B119,'[4]AUS Mth'!$A:$T,20,TRUE)/1000000</f>
        <v>12.853752032258063</v>
      </c>
      <c r="H119" s="7">
        <f>VLOOKUP(B119,'[4]BRA Mth'!$A:$L,12,TRUE)/1000000</f>
        <v>6.6380311290322576</v>
      </c>
      <c r="I119" s="7">
        <f>VLOOKUP(B119,'[4]Minors Mth'!$A:$BO,67,TRUE)/1000</f>
        <v>2.0953714193548385</v>
      </c>
      <c r="J119" s="10">
        <f t="shared" si="12"/>
        <v>13.6620242586703</v>
      </c>
      <c r="K119" s="10">
        <f t="shared" si="10"/>
        <v>3.3323343921438902</v>
      </c>
      <c r="L119" s="10">
        <f t="shared" si="9"/>
        <v>19.089730070169029</v>
      </c>
      <c r="M119" s="10">
        <f t="shared" si="7"/>
        <v>21.587154580645159</v>
      </c>
      <c r="N119" s="9">
        <v>19.380000000000003</v>
      </c>
      <c r="O119" s="7">
        <f>VLOOKUP(B119,[6]removals!$B:$AR,43,TRUE)/100*7</f>
        <v>17.8962</v>
      </c>
      <c r="P119" s="11">
        <f>VLOOKUP(B119-1,[6]Port!$B:$C,2,FALSE)/100</f>
        <v>161.35399999999998</v>
      </c>
      <c r="Q119" s="12">
        <f t="shared" si="11"/>
        <v>159.04943007016902</v>
      </c>
      <c r="R119" s="12"/>
      <c r="S119" s="12"/>
      <c r="T119" s="12"/>
      <c r="U119" s="12"/>
      <c r="V119" s="12"/>
      <c r="W119" s="12"/>
      <c r="X119" s="12"/>
      <c r="Y119" s="7">
        <f>VLOOKUP(EOMONTH(B119,0),[7]snd_evolution!$A$1:$AT$120,46,TRUE)/1000</f>
        <v>18.342673534984549</v>
      </c>
      <c r="Z119" s="13">
        <f>VLOOKUP(EOMONTH(B119,0),'[8]Mill details analysis (ex-SX)'!$R:$AB,11,TRUE)</f>
        <v>33.5253338986644</v>
      </c>
      <c r="AH119" s="98"/>
      <c r="AI119" s="98"/>
      <c r="AJ119" s="98"/>
      <c r="AL119" s="98"/>
      <c r="AM119" s="63"/>
      <c r="AU119" s="88"/>
      <c r="AV119" s="88"/>
      <c r="AW119" s="88"/>
      <c r="AX119" s="88"/>
    </row>
    <row r="120" spans="1:50" s="9" customFormat="1">
      <c r="A120" s="6" t="str">
        <f t="shared" si="8"/>
        <v>201813</v>
      </c>
      <c r="B120" s="6">
        <f>[3]report!$D337</f>
        <v>43190</v>
      </c>
      <c r="C120" s="7">
        <f>[3]report!E337/1000</f>
        <v>18.117579999999997</v>
      </c>
      <c r="D120" s="7">
        <f>[3]report!F337/1000</f>
        <v>7.9898800000000003</v>
      </c>
      <c r="E120" s="67">
        <f>[9]ByDepartureDate!$K178-2%</f>
        <v>0.79128943455693423</v>
      </c>
      <c r="F120" s="66">
        <f>[5]ByDepartureDate!$M178/1.1</f>
        <v>0.53142587036423394</v>
      </c>
      <c r="G120" s="7">
        <f>VLOOKUP(B120,'[4]AUS Mth'!$A:$T,20,TRUE)/1000000</f>
        <v>12.853752032258063</v>
      </c>
      <c r="H120" s="7">
        <f>VLOOKUP(B120,'[4]BRA Mth'!$A:$L,12,TRUE)/1000000</f>
        <v>6.6380311290322576</v>
      </c>
      <c r="I120" s="7">
        <f>VLOOKUP(B120,'[4]Minors Mth'!$A:$BO,67,TRUE)/1000</f>
        <v>2.0953714193548385</v>
      </c>
      <c r="J120" s="10">
        <f t="shared" si="12"/>
        <v>13.200921323421307</v>
      </c>
      <c r="K120" s="10">
        <f t="shared" si="10"/>
        <v>3.6575767865667084</v>
      </c>
      <c r="L120" s="10">
        <f t="shared" si="9"/>
        <v>18.953869529342853</v>
      </c>
      <c r="M120" s="10">
        <f t="shared" si="7"/>
        <v>21.587154580645159</v>
      </c>
      <c r="N120" s="9">
        <v>18.700000000000003</v>
      </c>
      <c r="O120" s="7">
        <f>VLOOKUP(B120,[6]removals!$B:$AR,43,TRUE)/100*7</f>
        <v>18.553500000000003</v>
      </c>
      <c r="P120" s="11">
        <f>VLOOKUP(B120-1,[6]Port!$B:$C,2,FALSE)/100</f>
        <v>162.81799999999998</v>
      </c>
      <c r="Q120" s="12">
        <f t="shared" si="11"/>
        <v>162.43436952934283</v>
      </c>
      <c r="R120" s="12"/>
      <c r="S120" s="12"/>
      <c r="T120" s="12"/>
      <c r="U120" s="12"/>
      <c r="V120" s="12"/>
      <c r="W120" s="12"/>
      <c r="X120" s="12"/>
      <c r="Y120" s="7">
        <f>VLOOKUP(EOMONTH(B120,0),[7]snd_evolution!$A$1:$AT$120,46,TRUE)/1000</f>
        <v>18.342673534984549</v>
      </c>
      <c r="Z120" s="13">
        <f>VLOOKUP(EOMONTH(B120,0),'[8]Mill details analysis (ex-SX)'!$R:$AB,11,TRUE)</f>
        <v>33.5253338986644</v>
      </c>
      <c r="AH120" s="98"/>
      <c r="AI120" s="98"/>
      <c r="AJ120" s="98"/>
      <c r="AL120" s="98"/>
      <c r="AM120" s="63"/>
      <c r="AU120" s="88"/>
      <c r="AV120" s="88"/>
      <c r="AW120" s="88"/>
      <c r="AX120" s="88"/>
    </row>
    <row r="121" spans="1:50" s="9" customFormat="1">
      <c r="A121" s="6" t="str">
        <f t="shared" si="8"/>
        <v>201814</v>
      </c>
      <c r="B121" s="6">
        <f>[3]report!$D338</f>
        <v>43197</v>
      </c>
      <c r="C121" s="7">
        <f>[3]report!E338/1000</f>
        <v>19.446199999999994</v>
      </c>
      <c r="D121" s="7">
        <f>[3]report!F338/1000</f>
        <v>5.8387399999999987</v>
      </c>
      <c r="E121" s="67">
        <f>[9]ByDepartureDate!$K179-2%</f>
        <v>0.80764916533842379</v>
      </c>
      <c r="F121" s="66">
        <f>[5]ByDepartureDate!$M179/1.1</f>
        <v>0.6831105468224663</v>
      </c>
      <c r="G121" s="7">
        <f>VLOOKUP(B121,'[4]AUS Mth'!$A:$T,20,TRUE)/1000000</f>
        <v>12.096689966666666</v>
      </c>
      <c r="H121" s="7">
        <f>VLOOKUP(B121,'[4]BRA Mth'!$A:$L,12,TRUE)/1000000</f>
        <v>6.6542634666666665</v>
      </c>
      <c r="I121" s="7">
        <f>VLOOKUP(B121,'[4]Minors Mth'!$A:$BO,67,TRUE)/1000</f>
        <v>2.3421808666666668</v>
      </c>
      <c r="J121" s="10">
        <f t="shared" si="12"/>
        <v>11.677424862064697</v>
      </c>
      <c r="K121" s="10">
        <f t="shared" si="10"/>
        <v>4.5947109295202475</v>
      </c>
      <c r="L121" s="10">
        <f t="shared" si="9"/>
        <v>18.61431665825161</v>
      </c>
      <c r="M121" s="10">
        <f t="shared" si="7"/>
        <v>21.093134299999999</v>
      </c>
      <c r="N121" s="9">
        <v>21.42</v>
      </c>
      <c r="O121" s="7">
        <f>VLOOKUP(B121,[6]removals!$B:$AR,43,TRUE)/100*7</f>
        <v>19.059600000000007</v>
      </c>
      <c r="P121" s="11">
        <f>VLOOKUP(B121-1,[6]Port!$B:$C,2,FALSE)/100</f>
        <v>161.16129999999998</v>
      </c>
      <c r="Q121" s="12">
        <f t="shared" si="11"/>
        <v>159.65271665825159</v>
      </c>
      <c r="R121" s="12"/>
      <c r="S121" s="12"/>
      <c r="T121" s="12"/>
      <c r="U121" s="12"/>
      <c r="V121" s="12"/>
      <c r="W121" s="12"/>
      <c r="X121" s="12"/>
      <c r="Y121" s="7">
        <f>VLOOKUP(EOMONTH(B121,0),[7]snd_evolution!$A$1:$AT$120,46,TRUE)/1000</f>
        <v>20.080399942172818</v>
      </c>
      <c r="Z121" s="13">
        <f>VLOOKUP(EOMONTH(B121,0),'[8]Mill details analysis (ex-SX)'!$R:$AB,11,TRUE)</f>
        <v>31.790284142988078</v>
      </c>
      <c r="AH121" s="98"/>
      <c r="AI121" s="98"/>
      <c r="AJ121" s="98"/>
      <c r="AL121" s="98"/>
      <c r="AM121" s="63"/>
      <c r="AU121" s="88"/>
      <c r="AV121" s="88"/>
      <c r="AW121" s="88"/>
      <c r="AX121" s="88"/>
    </row>
    <row r="122" spans="1:50" s="9" customFormat="1">
      <c r="A122" s="6" t="str">
        <f t="shared" si="8"/>
        <v>201815</v>
      </c>
      <c r="B122" s="6">
        <f>[3]report!$D339</f>
        <v>43204</v>
      </c>
      <c r="C122" s="7">
        <f>[3]report!E339/1000</f>
        <v>16.311430000000001</v>
      </c>
      <c r="D122" s="7">
        <f>[3]report!F339/1000</f>
        <v>6.1231500000000016</v>
      </c>
      <c r="E122" s="67">
        <f>[9]ByDepartureDate!$K180-2%</f>
        <v>0.82051073437453548</v>
      </c>
      <c r="F122" s="66">
        <f>[5]ByDepartureDate!$M180/1.1</f>
        <v>0.46247776246529643</v>
      </c>
      <c r="G122" s="7">
        <f>VLOOKUP(B122,'[4]AUS Mth'!$A:$T,20,TRUE)/1000000</f>
        <v>12.096689966666666</v>
      </c>
      <c r="H122" s="7">
        <f>VLOOKUP(B122,'[4]BRA Mth'!$A:$L,12,TRUE)/1000000</f>
        <v>6.6542634666666665</v>
      </c>
      <c r="I122" s="7">
        <f>VLOOKUP(B122,'[4]Minors Mth'!$A:$BO,67,TRUE)/1000</f>
        <v>2.3421808666666668</v>
      </c>
      <c r="J122" s="10">
        <f t="shared" si="12"/>
        <v>12.104801468668887</v>
      </c>
      <c r="K122" s="10">
        <f t="shared" si="10"/>
        <v>4.4457690765350231</v>
      </c>
      <c r="L122" s="10">
        <f t="shared" si="9"/>
        <v>18.892751411870577</v>
      </c>
      <c r="M122" s="10">
        <f t="shared" si="7"/>
        <v>21.093134299999999</v>
      </c>
      <c r="N122" s="9">
        <v>20.91</v>
      </c>
      <c r="O122" s="7">
        <f>VLOOKUP(B122,[6]removals!$B:$AR,43,TRUE)/100*7</f>
        <v>19.026700000000002</v>
      </c>
      <c r="P122" s="11">
        <f>VLOOKUP(B122-1,[6]Port!$B:$C,2,FALSE)/100</f>
        <v>160.4297</v>
      </c>
      <c r="Q122" s="12">
        <f t="shared" si="11"/>
        <v>161.53735141187056</v>
      </c>
      <c r="R122" s="12"/>
      <c r="S122" s="12"/>
      <c r="T122" s="12"/>
      <c r="U122" s="12"/>
      <c r="V122" s="12"/>
      <c r="W122" s="12"/>
      <c r="X122" s="12"/>
      <c r="Y122" s="7">
        <f>VLOOKUP(EOMONTH(B122,0),[7]snd_evolution!$A$1:$AT$120,46,TRUE)/1000</f>
        <v>20.080399942172818</v>
      </c>
      <c r="Z122" s="13">
        <f>VLOOKUP(EOMONTH(B122,0),'[8]Mill details analysis (ex-SX)'!$R:$AB,11,TRUE)</f>
        <v>31.790284142988078</v>
      </c>
      <c r="AH122" s="98"/>
      <c r="AI122" s="98"/>
      <c r="AJ122" s="98"/>
      <c r="AL122" s="98"/>
      <c r="AM122" s="63"/>
      <c r="AU122" s="88"/>
      <c r="AV122" s="88"/>
      <c r="AW122" s="88"/>
      <c r="AX122" s="88"/>
    </row>
    <row r="123" spans="1:50" s="9" customFormat="1">
      <c r="A123" s="6" t="str">
        <f t="shared" si="8"/>
        <v>201816</v>
      </c>
      <c r="B123" s="6">
        <f>[3]report!$D340</f>
        <v>43211</v>
      </c>
      <c r="C123" s="7">
        <f>[3]report!E340/1000</f>
        <v>16.88898</v>
      </c>
      <c r="D123" s="7">
        <f>[3]report!F340/1000</f>
        <v>6.8429299999999991</v>
      </c>
      <c r="E123" s="67">
        <f>[9]ByDepartureDate!$K181-2%</f>
        <v>0.77614191681368916</v>
      </c>
      <c r="F123" s="66">
        <f>[5]ByDepartureDate!$M181/1.1</f>
        <v>0.55635255756710167</v>
      </c>
      <c r="G123" s="7">
        <f>VLOOKUP(B123,'[4]AUS Mth'!$A:$T,20,TRUE)/1000000</f>
        <v>12.096689966666666</v>
      </c>
      <c r="H123" s="7">
        <f>VLOOKUP(B123,'[4]BRA Mth'!$A:$L,12,TRUE)/1000000</f>
        <v>6.6542634666666665</v>
      </c>
      <c r="I123" s="7">
        <f>VLOOKUP(B123,'[4]Minors Mth'!$A:$BO,67,TRUE)/1000</f>
        <v>2.3421808666666668</v>
      </c>
      <c r="J123" s="10">
        <f t="shared" si="12"/>
        <v>14.715233560994424</v>
      </c>
      <c r="K123" s="10">
        <f t="shared" si="10"/>
        <v>3.6079701671669926</v>
      </c>
      <c r="L123" s="10">
        <f t="shared" si="9"/>
        <v>20.665384594828083</v>
      </c>
      <c r="M123" s="10">
        <f t="shared" si="7"/>
        <v>21.093134299999999</v>
      </c>
      <c r="N123" s="9">
        <v>19.89</v>
      </c>
      <c r="O123" s="7">
        <f>VLOOKUP(B123,[6]removals!$B:$AR,43,TRUE)/100*7</f>
        <v>19.394199999999998</v>
      </c>
      <c r="P123" s="11">
        <f>VLOOKUP(B123-1,[6]Port!$B:$C,2,FALSE)/100</f>
        <v>159.83180000000002</v>
      </c>
      <c r="Q123" s="12">
        <f t="shared" si="11"/>
        <v>162.72088459482808</v>
      </c>
      <c r="R123" s="12"/>
      <c r="S123" s="12"/>
      <c r="T123" s="12"/>
      <c r="U123" s="12"/>
      <c r="V123" s="12"/>
      <c r="W123" s="12"/>
      <c r="X123" s="12"/>
      <c r="Y123" s="7">
        <f>VLOOKUP(EOMONTH(B123,0),[7]snd_evolution!$A$1:$AT$120,46,TRUE)/1000</f>
        <v>20.080399942172818</v>
      </c>
      <c r="Z123" s="13">
        <f>VLOOKUP(EOMONTH(B123,0),'[8]Mill details analysis (ex-SX)'!$R:$AB,11,TRUE)</f>
        <v>31.790284142988078</v>
      </c>
      <c r="AH123" s="98"/>
      <c r="AI123" s="98"/>
      <c r="AJ123" s="98"/>
      <c r="AL123" s="98"/>
      <c r="AM123" s="63"/>
      <c r="AU123" s="88"/>
      <c r="AV123" s="88"/>
      <c r="AW123" s="88"/>
      <c r="AX123" s="88"/>
    </row>
    <row r="124" spans="1:50" s="9" customFormat="1">
      <c r="A124" s="6" t="str">
        <f t="shared" si="8"/>
        <v>201817</v>
      </c>
      <c r="B124" s="6">
        <f>[3]report!$D341</f>
        <v>43218</v>
      </c>
      <c r="C124" s="7">
        <f>[3]report!E341/1000</f>
        <v>18.062030000000004</v>
      </c>
      <c r="D124" s="7">
        <f>[3]report!F341/1000</f>
        <v>7.9887600000000001</v>
      </c>
      <c r="E124" s="67">
        <f>[9]ByDepartureDate!$K182-2%</f>
        <v>0.84114426793877661</v>
      </c>
      <c r="F124" s="66">
        <f>[5]ByDepartureDate!$M182/1.1</f>
        <v>0.68763739225662179</v>
      </c>
      <c r="G124" s="7">
        <f>VLOOKUP(B124,'[4]AUS Mth'!$A:$T,20,TRUE)/1000000</f>
        <v>12.096689966666666</v>
      </c>
      <c r="H124" s="7">
        <f>VLOOKUP(B124,'[4]BRA Mth'!$A:$L,12,TRUE)/1000000</f>
        <v>6.6542634666666665</v>
      </c>
      <c r="I124" s="7">
        <f>VLOOKUP(B124,'[4]Minors Mth'!$A:$BO,67,TRUE)/1000</f>
        <v>2.3421808666666668</v>
      </c>
      <c r="J124" s="10">
        <f t="shared" si="12"/>
        <v>14.263689122319407</v>
      </c>
      <c r="K124" s="10">
        <f t="shared" si="10"/>
        <v>3.7458764222871723</v>
      </c>
      <c r="L124" s="10">
        <f t="shared" si="9"/>
        <v>20.351746411273247</v>
      </c>
      <c r="M124" s="10">
        <f t="shared" si="7"/>
        <v>21.093134299999999</v>
      </c>
      <c r="N124" s="9">
        <v>18.87</v>
      </c>
      <c r="O124" s="7">
        <f>VLOOKUP(B124,[6]removals!$B:$AR,43,TRUE)/100*7</f>
        <v>19.501999999999995</v>
      </c>
      <c r="P124" s="11">
        <f>VLOOKUP(B124-1,[6]Port!$B:$C,2,FALSE)/100</f>
        <v>159.08410000000001</v>
      </c>
      <c r="Q124" s="12">
        <f t="shared" si="11"/>
        <v>161.70154641127326</v>
      </c>
      <c r="R124" s="12"/>
      <c r="S124" s="12"/>
      <c r="T124" s="12"/>
      <c r="U124" s="12"/>
      <c r="V124" s="12"/>
      <c r="W124" s="12"/>
      <c r="X124" s="12"/>
      <c r="Y124" s="7">
        <f>VLOOKUP(EOMONTH(B124,0),[7]snd_evolution!$A$1:$AT$120,46,TRUE)/1000</f>
        <v>20.080399942172818</v>
      </c>
      <c r="Z124" s="13">
        <f>VLOOKUP(EOMONTH(B124,0),'[8]Mill details analysis (ex-SX)'!$R:$AB,11,TRUE)</f>
        <v>31.790284142988078</v>
      </c>
      <c r="AH124" s="98"/>
      <c r="AI124" s="98"/>
      <c r="AJ124" s="98"/>
      <c r="AL124" s="98"/>
      <c r="AM124" s="63"/>
      <c r="AU124" s="88"/>
      <c r="AV124" s="88"/>
      <c r="AW124" s="88"/>
      <c r="AX124" s="88"/>
    </row>
    <row r="125" spans="1:50" s="9" customFormat="1">
      <c r="A125" s="6" t="str">
        <f t="shared" si="8"/>
        <v>201818</v>
      </c>
      <c r="B125" s="6">
        <f>[3]report!$D342</f>
        <v>43225</v>
      </c>
      <c r="C125" s="7">
        <f>[3]report!E342/1000</f>
        <v>19.100940000000005</v>
      </c>
      <c r="D125" s="7">
        <f>[3]report!F342/1000</f>
        <v>7.2676600000000002</v>
      </c>
      <c r="E125" s="67">
        <f>[9]ByDepartureDate!$K183-2%</f>
        <v>0.74572823653071496</v>
      </c>
      <c r="F125" s="66">
        <f>[5]ByDepartureDate!$M183/1.1</f>
        <v>0.57933382617805274</v>
      </c>
      <c r="G125" s="7">
        <f>VLOOKUP(B125,'[4]AUS Mth'!$A:$T,20,TRUE)/1000000</f>
        <v>14.076298419354838</v>
      </c>
      <c r="H125" s="7">
        <f>VLOOKUP(B125,'[4]BRA Mth'!$A:$L,12,TRUE)/1000000</f>
        <v>7.2288315806451617</v>
      </c>
      <c r="I125" s="7">
        <f>VLOOKUP(B125,'[4]Minors Mth'!$A:$BO,67,TRUE)/1000</f>
        <v>2.2769895806451612</v>
      </c>
      <c r="J125" s="10">
        <f t="shared" si="12"/>
        <v>12.987333048523832</v>
      </c>
      <c r="K125" s="10">
        <f t="shared" si="10"/>
        <v>3.8292438519684442</v>
      </c>
      <c r="L125" s="10">
        <f t="shared" si="9"/>
        <v>19.093566481137437</v>
      </c>
      <c r="M125" s="10">
        <f t="shared" si="7"/>
        <v>23.582119580645159</v>
      </c>
      <c r="N125" s="9">
        <v>15.81</v>
      </c>
      <c r="O125" s="7">
        <f>VLOOKUP(B125,[6]removals!$B:$AR,43,TRUE)/100*7</f>
        <v>18.788700000000002</v>
      </c>
      <c r="P125" s="11">
        <f>VLOOKUP(B125-1,[6]Port!$B:$C,2,FALSE)/100</f>
        <v>160.15989999999999</v>
      </c>
      <c r="Q125" s="12">
        <f t="shared" si="11"/>
        <v>162.44896648113743</v>
      </c>
      <c r="R125" s="12"/>
      <c r="S125" s="12"/>
      <c r="T125" s="12"/>
      <c r="U125" s="12"/>
      <c r="V125" s="12"/>
      <c r="W125" s="12"/>
      <c r="X125" s="12"/>
      <c r="Y125" s="7">
        <f>VLOOKUP(EOMONTH(B125,0),[7]snd_evolution!$A$1:$AT$120,46,TRUE)/1000</f>
        <v>21.284438775372799</v>
      </c>
      <c r="Z125" s="13">
        <f>VLOOKUP(EOMONTH(B125,0),'[8]Mill details analysis (ex-SX)'!$R:$AB,11,TRUE)</f>
        <v>31.662927398366691</v>
      </c>
      <c r="AH125" s="98"/>
      <c r="AI125" s="98"/>
      <c r="AJ125" s="98"/>
      <c r="AL125" s="98"/>
      <c r="AM125" s="63"/>
      <c r="AU125" s="88"/>
      <c r="AV125" s="88"/>
      <c r="AW125" s="88"/>
      <c r="AX125" s="88"/>
    </row>
    <row r="126" spans="1:50" s="9" customFormat="1">
      <c r="A126" s="6" t="str">
        <f t="shared" si="8"/>
        <v>201819</v>
      </c>
      <c r="B126" s="6">
        <f>[3]report!$D343</f>
        <v>43232</v>
      </c>
      <c r="C126" s="7">
        <f>[3]report!E343/1000</f>
        <v>17.346420000000002</v>
      </c>
      <c r="D126" s="7">
        <f>[3]report!F343/1000</f>
        <v>6.6826999999999996</v>
      </c>
      <c r="E126" s="67">
        <f>[9]ByDepartureDate!$K184-2%</f>
        <v>0.81287546297236057</v>
      </c>
      <c r="F126" s="66">
        <f>[5]ByDepartureDate!$M184/1.1</f>
        <v>0.5197314738299148</v>
      </c>
      <c r="G126" s="7">
        <f>VLOOKUP(B126,'[4]AUS Mth'!$A:$T,20,TRUE)/1000000</f>
        <v>14.076298419354838</v>
      </c>
      <c r="H126" s="7">
        <f>VLOOKUP(B126,'[4]BRA Mth'!$A:$L,12,TRUE)/1000000</f>
        <v>7.2288315806451617</v>
      </c>
      <c r="I126" s="7">
        <f>VLOOKUP(B126,'[4]Minors Mth'!$A:$BO,67,TRUE)/1000</f>
        <v>2.2769895806451612</v>
      </c>
      <c r="J126" s="10">
        <f t="shared" si="12"/>
        <v>13.848817475955595</v>
      </c>
      <c r="K126" s="10">
        <f t="shared" si="10"/>
        <v>3.7789565826231777</v>
      </c>
      <c r="L126" s="10">
        <f t="shared" si="9"/>
        <v>19.904763639223933</v>
      </c>
      <c r="M126" s="10">
        <f t="shared" si="7"/>
        <v>23.582119580645159</v>
      </c>
      <c r="N126" s="9">
        <v>15.47</v>
      </c>
      <c r="O126" s="7">
        <f>VLOOKUP(B126,[6]removals!$B:$AR,43,TRUE)/100*7</f>
        <v>19.028099999999998</v>
      </c>
      <c r="P126" s="11">
        <f>VLOOKUP(B126-1,[6]Port!$B:$C,2,FALSE)/100</f>
        <v>158.76390000000001</v>
      </c>
      <c r="Q126" s="12">
        <f t="shared" si="11"/>
        <v>161.37656363922392</v>
      </c>
      <c r="R126" s="12"/>
      <c r="S126" s="12"/>
      <c r="T126" s="12"/>
      <c r="U126" s="12"/>
      <c r="V126" s="12"/>
      <c r="W126" s="12"/>
      <c r="X126" s="12"/>
      <c r="Y126" s="7">
        <f>VLOOKUP(EOMONTH(B126,0),[7]snd_evolution!$A$1:$AT$120,46,TRUE)/1000</f>
        <v>21.284438775372799</v>
      </c>
      <c r="Z126" s="13">
        <f>VLOOKUP(EOMONTH(B126,0),'[8]Mill details analysis (ex-SX)'!$R:$AB,11,TRUE)</f>
        <v>31.662927398366691</v>
      </c>
      <c r="AH126" s="98"/>
      <c r="AI126" s="98"/>
      <c r="AJ126" s="98"/>
      <c r="AL126" s="98"/>
      <c r="AM126" s="63"/>
      <c r="AU126" s="88"/>
      <c r="AV126" s="88"/>
      <c r="AW126" s="88"/>
      <c r="AX126" s="88"/>
    </row>
    <row r="127" spans="1:50" s="9" customFormat="1">
      <c r="A127" s="6" t="str">
        <f t="shared" si="8"/>
        <v>201820</v>
      </c>
      <c r="B127" s="6">
        <f>[3]report!$D344</f>
        <v>43239</v>
      </c>
      <c r="C127" s="7">
        <f>[3]report!E344/1000</f>
        <v>16.99033</v>
      </c>
      <c r="D127" s="7">
        <f>[3]report!F344/1000</f>
        <v>6.7995300000000007</v>
      </c>
      <c r="E127" s="67">
        <f>[9]ByDepartureDate!$K185-2%</f>
        <v>0.84104783170508435</v>
      </c>
      <c r="F127" s="66">
        <f>[5]ByDepartureDate!$M185/1.1</f>
        <v>0.59986727686235397</v>
      </c>
      <c r="G127" s="7">
        <f>VLOOKUP(B127,'[4]AUS Mth'!$A:$T,20,TRUE)/1000000</f>
        <v>14.076298419354838</v>
      </c>
      <c r="H127" s="7">
        <f>VLOOKUP(B127,'[4]BRA Mth'!$A:$L,12,TRUE)/1000000</f>
        <v>7.2288315806451617</v>
      </c>
      <c r="I127" s="7">
        <f>VLOOKUP(B127,'[4]Minors Mth'!$A:$BO,67,TRUE)/1000</f>
        <v>2.2769895806451612</v>
      </c>
      <c r="J127" s="10">
        <f t="shared" si="12"/>
        <v>14.448359342969026</v>
      </c>
      <c r="K127" s="10">
        <f t="shared" si="10"/>
        <v>3.0832653017218945</v>
      </c>
      <c r="L127" s="10">
        <f t="shared" si="9"/>
        <v>19.808614225336083</v>
      </c>
      <c r="M127" s="10">
        <f t="shared" si="7"/>
        <v>23.582119580645159</v>
      </c>
      <c r="N127" s="9">
        <v>17.68</v>
      </c>
      <c r="O127" s="7">
        <f>VLOOKUP(B127,[6]removals!$B:$AR,43,TRUE)/100*7</f>
        <v>19.844999999999995</v>
      </c>
      <c r="P127" s="11">
        <f>VLOOKUP(B127-1,[6]Port!$B:$C,2,FALSE)/100</f>
        <v>157.56469999999999</v>
      </c>
      <c r="Q127" s="12">
        <f t="shared" si="11"/>
        <v>156.5175142253361</v>
      </c>
      <c r="R127" s="12"/>
      <c r="S127" s="12"/>
      <c r="T127" s="12"/>
      <c r="U127" s="12"/>
      <c r="V127" s="12"/>
      <c r="W127" s="12"/>
      <c r="X127" s="12"/>
      <c r="Y127" s="7">
        <f>VLOOKUP(EOMONTH(B127,0),[7]snd_evolution!$A$1:$AT$120,46,TRUE)/1000</f>
        <v>21.284438775372799</v>
      </c>
      <c r="Z127" s="13">
        <f>VLOOKUP(EOMONTH(B127,0),'[8]Mill details analysis (ex-SX)'!$R:$AB,11,TRUE)</f>
        <v>31.662927398366691</v>
      </c>
      <c r="AH127" s="98"/>
      <c r="AI127" s="98"/>
      <c r="AJ127" s="98"/>
      <c r="AL127" s="98"/>
      <c r="AM127" s="63"/>
      <c r="AU127" s="88"/>
      <c r="AV127" s="88"/>
      <c r="AW127" s="88"/>
      <c r="AX127" s="88"/>
    </row>
    <row r="128" spans="1:50" s="9" customFormat="1">
      <c r="A128" s="6" t="str">
        <f t="shared" si="8"/>
        <v>201821</v>
      </c>
      <c r="B128" s="6">
        <f>[3]report!$D345</f>
        <v>43246</v>
      </c>
      <c r="C128" s="7">
        <f>[3]report!E345/1000</f>
        <v>18.749970000000001</v>
      </c>
      <c r="D128" s="7">
        <f>[3]report!F345/1000</f>
        <v>8.3022300000000016</v>
      </c>
      <c r="E128" s="67">
        <f>[9]ByDepartureDate!$K186-2%</f>
        <v>0.78817271257557098</v>
      </c>
      <c r="F128" s="66">
        <f>[5]ByDepartureDate!$M186/1.1</f>
        <v>0.60557481007073599</v>
      </c>
      <c r="G128" s="7">
        <f>VLOOKUP(B128,'[4]AUS Mth'!$A:$T,20,TRUE)/1000000</f>
        <v>14.076298419354838</v>
      </c>
      <c r="H128" s="7">
        <f>VLOOKUP(B128,'[4]BRA Mth'!$A:$L,12,TRUE)/1000000</f>
        <v>7.2288315806451617</v>
      </c>
      <c r="I128" s="7">
        <f>VLOOKUP(B128,'[4]Minors Mth'!$A:$BO,67,TRUE)/1000</f>
        <v>2.2769895806451612</v>
      </c>
      <c r="J128" s="10">
        <f t="shared" si="12"/>
        <v>13.917712582614502</v>
      </c>
      <c r="K128" s="10">
        <f t="shared" si="10"/>
        <v>2.9723029730922774</v>
      </c>
      <c r="L128" s="10">
        <f t="shared" si="9"/>
        <v>19.167005136351939</v>
      </c>
      <c r="M128" s="10">
        <f t="shared" si="7"/>
        <v>23.582119580645159</v>
      </c>
      <c r="N128" s="9">
        <v>16.32</v>
      </c>
      <c r="O128" s="7">
        <f>VLOOKUP(B128,[6]removals!$B:$AR,43,TRUE)/100*7</f>
        <v>20.033300000000001</v>
      </c>
      <c r="P128" s="11">
        <f>VLOOKUP(B128-1,[6]Port!$B:$C,2,FALSE)/100</f>
        <v>158.89440000000002</v>
      </c>
      <c r="Q128" s="12">
        <f t="shared" si="11"/>
        <v>158.05840513635192</v>
      </c>
      <c r="R128" s="12"/>
      <c r="S128" s="12"/>
      <c r="T128" s="12"/>
      <c r="U128" s="12"/>
      <c r="V128" s="12"/>
      <c r="W128" s="12"/>
      <c r="X128" s="12"/>
      <c r="Y128" s="7">
        <f>VLOOKUP(EOMONTH(B128,0),[7]snd_evolution!$A$1:$AT$120,46,TRUE)/1000</f>
        <v>21.284438775372799</v>
      </c>
      <c r="Z128" s="13">
        <f>VLOOKUP(EOMONTH(B128,0),'[8]Mill details analysis (ex-SX)'!$R:$AB,11,TRUE)</f>
        <v>31.662927398366691</v>
      </c>
      <c r="AH128" s="98"/>
      <c r="AI128" s="98"/>
      <c r="AJ128" s="98"/>
      <c r="AL128" s="98"/>
      <c r="AM128" s="63"/>
      <c r="AU128" s="88"/>
      <c r="AV128" s="88"/>
      <c r="AW128" s="88"/>
      <c r="AX128" s="88"/>
    </row>
    <row r="129" spans="1:50" s="9" customFormat="1">
      <c r="A129" s="6" t="str">
        <f t="shared" si="8"/>
        <v>201822</v>
      </c>
      <c r="B129" s="6">
        <f>[3]report!$D346</f>
        <v>43253</v>
      </c>
      <c r="C129" s="7">
        <f>[3]report!E346/1000</f>
        <v>19.716109999999997</v>
      </c>
      <c r="D129" s="7">
        <f>[3]report!F346/1000</f>
        <v>8.04819</v>
      </c>
      <c r="E129" s="67">
        <f>[9]ByDepartureDate!$K187-2%</f>
        <v>0.81100121635904932</v>
      </c>
      <c r="F129" s="66">
        <f>[5]ByDepartureDate!$M187/1.1</f>
        <v>0.51071839874238212</v>
      </c>
      <c r="G129" s="7">
        <f>VLOOKUP(B129,'[4]AUS Mth'!$A:$T,20,TRUE)/1000000</f>
        <v>13.032830066666666</v>
      </c>
      <c r="H129" s="7">
        <f>VLOOKUP(B129,'[4]BRA Mth'!$A:$L,12,TRUE)/1000000</f>
        <v>7.9480615666666665</v>
      </c>
      <c r="I129" s="7">
        <f>VLOOKUP(B129,'[4]Minors Mth'!$A:$BO,67,TRUE)/1000</f>
        <v>1.9362156333333329</v>
      </c>
      <c r="J129" s="10">
        <f t="shared" si="12"/>
        <v>13.91363591868636</v>
      </c>
      <c r="K129" s="10">
        <f t="shared" si="10"/>
        <v>4.15135649225273</v>
      </c>
      <c r="L129" s="10">
        <f t="shared" si="9"/>
        <v>20.001208044272424</v>
      </c>
      <c r="M129" s="10">
        <f t="shared" si="7"/>
        <v>22.917107266666665</v>
      </c>
      <c r="N129" s="9">
        <v>12.58</v>
      </c>
      <c r="O129" s="7">
        <f>VLOOKUP(B129,[6]removals!$B:$AR,43,TRUE)/100*7</f>
        <v>19.988500000000002</v>
      </c>
      <c r="P129" s="11">
        <f>VLOOKUP(B129-1,[6]Port!$B:$C,2,FALSE)/100</f>
        <v>160.4016</v>
      </c>
      <c r="Q129" s="12">
        <f t="shared" si="11"/>
        <v>162.64710804427244</v>
      </c>
      <c r="R129" s="12"/>
      <c r="S129" s="12"/>
      <c r="T129" s="12"/>
      <c r="U129" s="12"/>
      <c r="V129" s="12"/>
      <c r="W129" s="12"/>
      <c r="X129" s="12"/>
      <c r="Y129" s="7">
        <f>VLOOKUP(EOMONTH(B129,0),[7]snd_evolution!$A$1:$AT$120,46,TRUE)/1000</f>
        <v>19.991241700435506</v>
      </c>
      <c r="Z129" s="13">
        <f>VLOOKUP(EOMONTH(B129,0),'[8]Mill details analysis (ex-SX)'!$R:$AB,11,TRUE)</f>
        <v>29.708333333333325</v>
      </c>
      <c r="AH129" s="98"/>
      <c r="AI129" s="98"/>
      <c r="AJ129" s="98"/>
      <c r="AL129" s="98"/>
      <c r="AM129" s="63"/>
      <c r="AU129" s="88"/>
      <c r="AV129" s="88"/>
      <c r="AW129" s="88"/>
      <c r="AX129" s="88"/>
    </row>
    <row r="130" spans="1:50" s="9" customFormat="1">
      <c r="A130" s="6" t="str">
        <f t="shared" si="8"/>
        <v>201823</v>
      </c>
      <c r="B130" s="6">
        <f>[3]report!$D347</f>
        <v>43260</v>
      </c>
      <c r="C130" s="7">
        <f>[3]report!E347/1000</f>
        <v>18.268960000000003</v>
      </c>
      <c r="D130" s="7">
        <f>[3]report!F347/1000</f>
        <v>7.3467200000000004</v>
      </c>
      <c r="E130" s="67">
        <f>[9]ByDepartureDate!$K188-2%</f>
        <v>0.79625083115327122</v>
      </c>
      <c r="F130" s="66">
        <f>[5]ByDepartureDate!$M188/1.1</f>
        <v>0.71403868367568712</v>
      </c>
      <c r="G130" s="7">
        <f>VLOOKUP(B130,'[4]AUS Mth'!$A:$T,20,TRUE)/1000000</f>
        <v>13.032830066666666</v>
      </c>
      <c r="H130" s="7">
        <f>VLOOKUP(B130,'[4]BRA Mth'!$A:$L,12,TRUE)/1000000</f>
        <v>7.9480615666666665</v>
      </c>
      <c r="I130" s="7">
        <f>VLOOKUP(B130,'[4]Minors Mth'!$A:$BO,67,TRUE)/1000</f>
        <v>1.9362156333333329</v>
      </c>
      <c r="J130" s="10">
        <f t="shared" si="12"/>
        <v>14.266063599594709</v>
      </c>
      <c r="K130" s="10">
        <f t="shared" si="10"/>
        <v>4.3491251331790064</v>
      </c>
      <c r="L130" s="10">
        <f t="shared" si="9"/>
        <v>20.55140436610705</v>
      </c>
      <c r="M130" s="10">
        <f t="shared" si="7"/>
        <v>22.917107266666665</v>
      </c>
      <c r="N130" s="9">
        <v>14.280000000000001</v>
      </c>
      <c r="O130" s="7">
        <f>VLOOKUP(B130,[6]removals!$B:$AR,43,TRUE)/100*7</f>
        <v>19.278000000000002</v>
      </c>
      <c r="P130" s="11">
        <f>VLOOKUP(B130-1,[6]Port!$B:$C,2,FALSE)/100</f>
        <v>159.14610000000002</v>
      </c>
      <c r="Q130" s="12">
        <f t="shared" si="11"/>
        <v>159.97500436610704</v>
      </c>
      <c r="R130" s="12"/>
      <c r="S130" s="12"/>
      <c r="T130" s="12"/>
      <c r="U130" s="12"/>
      <c r="V130" s="12"/>
      <c r="W130" s="12"/>
      <c r="X130" s="12"/>
      <c r="Y130" s="7">
        <f>VLOOKUP(EOMONTH(B130,0),[7]snd_evolution!$A$1:$AT$120,46,TRUE)/1000</f>
        <v>19.991241700435506</v>
      </c>
      <c r="Z130" s="13">
        <f>VLOOKUP(EOMONTH(B130,0),'[8]Mill details analysis (ex-SX)'!$R:$AB,11,TRUE)</f>
        <v>29.708333333333325</v>
      </c>
      <c r="AH130" s="98"/>
      <c r="AI130" s="98"/>
      <c r="AJ130" s="98"/>
      <c r="AL130" s="98"/>
      <c r="AM130" s="63"/>
      <c r="AU130" s="88"/>
      <c r="AV130" s="88"/>
      <c r="AW130" s="88"/>
      <c r="AX130" s="88"/>
    </row>
    <row r="131" spans="1:50" s="9" customFormat="1">
      <c r="A131" s="6" t="str">
        <f t="shared" si="8"/>
        <v>201824</v>
      </c>
      <c r="B131" s="6">
        <f>[3]report!$D348</f>
        <v>43267</v>
      </c>
      <c r="C131" s="7">
        <f>[3]report!E348/1000</f>
        <v>18.281410000000001</v>
      </c>
      <c r="D131" s="7">
        <f>[3]report!F348/1000</f>
        <v>7.7502400000000007</v>
      </c>
      <c r="E131" s="67">
        <f>[9]ByDepartureDate!$K189-2%</f>
        <v>0.83643564517114966</v>
      </c>
      <c r="F131" s="66">
        <f>[5]ByDepartureDate!$M189/1.1</f>
        <v>0.61795333341291392</v>
      </c>
      <c r="G131" s="7">
        <f>VLOOKUP(B131,'[4]AUS Mth'!$A:$T,20,TRUE)/1000000</f>
        <v>13.032830066666666</v>
      </c>
      <c r="H131" s="7">
        <f>VLOOKUP(B131,'[4]BRA Mth'!$A:$L,12,TRUE)/1000000</f>
        <v>7.9480615666666665</v>
      </c>
      <c r="I131" s="7">
        <f>VLOOKUP(B131,'[4]Minors Mth'!$A:$BO,67,TRUE)/1000</f>
        <v>1.9362156333333329</v>
      </c>
      <c r="J131" s="10">
        <f t="shared" si="12"/>
        <v>15.070918309656788</v>
      </c>
      <c r="K131" s="10">
        <f t="shared" si="10"/>
        <v>3.4497802346893089</v>
      </c>
      <c r="L131" s="10">
        <f t="shared" si="9"/>
        <v>20.45691417767943</v>
      </c>
      <c r="M131" s="10">
        <f t="shared" ref="M131:M194" si="13">SUM(G131:I131)</f>
        <v>22.917107266666665</v>
      </c>
      <c r="N131" s="9">
        <v>19.21</v>
      </c>
      <c r="O131" s="7">
        <f>VLOOKUP(B131,[6]removals!$B:$AR,43,TRUE)/100*7</f>
        <v>18.669699999999999</v>
      </c>
      <c r="P131" s="11">
        <f>VLOOKUP(B131-1,[6]Port!$B:$C,2,FALSE)/100</f>
        <v>157.2347</v>
      </c>
      <c r="Q131" s="12">
        <f t="shared" si="11"/>
        <v>156.00331417767944</v>
      </c>
      <c r="R131" s="12"/>
      <c r="S131" s="12"/>
      <c r="T131" s="12"/>
      <c r="U131" s="12"/>
      <c r="V131" s="12"/>
      <c r="W131" s="12"/>
      <c r="X131" s="12"/>
      <c r="Y131" s="7">
        <f>VLOOKUP(EOMONTH(B131,0),[7]snd_evolution!$A$1:$AT$120,46,TRUE)/1000</f>
        <v>19.991241700435506</v>
      </c>
      <c r="Z131" s="13">
        <f>VLOOKUP(EOMONTH(B131,0),'[8]Mill details analysis (ex-SX)'!$R:$AB,11,TRUE)</f>
        <v>29.708333333333325</v>
      </c>
      <c r="AH131" s="98"/>
      <c r="AI131" s="98"/>
      <c r="AJ131" s="98"/>
      <c r="AL131" s="98"/>
      <c r="AM131" s="63"/>
      <c r="AU131" s="88"/>
      <c r="AV131" s="88"/>
      <c r="AW131" s="88"/>
      <c r="AX131" s="88"/>
    </row>
    <row r="132" spans="1:50" s="9" customFormat="1">
      <c r="A132" s="6" t="str">
        <f t="shared" ref="A132:A179" si="14">YEAR(B132)&amp;WEEKNUM(B132)</f>
        <v>201825</v>
      </c>
      <c r="B132" s="6">
        <f>[3]report!$D349</f>
        <v>43274</v>
      </c>
      <c r="C132" s="7">
        <f>[3]report!E349/1000</f>
        <v>18.656749999999995</v>
      </c>
      <c r="D132" s="7">
        <f>[3]report!F349/1000</f>
        <v>8.5040399999999998</v>
      </c>
      <c r="E132" s="67">
        <f>[9]ByDepartureDate!$K190-2%</f>
        <v>0.76089442496872128</v>
      </c>
      <c r="F132" s="66">
        <f>[5]ByDepartureDate!$M190/1.1</f>
        <v>0.69179124231923361</v>
      </c>
      <c r="G132" s="7">
        <f>VLOOKUP(B132,'[4]AUS Mth'!$A:$T,20,TRUE)/1000000</f>
        <v>13.032830066666666</v>
      </c>
      <c r="H132" s="7">
        <f>VLOOKUP(B132,'[4]BRA Mth'!$A:$L,12,TRUE)/1000000</f>
        <v>7.9480615666666665</v>
      </c>
      <c r="I132" s="7">
        <f>VLOOKUP(B132,'[4]Minors Mth'!$A:$BO,67,TRUE)/1000</f>
        <v>1.9362156333333329</v>
      </c>
      <c r="J132" s="10">
        <f t="shared" si="12"/>
        <v>14.957637475437712</v>
      </c>
      <c r="K132" s="10">
        <f t="shared" si="10"/>
        <v>3.396304769522811</v>
      </c>
      <c r="L132" s="10">
        <f t="shared" si="9"/>
        <v>20.290157878293854</v>
      </c>
      <c r="M132" s="10">
        <f t="shared" si="13"/>
        <v>22.917107266666665</v>
      </c>
      <c r="N132" s="9">
        <v>14.620000000000001</v>
      </c>
      <c r="O132" s="7">
        <f>VLOOKUP(B132,[6]removals!$B:$AR,43,TRUE)/100*7</f>
        <v>19.697299999999998</v>
      </c>
      <c r="P132" s="11">
        <f>VLOOKUP(B132-1,[6]Port!$B:$C,2,FALSE)/100</f>
        <v>154.88409999999999</v>
      </c>
      <c r="Q132" s="12">
        <f t="shared" si="11"/>
        <v>162.41755787829385</v>
      </c>
      <c r="R132" s="12"/>
      <c r="S132" s="12"/>
      <c r="T132" s="12"/>
      <c r="U132" s="12"/>
      <c r="V132" s="12"/>
      <c r="W132" s="12"/>
      <c r="X132" s="12"/>
      <c r="Y132" s="7">
        <f>VLOOKUP(EOMONTH(B132,0),[7]snd_evolution!$A$1:$AT$120,46,TRUE)/1000</f>
        <v>19.991241700435506</v>
      </c>
      <c r="Z132" s="13">
        <f>VLOOKUP(EOMONTH(B132,0),'[8]Mill details analysis (ex-SX)'!$R:$AB,11,TRUE)</f>
        <v>29.708333333333325</v>
      </c>
      <c r="AH132" s="98"/>
      <c r="AI132" s="98"/>
      <c r="AJ132" s="98"/>
      <c r="AL132" s="98"/>
      <c r="AM132" s="63"/>
      <c r="AU132" s="88"/>
      <c r="AV132" s="88"/>
      <c r="AW132" s="88"/>
      <c r="AX132" s="88"/>
    </row>
    <row r="133" spans="1:50" s="9" customFormat="1">
      <c r="A133" s="6" t="str">
        <f t="shared" si="14"/>
        <v>201826</v>
      </c>
      <c r="B133" s="6">
        <f>[3]report!$D350</f>
        <v>43281</v>
      </c>
      <c r="C133" s="7">
        <f>[3]report!E350/1000</f>
        <v>19.88486</v>
      </c>
      <c r="D133" s="7">
        <f>[3]report!F350/1000</f>
        <v>9.1264500000000002</v>
      </c>
      <c r="E133" s="67">
        <f>[9]ByDepartureDate!$K191-2%</f>
        <v>0.7907073701959727</v>
      </c>
      <c r="F133" s="66">
        <f>[5]ByDepartureDate!$M191/1.1</f>
        <v>0.67516315375690061</v>
      </c>
      <c r="G133" s="7">
        <f>VLOOKUP(B133,'[4]AUS Mth'!$A:$T,20,TRUE)/1000000</f>
        <v>13.032830066666666</v>
      </c>
      <c r="H133" s="7">
        <f>VLOOKUP(B133,'[4]BRA Mth'!$A:$L,12,TRUE)/1000000</f>
        <v>7.9480615666666665</v>
      </c>
      <c r="I133" s="7">
        <f>VLOOKUP(B133,'[4]Minors Mth'!$A:$BO,67,TRUE)/1000</f>
        <v>1.9362156333333329</v>
      </c>
      <c r="J133" s="10">
        <f t="shared" si="12"/>
        <v>14.620447226895187</v>
      </c>
      <c r="K133" s="10">
        <f t="shared" si="10"/>
        <v>4.0959668454215992</v>
      </c>
      <c r="L133" s="10">
        <f t="shared" si="9"/>
        <v>20.652629705650121</v>
      </c>
      <c r="M133" s="10">
        <f t="shared" si="13"/>
        <v>22.917107266666665</v>
      </c>
      <c r="N133" s="9">
        <v>14.110000000000001</v>
      </c>
      <c r="O133" s="7">
        <f>VLOOKUP(B133,[6]removals!$B:$AR,43,TRUE)/100*7</f>
        <v>18.888099999999998</v>
      </c>
      <c r="P133" s="11">
        <f>VLOOKUP(B133-1,[6]Port!$B:$C,2,FALSE)/100</f>
        <v>155.7928</v>
      </c>
      <c r="Q133" s="12">
        <f t="shared" si="11"/>
        <v>157.1586297056501</v>
      </c>
      <c r="R133" s="12"/>
      <c r="S133" s="12"/>
      <c r="T133" s="12"/>
      <c r="U133" s="12"/>
      <c r="V133" s="12"/>
      <c r="W133" s="12"/>
      <c r="X133" s="12"/>
      <c r="Y133" s="7">
        <f>VLOOKUP(EOMONTH(B133,0),[7]snd_evolution!$A$1:$AT$120,46,TRUE)/1000</f>
        <v>19.991241700435506</v>
      </c>
      <c r="Z133" s="13">
        <f>VLOOKUP(EOMONTH(B133,0),'[8]Mill details analysis (ex-SX)'!$R:$AB,11,TRUE)</f>
        <v>29.708333333333325</v>
      </c>
      <c r="AH133" s="98"/>
      <c r="AI133" s="98"/>
      <c r="AJ133" s="98"/>
      <c r="AL133" s="98"/>
      <c r="AM133" s="63"/>
      <c r="AU133" s="88"/>
      <c r="AV133" s="88"/>
      <c r="AW133" s="88"/>
      <c r="AX133" s="88"/>
    </row>
    <row r="134" spans="1:50" s="9" customFormat="1">
      <c r="A134" s="6" t="str">
        <f t="shared" si="14"/>
        <v>201827</v>
      </c>
      <c r="B134" s="6">
        <f>[3]report!$D351</f>
        <v>43288</v>
      </c>
      <c r="C134" s="7">
        <f>[3]report!E351/1000</f>
        <v>14.58858</v>
      </c>
      <c r="D134" s="7">
        <f>[3]report!F351/1000</f>
        <v>7.5385100000000005</v>
      </c>
      <c r="E134" s="67">
        <f>[9]ByDepartureDate!$K192-2%</f>
        <v>0.76635179890164096</v>
      </c>
      <c r="F134" s="66">
        <f>[5]ByDepartureDate!$M192/1.1</f>
        <v>0.50498455220489358</v>
      </c>
      <c r="G134" s="7">
        <f>VLOOKUP(B134,'[4]AUS Mth'!$A:$T,20,TRUE)/1000000</f>
        <v>13.659621161290323</v>
      </c>
      <c r="H134" s="7">
        <f>VLOOKUP(B134,'[4]BRA Mth'!$A:$L,12,TRUE)/1000000</f>
        <v>8.0667799032258074</v>
      </c>
      <c r="I134" s="7">
        <f>VLOOKUP(B134,'[4]Minors Mth'!$A:$BO,67,TRUE)/1000</f>
        <v>1.9937781612903227</v>
      </c>
      <c r="J134" s="10">
        <f t="shared" si="12"/>
        <v>14.455596257391253</v>
      </c>
      <c r="K134" s="10">
        <f t="shared" si="10"/>
        <v>4.1066691316294914</v>
      </c>
      <c r="L134" s="10">
        <f t="shared" si="9"/>
        <v>20.556043550311067</v>
      </c>
      <c r="M134" s="10">
        <f t="shared" si="13"/>
        <v>23.720179225806454</v>
      </c>
      <c r="N134" s="9">
        <v>17</v>
      </c>
      <c r="O134" s="7">
        <f>VLOOKUP(B134,[6]removals!$B:$AR,43,TRUE)/100*7</f>
        <v>20.105399999999999</v>
      </c>
      <c r="P134" s="11">
        <f>VLOOKUP(B134-1,[6]Port!$B:$C,2,FALSE)/100</f>
        <v>153.42070000000001</v>
      </c>
      <c r="Q134" s="12">
        <f t="shared" si="11"/>
        <v>153.35344355031106</v>
      </c>
      <c r="R134" s="12"/>
      <c r="S134" s="12"/>
      <c r="T134" s="12"/>
      <c r="U134" s="12"/>
      <c r="V134" s="12"/>
      <c r="W134" s="12"/>
      <c r="X134" s="12"/>
      <c r="Y134" s="7">
        <f>VLOOKUP(EOMONTH(B134,0),[7]snd_evolution!$A$1:$AT$120,46,TRUE)/1000</f>
        <v>20.767387437284675</v>
      </c>
      <c r="Z134" s="13">
        <f>VLOOKUP(EOMONTH(B134,0),'[8]Mill details analysis (ex-SX)'!$R:$AB,11,TRUE)</f>
        <v>31.801306224001848</v>
      </c>
      <c r="AH134" s="98"/>
      <c r="AI134" s="98"/>
      <c r="AJ134" s="98"/>
      <c r="AL134" s="98"/>
      <c r="AM134" s="63"/>
      <c r="AU134" s="88"/>
      <c r="AV134" s="88"/>
      <c r="AW134" s="88"/>
      <c r="AX134" s="88"/>
    </row>
    <row r="135" spans="1:50" s="9" customFormat="1">
      <c r="A135" s="6" t="str">
        <f t="shared" si="14"/>
        <v>201828</v>
      </c>
      <c r="B135" s="6">
        <f>[3]report!$D352</f>
        <v>43295</v>
      </c>
      <c r="C135" s="7">
        <f>[3]report!E352/1000</f>
        <v>15.576019999999996</v>
      </c>
      <c r="D135" s="7">
        <f>[3]report!F352/1000</f>
        <v>7.2813000000000008</v>
      </c>
      <c r="E135" s="67">
        <f>[9]ByDepartureDate!$K193-2%</f>
        <v>0.78872208539486721</v>
      </c>
      <c r="F135" s="66">
        <f>[5]ByDepartureDate!$M193/1.1</f>
        <v>0.63910767388334133</v>
      </c>
      <c r="G135" s="7">
        <f>VLOOKUP(B135,'[4]AUS Mth'!$A:$T,20,TRUE)/1000000</f>
        <v>13.659621161290323</v>
      </c>
      <c r="H135" s="7">
        <f>VLOOKUP(B135,'[4]BRA Mth'!$A:$L,12,TRUE)/1000000</f>
        <v>8.0667799032258074</v>
      </c>
      <c r="I135" s="7">
        <f>VLOOKUP(B135,'[4]Minors Mth'!$A:$BO,67,TRUE)/1000</f>
        <v>1.9937781612903227</v>
      </c>
      <c r="J135" s="10">
        <f t="shared" si="12"/>
        <v>14.651301659811688</v>
      </c>
      <c r="K135" s="10">
        <f t="shared" si="10"/>
        <v>4.24238063752997</v>
      </c>
      <c r="L135" s="10">
        <f t="shared" si="9"/>
        <v>20.887460458631981</v>
      </c>
      <c r="M135" s="10">
        <f t="shared" si="13"/>
        <v>23.720179225806454</v>
      </c>
      <c r="N135" s="9">
        <v>19.720000000000002</v>
      </c>
      <c r="O135" s="7">
        <f>VLOOKUP(B135,[6]removals!$B:$AR,43,TRUE)/100*7</f>
        <v>19.5244</v>
      </c>
      <c r="P135" s="11">
        <f>VLOOKUP(B135-1,[6]Port!$B:$C,2,FALSE)/100</f>
        <v>153.51730000000001</v>
      </c>
      <c r="Q135" s="12">
        <f t="shared" si="11"/>
        <v>152.06376045863198</v>
      </c>
      <c r="R135" s="12"/>
      <c r="S135" s="12"/>
      <c r="T135" s="12"/>
      <c r="U135" s="12"/>
      <c r="V135" s="12"/>
      <c r="W135" s="12"/>
      <c r="X135" s="12"/>
      <c r="Y135" s="7">
        <f>VLOOKUP(EOMONTH(B135,0),[7]snd_evolution!$A$1:$AT$120,46,TRUE)/1000</f>
        <v>20.767387437284675</v>
      </c>
      <c r="Z135" s="13">
        <f>VLOOKUP(EOMONTH(B135,0),'[8]Mill details analysis (ex-SX)'!$R:$AB,11,TRUE)</f>
        <v>31.801306224001848</v>
      </c>
      <c r="AH135" s="98"/>
      <c r="AI135" s="98"/>
      <c r="AJ135" s="98"/>
      <c r="AL135" s="98"/>
      <c r="AM135" s="63"/>
      <c r="AU135" s="88"/>
      <c r="AV135" s="88"/>
      <c r="AW135" s="88"/>
      <c r="AX135" s="88"/>
    </row>
    <row r="136" spans="1:50" s="9" customFormat="1">
      <c r="A136" s="6" t="str">
        <f t="shared" si="14"/>
        <v>201829</v>
      </c>
      <c r="B136" s="6">
        <f>[3]report!$D353</f>
        <v>43302</v>
      </c>
      <c r="C136" s="7">
        <f>[3]report!E353/1000</f>
        <v>16.756630000000001</v>
      </c>
      <c r="D136" s="7">
        <f>[3]report!F353/1000</f>
        <v>8.1215799999999998</v>
      </c>
      <c r="E136" s="67">
        <f>[9]ByDepartureDate!$K194-2%</f>
        <v>0.81955240999351786</v>
      </c>
      <c r="F136" s="66">
        <f>[5]ByDepartureDate!$M194/1.1</f>
        <v>0.59231742255866493</v>
      </c>
      <c r="G136" s="7">
        <f>VLOOKUP(B136,'[4]AUS Mth'!$A:$T,20,TRUE)/1000000</f>
        <v>13.659621161290323</v>
      </c>
      <c r="H136" s="7">
        <f>VLOOKUP(B136,'[4]BRA Mth'!$A:$L,12,TRUE)/1000000</f>
        <v>8.0667799032258074</v>
      </c>
      <c r="I136" s="7">
        <f>VLOOKUP(B136,'[4]Minors Mth'!$A:$BO,67,TRUE)/1000</f>
        <v>1.9937781612903227</v>
      </c>
      <c r="J136" s="10">
        <f t="shared" si="12"/>
        <v>13.150910531372427</v>
      </c>
      <c r="K136" s="10">
        <f t="shared" si="10"/>
        <v>4.5245317955188336</v>
      </c>
      <c r="L136" s="10">
        <f t="shared" si="9"/>
        <v>19.669220488181583</v>
      </c>
      <c r="M136" s="10">
        <f t="shared" si="13"/>
        <v>23.720179225806454</v>
      </c>
      <c r="N136" s="9">
        <v>16.490000000000002</v>
      </c>
      <c r="O136" s="7">
        <f>VLOOKUP(B136,[6]removals!$B:$AR,43,TRUE)/100*7</f>
        <v>19.191199999999998</v>
      </c>
      <c r="P136" s="11">
        <f>VLOOKUP(B136-1,[6]Port!$B:$C,2,FALSE)/100</f>
        <v>153.6523</v>
      </c>
      <c r="Q136" s="12">
        <f t="shared" si="11"/>
        <v>157.22532048818158</v>
      </c>
      <c r="R136" s="12"/>
      <c r="S136" s="12"/>
      <c r="T136" s="12"/>
      <c r="U136" s="12"/>
      <c r="V136" s="12"/>
      <c r="W136" s="12"/>
      <c r="X136" s="12"/>
      <c r="Y136" s="7">
        <f>VLOOKUP(EOMONTH(B136,0),[7]snd_evolution!$A$1:$AT$120,46,TRUE)/1000</f>
        <v>20.767387437284675</v>
      </c>
      <c r="Z136" s="13">
        <f>VLOOKUP(EOMONTH(B136,0),'[8]Mill details analysis (ex-SX)'!$R:$AB,11,TRUE)</f>
        <v>31.801306224001848</v>
      </c>
      <c r="AH136" s="98"/>
      <c r="AI136" s="98"/>
      <c r="AJ136" s="98"/>
      <c r="AL136" s="98"/>
      <c r="AM136" s="63"/>
      <c r="AU136" s="88"/>
      <c r="AV136" s="88"/>
      <c r="AW136" s="88"/>
      <c r="AX136" s="88"/>
    </row>
    <row r="137" spans="1:50" s="9" customFormat="1">
      <c r="A137" s="6" t="str">
        <f t="shared" si="14"/>
        <v>201830</v>
      </c>
      <c r="B137" s="6">
        <f>[3]report!$D354</f>
        <v>43309</v>
      </c>
      <c r="C137" s="7">
        <f>[3]report!E354/1000</f>
        <v>17.024350000000002</v>
      </c>
      <c r="D137" s="7">
        <f>[3]report!F354/1000</f>
        <v>9.5915600000000012</v>
      </c>
      <c r="E137" s="67">
        <f>[9]ByDepartureDate!$K195-2%</f>
        <v>0.76004756194034806</v>
      </c>
      <c r="F137" s="66">
        <f>[5]ByDepartureDate!$M195/1.1</f>
        <v>0.7050803555309334</v>
      </c>
      <c r="G137" s="7">
        <f>VLOOKUP(B137,'[4]AUS Mth'!$A:$T,20,TRUE)/1000000</f>
        <v>13.659621161290323</v>
      </c>
      <c r="H137" s="7">
        <f>VLOOKUP(B137,'[4]BRA Mth'!$A:$L,12,TRUE)/1000000</f>
        <v>8.0667799032258074</v>
      </c>
      <c r="I137" s="7">
        <f>VLOOKUP(B137,'[4]Minors Mth'!$A:$BO,67,TRUE)/1000</f>
        <v>1.9937781612903227</v>
      </c>
      <c r="J137" s="10">
        <f t="shared" si="12"/>
        <v>11.492504514111358</v>
      </c>
      <c r="K137" s="10">
        <f t="shared" si="10"/>
        <v>4.7900148890470948</v>
      </c>
      <c r="L137" s="10">
        <f t="shared" ref="L137:L171" si="15">SUM(I137,J137,K137)</f>
        <v>18.276297564448775</v>
      </c>
      <c r="M137" s="10">
        <f t="shared" si="13"/>
        <v>23.720179225806454</v>
      </c>
      <c r="N137" s="9">
        <v>18.87</v>
      </c>
      <c r="O137" s="7">
        <f>VLOOKUP(B137,[6]removals!$B:$AR,43,TRUE)/100*7</f>
        <v>18.342100000000002</v>
      </c>
      <c r="P137" s="11">
        <f>VLOOKUP(B137-1,[6]Port!$B:$C,2,FALSE)/100</f>
        <v>153.45480000000001</v>
      </c>
      <c r="Q137" s="12">
        <f t="shared" si="11"/>
        <v>151.20649756444877</v>
      </c>
      <c r="R137" s="12"/>
      <c r="S137" s="12"/>
      <c r="T137" s="12"/>
      <c r="U137" s="12"/>
      <c r="V137" s="12"/>
      <c r="W137" s="12"/>
      <c r="X137" s="12"/>
      <c r="Y137" s="7">
        <f>VLOOKUP(EOMONTH(B137,0),[7]snd_evolution!$A$1:$AT$120,46,TRUE)/1000</f>
        <v>20.767387437284675</v>
      </c>
      <c r="Z137" s="13">
        <f>VLOOKUP(EOMONTH(B137,0),'[8]Mill details analysis (ex-SX)'!$R:$AB,11,TRUE)</f>
        <v>31.801306224001848</v>
      </c>
      <c r="AH137" s="98"/>
      <c r="AI137" s="98"/>
      <c r="AJ137" s="98"/>
      <c r="AL137" s="98"/>
      <c r="AM137" s="63"/>
      <c r="AU137" s="88"/>
      <c r="AV137" s="88"/>
      <c r="AW137" s="88"/>
      <c r="AX137" s="88"/>
    </row>
    <row r="138" spans="1:50" s="9" customFormat="1">
      <c r="A138" s="6" t="str">
        <f t="shared" si="14"/>
        <v>201831</v>
      </c>
      <c r="B138" s="6">
        <f>[3]report!$D355</f>
        <v>43316</v>
      </c>
      <c r="C138" s="7">
        <f>[3]report!E355/1000</f>
        <v>16.93375</v>
      </c>
      <c r="D138" s="7">
        <f>[3]report!F355/1000</f>
        <v>7.8536899999999994</v>
      </c>
      <c r="E138" s="67">
        <f>[9]ByDepartureDate!$K196-2%</f>
        <v>0.75127598658820272</v>
      </c>
      <c r="F138" s="66">
        <f>[5]ByDepartureDate!$M196/1.1</f>
        <v>0.62797462398866688</v>
      </c>
      <c r="G138" s="7">
        <f>VLOOKUP(B138,'[4]AUS Mth'!$A:$T,20,TRUE)/1000000</f>
        <v>13.145772161290324</v>
      </c>
      <c r="H138" s="7">
        <f>VLOOKUP(B138,'[4]BRA Mth'!$A:$L,12,TRUE)/1000000</f>
        <v>8.0961020000000001</v>
      </c>
      <c r="I138" s="7">
        <f>VLOOKUP(B138,'[4]Minors Mth'!$A:$BO,67,TRUE)/1000</f>
        <v>1.8576990645161289</v>
      </c>
      <c r="J138" s="10">
        <f t="shared" si="12"/>
        <v>12.739945209013221</v>
      </c>
      <c r="K138" s="10">
        <f t="shared" ref="K138:K181" si="16">AVERAGE(F132:F133)*AVERAGE(D132:D133)*0.9</f>
        <v>5.4225170573571733</v>
      </c>
      <c r="L138" s="10">
        <f t="shared" si="15"/>
        <v>20.020161330886523</v>
      </c>
      <c r="M138" s="10">
        <f t="shared" si="13"/>
        <v>23.099573225806456</v>
      </c>
      <c r="N138" s="9">
        <v>18.360000000000003</v>
      </c>
      <c r="O138" s="7">
        <f>VLOOKUP(B138,[6]removals!$B:$AR,43,TRUE)/100*7</f>
        <v>19.541900000000002</v>
      </c>
      <c r="P138" s="11">
        <f>VLOOKUP(B138-1,[6]Port!$B:$C,2,FALSE)/100</f>
        <v>154.10389999999998</v>
      </c>
      <c r="Q138" s="12">
        <f t="shared" si="11"/>
        <v>154.44306133088654</v>
      </c>
      <c r="R138" s="12"/>
      <c r="S138" s="12"/>
      <c r="T138" s="12"/>
      <c r="U138" s="12"/>
      <c r="V138" s="12"/>
      <c r="W138" s="12"/>
      <c r="X138" s="12"/>
      <c r="Y138" s="7">
        <f>VLOOKUP(EOMONTH(B138,0),[7]snd_evolution!$A$1:$AT$120,46,TRUE)/1000</f>
        <v>21.347823264628694</v>
      </c>
      <c r="Z138" s="13">
        <f>VLOOKUP(EOMONTH(B138,0),'[8]Mill details analysis (ex-SX)'!$R:$AB,11,TRUE)</f>
        <v>29.254766031195839</v>
      </c>
      <c r="AH138" s="98"/>
      <c r="AI138" s="98"/>
      <c r="AJ138" s="98"/>
      <c r="AL138" s="98"/>
      <c r="AM138" s="63"/>
      <c r="AU138" s="88"/>
      <c r="AV138" s="88"/>
      <c r="AW138" s="88"/>
      <c r="AX138" s="88"/>
    </row>
    <row r="139" spans="1:50" s="9" customFormat="1">
      <c r="A139" s="6" t="str">
        <f t="shared" si="14"/>
        <v>201832</v>
      </c>
      <c r="B139" s="6">
        <f>[3]report!$D356</f>
        <v>43323</v>
      </c>
      <c r="C139" s="7">
        <f>[3]report!E356/1000</f>
        <v>16.943909999999999</v>
      </c>
      <c r="D139" s="7">
        <f>[3]report!F356/1000</f>
        <v>7.9047299999999998</v>
      </c>
      <c r="E139" s="67">
        <f>[9]ByDepartureDate!$K197-2%</f>
        <v>0.84557826581104745</v>
      </c>
      <c r="F139" s="66">
        <f>[5]ByDepartureDate!$M197/1.1</f>
        <v>0.68014606423304069</v>
      </c>
      <c r="G139" s="7">
        <f>VLOOKUP(B139,'[4]AUS Mth'!$A:$T,20,TRUE)/1000000</f>
        <v>13.145772161290324</v>
      </c>
      <c r="H139" s="7">
        <f>VLOOKUP(B139,'[4]BRA Mth'!$A:$L,12,TRUE)/1000000</f>
        <v>8.0961020000000001</v>
      </c>
      <c r="I139" s="7">
        <f>VLOOKUP(B139,'[4]Minors Mth'!$A:$BO,67,TRUE)/1000</f>
        <v>1.8576990645161289</v>
      </c>
      <c r="J139" s="10">
        <f t="shared" si="12"/>
        <v>13.073306589675127</v>
      </c>
      <c r="K139" s="10">
        <f t="shared" si="16"/>
        <v>4.4251007206376398</v>
      </c>
      <c r="L139" s="10">
        <f t="shared" si="15"/>
        <v>19.356106374828897</v>
      </c>
      <c r="M139" s="10">
        <f t="shared" si="13"/>
        <v>23.099573225806456</v>
      </c>
      <c r="N139" s="9">
        <v>14.790000000000001</v>
      </c>
      <c r="O139" s="7">
        <f>VLOOKUP(B139,[6]removals!$B:$AR,43,TRUE)/100*7</f>
        <v>19.3781</v>
      </c>
      <c r="P139" s="11">
        <f>VLOOKUP(B139-1,[6]Port!$B:$C,2,FALSE)/100</f>
        <v>152.869</v>
      </c>
      <c r="Q139" s="12">
        <f t="shared" ref="Q139:Q185" si="17">L139-O139+N138-N139+P138</f>
        <v>157.65190637482888</v>
      </c>
      <c r="R139" s="12"/>
      <c r="S139" s="12"/>
      <c r="T139" s="12"/>
      <c r="U139" s="12"/>
      <c r="V139" s="12"/>
      <c r="W139" s="12"/>
      <c r="X139" s="12"/>
      <c r="Y139" s="7">
        <f>VLOOKUP(EOMONTH(B139,0),[7]snd_evolution!$A$1:$AT$120,46,TRUE)/1000</f>
        <v>21.347823264628694</v>
      </c>
      <c r="Z139" s="13">
        <f>VLOOKUP(EOMONTH(B139,0),'[8]Mill details analysis (ex-SX)'!$R:$AB,11,TRUE)</f>
        <v>29.254766031195839</v>
      </c>
      <c r="AH139" s="98"/>
      <c r="AI139" s="98"/>
      <c r="AJ139" s="98"/>
      <c r="AL139" s="98"/>
      <c r="AM139" s="63"/>
      <c r="AU139" s="88"/>
      <c r="AV139" s="88"/>
      <c r="AW139" s="88"/>
      <c r="AX139" s="88"/>
    </row>
    <row r="140" spans="1:50" s="9" customFormat="1">
      <c r="A140" s="6" t="str">
        <f t="shared" si="14"/>
        <v>201833</v>
      </c>
      <c r="B140" s="6">
        <f>[3]report!$D357</f>
        <v>43330</v>
      </c>
      <c r="C140" s="7">
        <f>[3]report!E357/1000</f>
        <v>17.105779999999996</v>
      </c>
      <c r="D140" s="7">
        <f>[3]report!F357/1000</f>
        <v>9.1567899999999973</v>
      </c>
      <c r="E140" s="67">
        <f>[9]ByDepartureDate!$K198-2%</f>
        <v>0.818817381847049</v>
      </c>
      <c r="F140" s="66">
        <f>[5]ByDepartureDate!$M198/1.1</f>
        <v>0.67268093552361075</v>
      </c>
      <c r="G140" s="7">
        <f>VLOOKUP(B140,'[4]AUS Mth'!$A:$T,20,TRUE)/1000000</f>
        <v>13.145772161290324</v>
      </c>
      <c r="H140" s="7">
        <f>VLOOKUP(B140,'[4]BRA Mth'!$A:$L,12,TRUE)/1000000</f>
        <v>8.0961020000000001</v>
      </c>
      <c r="I140" s="7">
        <f>VLOOKUP(B140,'[4]Minors Mth'!$A:$BO,67,TRUE)/1000</f>
        <v>1.8576990645161289</v>
      </c>
      <c r="J140" s="10">
        <f t="shared" si="12"/>
        <v>12.573810667355408</v>
      </c>
      <c r="K140" s="10">
        <f t="shared" si="16"/>
        <v>3.8149266179485544</v>
      </c>
      <c r="L140" s="10">
        <f t="shared" si="15"/>
        <v>18.246436349820094</v>
      </c>
      <c r="M140" s="10">
        <f t="shared" si="13"/>
        <v>23.099573225806456</v>
      </c>
      <c r="N140" s="9">
        <v>20.57</v>
      </c>
      <c r="O140" s="7">
        <f>VLOOKUP(B140,[6]removals!$B:$AR,43,TRUE)/100*7</f>
        <v>19.069400000000002</v>
      </c>
      <c r="P140" s="11">
        <f>VLOOKUP(B140-1,[6]Port!$B:$C,2,FALSE)/100</f>
        <v>151.45930000000001</v>
      </c>
      <c r="Q140" s="12">
        <f t="shared" si="17"/>
        <v>146.2660363498201</v>
      </c>
      <c r="R140" s="12"/>
      <c r="S140" s="12"/>
      <c r="T140" s="12"/>
      <c r="U140" s="12"/>
      <c r="V140" s="12"/>
      <c r="W140" s="12"/>
      <c r="X140" s="12"/>
      <c r="Y140" s="7">
        <f>VLOOKUP(EOMONTH(B140,0),[7]snd_evolution!$A$1:$AT$120,46,TRUE)/1000</f>
        <v>21.347823264628694</v>
      </c>
      <c r="Z140" s="13">
        <f>VLOOKUP(EOMONTH(B140,0),'[8]Mill details analysis (ex-SX)'!$R:$AB,11,TRUE)</f>
        <v>29.254766031195839</v>
      </c>
      <c r="AH140" s="98"/>
      <c r="AI140" s="98"/>
      <c r="AJ140" s="98"/>
      <c r="AL140" s="98"/>
      <c r="AM140" s="63"/>
      <c r="AU140" s="88"/>
      <c r="AV140" s="88"/>
      <c r="AW140" s="88"/>
      <c r="AX140" s="88"/>
    </row>
    <row r="141" spans="1:50" s="9" customFormat="1">
      <c r="A141" s="6" t="str">
        <f t="shared" si="14"/>
        <v>201834</v>
      </c>
      <c r="B141" s="6">
        <f>[3]report!$D358</f>
        <v>43337</v>
      </c>
      <c r="C141" s="7">
        <f>[3]report!E358/1000</f>
        <v>17.064549999999997</v>
      </c>
      <c r="D141" s="7">
        <f>[3]report!F358/1000</f>
        <v>7.0777599999999996</v>
      </c>
      <c r="E141" s="67">
        <f>[9]ByDepartureDate!$K199-2%</f>
        <v>0.83402424860020574</v>
      </c>
      <c r="F141" s="66">
        <f>[5]ByDepartureDate!$M199/1.1</f>
        <v>0.65813144518163635</v>
      </c>
      <c r="G141" s="7">
        <f>VLOOKUP(B141,'[4]AUS Mth'!$A:$T,20,TRUE)/1000000</f>
        <v>13.145772161290324</v>
      </c>
      <c r="H141" s="7">
        <f>VLOOKUP(B141,'[4]BRA Mth'!$A:$L,12,TRUE)/1000000</f>
        <v>8.0961020000000001</v>
      </c>
      <c r="I141" s="7">
        <f>VLOOKUP(B141,'[4]Minors Mth'!$A:$BO,67,TRUE)/1000</f>
        <v>1.8576990645161289</v>
      </c>
      <c r="J141" s="10">
        <f t="shared" si="12"/>
        <v>13.253932930922314</v>
      </c>
      <c r="K141" s="10">
        <f t="shared" si="16"/>
        <v>4.2676859226340458</v>
      </c>
      <c r="L141" s="10">
        <f t="shared" si="15"/>
        <v>19.379317918072488</v>
      </c>
      <c r="M141" s="10">
        <f t="shared" si="13"/>
        <v>23.099573225806456</v>
      </c>
      <c r="N141" s="9">
        <v>20.57</v>
      </c>
      <c r="O141" s="7">
        <f>VLOOKUP(B141,[6]removals!$B:$AR,43,TRUE)/100*7</f>
        <v>18.408599999999993</v>
      </c>
      <c r="P141" s="11">
        <f>VLOOKUP(B141-1,[6]Port!$B:$C,2,FALSE)/100</f>
        <v>149.6191</v>
      </c>
      <c r="Q141" s="12">
        <f t="shared" si="17"/>
        <v>152.43001791807251</v>
      </c>
      <c r="R141" s="12"/>
      <c r="S141" s="12"/>
      <c r="T141" s="12"/>
      <c r="U141" s="12"/>
      <c r="V141" s="12"/>
      <c r="W141" s="12"/>
      <c r="X141" s="12"/>
      <c r="Y141" s="7">
        <f>VLOOKUP(EOMONTH(B141,0),[7]snd_evolution!$A$1:$AT$120,46,TRUE)/1000</f>
        <v>21.347823264628694</v>
      </c>
      <c r="Z141" s="13">
        <f>VLOOKUP(EOMONTH(B141,0),'[8]Mill details analysis (ex-SX)'!$R:$AB,11,TRUE)</f>
        <v>29.254766031195839</v>
      </c>
      <c r="AH141" s="98"/>
      <c r="AI141" s="98"/>
      <c r="AJ141" s="98"/>
      <c r="AL141" s="98"/>
      <c r="AM141" s="63"/>
      <c r="AU141" s="88"/>
      <c r="AV141" s="88"/>
      <c r="AW141" s="88"/>
      <c r="AX141" s="88"/>
    </row>
    <row r="142" spans="1:50" s="9" customFormat="1">
      <c r="A142" s="6" t="str">
        <f t="shared" si="14"/>
        <v>201835</v>
      </c>
      <c r="B142" s="6">
        <f>[3]report!$D359</f>
        <v>43344</v>
      </c>
      <c r="C142" s="7">
        <f>[3]report!E359/1000</f>
        <v>16.801059999999996</v>
      </c>
      <c r="D142" s="7">
        <f>[3]report!F359/1000</f>
        <v>9.2164099999999998</v>
      </c>
      <c r="E142" s="67">
        <f>[9]ByDepartureDate!$K200-2%</f>
        <v>0.72118931270252817</v>
      </c>
      <c r="F142" s="66">
        <f>[5]ByDepartureDate!$M200/1.1</f>
        <v>0.63601850383094394</v>
      </c>
      <c r="G142" s="7">
        <f>VLOOKUP(B142,'[4]AUS Mth'!$A:$T,20,TRUE)/1000000</f>
        <v>13.157322966666667</v>
      </c>
      <c r="H142" s="7">
        <f>VLOOKUP(B142,'[4]BRA Mth'!$A:$L,12,TRUE)/1000000</f>
        <v>8.2273883999999988</v>
      </c>
      <c r="I142" s="7">
        <f>VLOOKUP(B142,'[4]Minors Mth'!$A:$BO,67,TRUE)/1000</f>
        <v>1.7346056000000001</v>
      </c>
      <c r="J142" s="10">
        <f t="shared" si="12"/>
        <v>13.884678180826313</v>
      </c>
      <c r="K142" s="10">
        <f t="shared" si="16"/>
        <v>5.1707224077727476</v>
      </c>
      <c r="L142" s="10">
        <f t="shared" si="15"/>
        <v>20.790006188599062</v>
      </c>
      <c r="M142" s="10">
        <f t="shared" si="13"/>
        <v>23.119316966666666</v>
      </c>
      <c r="N142" s="9">
        <v>14.280000000000001</v>
      </c>
      <c r="O142" s="7">
        <f>VLOOKUP(B142,[6]removals!$B:$AR,43,TRUE)/100*7</f>
        <v>19.715500000000002</v>
      </c>
      <c r="P142" s="11">
        <f>VLOOKUP(B142-1,[6]Port!$B:$C,2,FALSE)/100</f>
        <v>147.3323</v>
      </c>
      <c r="Q142" s="12">
        <f t="shared" si="17"/>
        <v>156.98360618859905</v>
      </c>
      <c r="R142" s="12"/>
      <c r="S142" s="12"/>
      <c r="T142" s="12"/>
      <c r="U142" s="12"/>
      <c r="V142" s="12"/>
      <c r="W142" s="12"/>
      <c r="X142" s="12"/>
      <c r="Y142" s="7">
        <f>VLOOKUP(EOMONTH(B142,0),[7]snd_evolution!$A$1:$AT$120,46,TRUE)/1000</f>
        <v>22.241990095476083</v>
      </c>
      <c r="Z142" s="13">
        <f>VLOOKUP(EOMONTH(B142,0),'[8]Mill details analysis (ex-SX)'!$R:$AB,11,TRUE)</f>
        <v>27.876623376623378</v>
      </c>
      <c r="AH142" s="98"/>
      <c r="AI142" s="98"/>
      <c r="AJ142" s="98"/>
      <c r="AL142" s="98"/>
      <c r="AM142" s="63"/>
      <c r="AU142" s="88"/>
      <c r="AV142" s="88"/>
      <c r="AW142" s="88"/>
      <c r="AX142" s="88"/>
    </row>
    <row r="143" spans="1:50" s="9" customFormat="1">
      <c r="A143" s="6" t="str">
        <f t="shared" si="14"/>
        <v>201836</v>
      </c>
      <c r="B143" s="6">
        <f>[3]report!$D360</f>
        <v>43351</v>
      </c>
      <c r="C143" s="7">
        <f>[3]report!E360/1000</f>
        <v>15.644740000000001</v>
      </c>
      <c r="D143" s="7">
        <f>[3]report!F360/1000</f>
        <v>8.1484299999999994</v>
      </c>
      <c r="E143" s="67">
        <f>[9]ByDepartureDate!$K201-2%</f>
        <v>0.81476574901492271</v>
      </c>
      <c r="F143" s="66">
        <f>[5]ByDepartureDate!$M201/1.1</f>
        <v>0.55694564021837334</v>
      </c>
      <c r="G143" s="7">
        <f>VLOOKUP(B143,'[4]AUS Mth'!$A:$T,20,TRUE)/1000000</f>
        <v>13.157322966666667</v>
      </c>
      <c r="H143" s="7">
        <f>VLOOKUP(B143,'[4]BRA Mth'!$A:$L,12,TRUE)/1000000</f>
        <v>8.2273883999999988</v>
      </c>
      <c r="I143" s="7">
        <f>VLOOKUP(B143,'[4]Minors Mth'!$A:$BO,67,TRUE)/1000</f>
        <v>1.7346056000000001</v>
      </c>
      <c r="J143" s="10">
        <f t="shared" si="12"/>
        <v>13.837145267779579</v>
      </c>
      <c r="K143" s="10">
        <f t="shared" si="16"/>
        <v>5.2324824108294701</v>
      </c>
      <c r="L143" s="10">
        <f t="shared" si="15"/>
        <v>20.80423327860905</v>
      </c>
      <c r="M143" s="10">
        <f t="shared" si="13"/>
        <v>23.119316966666666</v>
      </c>
      <c r="N143" s="9">
        <v>15.64</v>
      </c>
      <c r="O143" s="7">
        <f>VLOOKUP(B143,[6]removals!$B:$AR,43,TRUE)/100*7</f>
        <v>19.763100000000005</v>
      </c>
      <c r="P143" s="11">
        <f>VLOOKUP(B143-1,[6]Port!$B:$C,2,FALSE)/100</f>
        <v>147.74360000000001</v>
      </c>
      <c r="Q143" s="12">
        <f t="shared" si="17"/>
        <v>147.01343327860906</v>
      </c>
      <c r="R143" s="12"/>
      <c r="S143" s="12"/>
      <c r="T143" s="12"/>
      <c r="U143" s="12"/>
      <c r="V143" s="12"/>
      <c r="W143" s="12"/>
      <c r="X143" s="12"/>
      <c r="Y143" s="7">
        <f>VLOOKUP(EOMONTH(B143,0),[7]snd_evolution!$A$1:$AT$120,46,TRUE)/1000</f>
        <v>22.241990095476083</v>
      </c>
      <c r="Z143" s="13">
        <f>VLOOKUP(EOMONTH(B143,0),'[8]Mill details analysis (ex-SX)'!$R:$AB,11,TRUE)</f>
        <v>27.876623376623378</v>
      </c>
      <c r="AH143" s="98"/>
      <c r="AI143" s="98"/>
      <c r="AJ143" s="98"/>
      <c r="AL143" s="98"/>
      <c r="AM143" s="63"/>
      <c r="AU143" s="88"/>
      <c r="AV143" s="88"/>
      <c r="AW143" s="88"/>
      <c r="AX143" s="88"/>
    </row>
    <row r="144" spans="1:50" s="9" customFormat="1">
      <c r="A144" s="6" t="str">
        <f t="shared" si="14"/>
        <v>201837</v>
      </c>
      <c r="B144" s="6">
        <f>[3]report!$D361</f>
        <v>43358</v>
      </c>
      <c r="C144" s="7">
        <f>[3]report!E361/1000</f>
        <v>18.075800000000005</v>
      </c>
      <c r="D144" s="7">
        <f>[3]report!F361/1000</f>
        <v>7.2188399999999993</v>
      </c>
      <c r="E144" s="67">
        <f>[9]ByDepartureDate!$K202-2%</f>
        <v>0.80620055941682311</v>
      </c>
      <c r="F144" s="66">
        <f>[5]ByDepartureDate!$M202/1.1</f>
        <v>0.76216633183639471</v>
      </c>
      <c r="G144" s="7">
        <f>VLOOKUP(B144,'[4]AUS Mth'!$A:$T,20,TRUE)/1000000</f>
        <v>13.157322966666667</v>
      </c>
      <c r="H144" s="7">
        <f>VLOOKUP(B144,'[4]BRA Mth'!$A:$L,12,TRUE)/1000000</f>
        <v>8.2273883999999988</v>
      </c>
      <c r="I144" s="7">
        <f>VLOOKUP(B144,'[4]Minors Mth'!$A:$BO,67,TRUE)/1000</f>
        <v>1.7346056000000001</v>
      </c>
      <c r="J144" s="10">
        <f t="shared" si="12"/>
        <v>12.903722703778417</v>
      </c>
      <c r="K144" s="10">
        <f t="shared" si="16"/>
        <v>4.6381309235295118</v>
      </c>
      <c r="L144" s="10">
        <f t="shared" si="15"/>
        <v>19.276459227307928</v>
      </c>
      <c r="M144" s="10">
        <f t="shared" si="13"/>
        <v>23.119316966666666</v>
      </c>
      <c r="N144" s="9">
        <v>14.620000000000001</v>
      </c>
      <c r="O144" s="7">
        <f>VLOOKUP(B144,[6]removals!$B:$AR,43,TRUE)/100*7</f>
        <v>20.116600000000005</v>
      </c>
      <c r="P144" s="11">
        <f>VLOOKUP(B144-1,[6]Port!$B:$C,2,FALSE)/100</f>
        <v>147.56610000000001</v>
      </c>
      <c r="Q144" s="12">
        <f t="shared" si="17"/>
        <v>147.92345922730794</v>
      </c>
      <c r="R144" s="12"/>
      <c r="S144" s="12"/>
      <c r="T144" s="12"/>
      <c r="U144" s="12"/>
      <c r="V144" s="12"/>
      <c r="W144" s="12"/>
      <c r="X144" s="12"/>
      <c r="Y144" s="7">
        <f>VLOOKUP(EOMONTH(B144,0),[7]snd_evolution!$A$1:$AT$120,46,TRUE)/1000</f>
        <v>22.241990095476083</v>
      </c>
      <c r="Z144" s="13">
        <f>VLOOKUP(EOMONTH(B144,0),'[8]Mill details analysis (ex-SX)'!$R:$AB,11,TRUE)</f>
        <v>27.876623376623378</v>
      </c>
      <c r="AH144" s="98"/>
      <c r="AI144" s="98"/>
      <c r="AJ144" s="98"/>
      <c r="AL144" s="98"/>
      <c r="AM144" s="63"/>
      <c r="AU144" s="88"/>
      <c r="AV144" s="88"/>
      <c r="AW144" s="88"/>
      <c r="AX144" s="88"/>
    </row>
    <row r="145" spans="1:50" s="9" customFormat="1">
      <c r="A145" s="6" t="str">
        <f t="shared" si="14"/>
        <v>201838</v>
      </c>
      <c r="B145" s="6">
        <f>[3]report!$D362</f>
        <v>43365</v>
      </c>
      <c r="C145" s="7">
        <f>[3]report!E362/1000</f>
        <v>17.819920000000003</v>
      </c>
      <c r="D145" s="7">
        <f>[3]report!F362/1000</f>
        <v>8.9929400000000008</v>
      </c>
      <c r="E145" s="67">
        <f>[9]ByDepartureDate!$K203-2%</f>
        <v>0.87165730781572104</v>
      </c>
      <c r="F145" s="66">
        <f>[5]ByDepartureDate!$M203/1.1</f>
        <v>0.65008778630373976</v>
      </c>
      <c r="G145" s="7">
        <f>VLOOKUP(B145,'[4]AUS Mth'!$A:$T,20,TRUE)/1000000</f>
        <v>13.157322966666667</v>
      </c>
      <c r="H145" s="7">
        <f>VLOOKUP(B145,'[4]BRA Mth'!$A:$L,12,TRUE)/1000000</f>
        <v>8.2273883999999988</v>
      </c>
      <c r="I145" s="7">
        <f>VLOOKUP(B145,'[4]Minors Mth'!$A:$BO,67,TRUE)/1000</f>
        <v>1.7346056000000001</v>
      </c>
      <c r="J145" s="10">
        <f t="shared" si="12"/>
        <v>12.209646231660656</v>
      </c>
      <c r="K145" s="10">
        <f t="shared" si="16"/>
        <v>5.1932891053998231</v>
      </c>
      <c r="L145" s="10">
        <f t="shared" si="15"/>
        <v>19.137540937060479</v>
      </c>
      <c r="M145" s="10">
        <f t="shared" si="13"/>
        <v>23.119316966666666</v>
      </c>
      <c r="N145" s="9">
        <v>12.41</v>
      </c>
      <c r="O145" s="7">
        <f>VLOOKUP(B145,[6]removals!$B:$AR,43,TRUE)/100*7</f>
        <v>19.943700000000003</v>
      </c>
      <c r="P145" s="11">
        <f>VLOOKUP(B145-1,[6]Port!$B:$C,2,FALSE)/100</f>
        <v>147.8443</v>
      </c>
      <c r="Q145" s="12">
        <f t="shared" si="17"/>
        <v>148.96994093706047</v>
      </c>
      <c r="R145" s="12"/>
      <c r="S145" s="12"/>
      <c r="T145" s="12"/>
      <c r="U145" s="12"/>
      <c r="V145" s="12"/>
      <c r="W145" s="12"/>
      <c r="X145" s="12"/>
      <c r="Y145" s="7">
        <f>VLOOKUP(EOMONTH(B145,0),[7]snd_evolution!$A$1:$AT$120,46,TRUE)/1000</f>
        <v>22.241990095476083</v>
      </c>
      <c r="Z145" s="13">
        <f>VLOOKUP(EOMONTH(B145,0),'[8]Mill details analysis (ex-SX)'!$R:$AB,11,TRUE)</f>
        <v>27.876623376623378</v>
      </c>
      <c r="AH145" s="98"/>
      <c r="AI145" s="98"/>
      <c r="AJ145" s="98"/>
      <c r="AL145" s="98"/>
      <c r="AM145" s="63"/>
      <c r="AU145" s="88"/>
      <c r="AV145" s="88"/>
      <c r="AW145" s="88"/>
      <c r="AX145" s="88"/>
    </row>
    <row r="146" spans="1:50" s="9" customFormat="1">
      <c r="A146" s="6" t="str">
        <f t="shared" si="14"/>
        <v>201839</v>
      </c>
      <c r="B146" s="6">
        <f>[3]report!$D363</f>
        <v>43372</v>
      </c>
      <c r="C146" s="7">
        <f>[3]report!E363/1000</f>
        <v>18.171660000000003</v>
      </c>
      <c r="D146" s="7">
        <f>[3]report!F363/1000</f>
        <v>9.4903200000000005</v>
      </c>
      <c r="E146" s="67">
        <f>[9]ByDepartureDate!$K204-2%</f>
        <v>0.76604595144474541</v>
      </c>
      <c r="F146" s="66">
        <f>[5]ByDepartureDate!$M204/1.1</f>
        <v>0.62491113253455055</v>
      </c>
      <c r="G146" s="7">
        <f>VLOOKUP(B146,'[4]AUS Mth'!$A:$T,20,TRUE)/1000000</f>
        <v>13.157322966666667</v>
      </c>
      <c r="H146" s="7">
        <f>VLOOKUP(B146,'[4]BRA Mth'!$A:$L,12,TRUE)/1000000</f>
        <v>8.2273883999999988</v>
      </c>
      <c r="I146" s="7">
        <f>VLOOKUP(B146,'[4]Minors Mth'!$A:$BO,67,TRUE)/1000</f>
        <v>1.7346056000000001</v>
      </c>
      <c r="J146" s="10">
        <f t="shared" si="12"/>
        <v>13.391665514320632</v>
      </c>
      <c r="K146" s="10">
        <f t="shared" si="16"/>
        <v>4.8611565304151334</v>
      </c>
      <c r="L146" s="10">
        <f t="shared" si="15"/>
        <v>19.987427644735767</v>
      </c>
      <c r="M146" s="10">
        <f t="shared" si="13"/>
        <v>23.119316966666666</v>
      </c>
      <c r="N146" s="9">
        <v>14.620000000000001</v>
      </c>
      <c r="O146" s="7">
        <f>VLOOKUP(B146,[6]removals!$B:$AR,43,TRUE)/100*7</f>
        <v>20.569499999999998</v>
      </c>
      <c r="P146" s="11">
        <f>VLOOKUP(B146-1,[6]Port!$B:$C,2,FALSE)/100</f>
        <v>145.16540000000001</v>
      </c>
      <c r="Q146" s="12">
        <f t="shared" si="17"/>
        <v>145.05222764473578</v>
      </c>
      <c r="R146" s="12"/>
      <c r="S146" s="12"/>
      <c r="T146" s="12"/>
      <c r="U146" s="12"/>
      <c r="V146" s="12"/>
      <c r="W146" s="12"/>
      <c r="X146" s="12"/>
      <c r="Y146" s="7">
        <f>VLOOKUP(EOMONTH(B146,0),[7]snd_evolution!$A$1:$AT$120,46,TRUE)/1000</f>
        <v>22.241990095476083</v>
      </c>
      <c r="Z146" s="13">
        <f>VLOOKUP(EOMONTH(B146,0),'[8]Mill details analysis (ex-SX)'!$R:$AB,11,TRUE)</f>
        <v>27.876623376623378</v>
      </c>
      <c r="AH146" s="98"/>
      <c r="AI146" s="98"/>
      <c r="AJ146" s="98"/>
      <c r="AL146" s="98"/>
      <c r="AM146" s="63"/>
      <c r="AU146" s="88"/>
      <c r="AV146" s="88"/>
      <c r="AW146" s="88"/>
      <c r="AX146" s="88"/>
    </row>
    <row r="147" spans="1:50" s="9" customFormat="1">
      <c r="A147" s="6" t="str">
        <f t="shared" si="14"/>
        <v>201840</v>
      </c>
      <c r="B147" s="6">
        <f>[3]report!$D364</f>
        <v>43379</v>
      </c>
      <c r="C147" s="7">
        <f>[3]report!E364/1000</f>
        <v>15.414520000000003</v>
      </c>
      <c r="D147" s="7">
        <f>[3]report!F364/1000</f>
        <v>7.3863400000000023</v>
      </c>
      <c r="E147" s="67">
        <f>[9]ByDepartureDate!$K205-2%</f>
        <v>0.76821223127258009</v>
      </c>
      <c r="F147" s="66">
        <f>[5]ByDepartureDate!$M205/1.1</f>
        <v>0.661568411630443</v>
      </c>
      <c r="G147" s="7">
        <f>VLOOKUP(B147,'[4]AUS Mth'!$A:$T,20,TRUE)/1000000</f>
        <v>12.360301935483871</v>
      </c>
      <c r="H147" s="7">
        <f>VLOOKUP(B147,'[4]BRA Mth'!$A:$L,12,TRUE)/1000000</f>
        <v>8.2147517741935481</v>
      </c>
      <c r="I147" s="7">
        <f>VLOOKUP(B147,'[4]Minors Mth'!$A:$BO,67,TRUE)/1000</f>
        <v>2.0665325483870967</v>
      </c>
      <c r="J147" s="10">
        <f t="shared" si="12"/>
        <v>14.755839469484267</v>
      </c>
      <c r="K147" s="10">
        <f t="shared" si="16"/>
        <v>4.7445973368080221</v>
      </c>
      <c r="L147" s="10">
        <f t="shared" si="15"/>
        <v>21.566969354679387</v>
      </c>
      <c r="M147" s="10">
        <f t="shared" si="13"/>
        <v>22.641586258064518</v>
      </c>
      <c r="N147" s="9">
        <v>16.150000000000002</v>
      </c>
      <c r="O147" s="22">
        <f>VLOOKUP(B147,[6]removals!$B:$AR,43,TRUE)/100*7</f>
        <v>20.569499999999998</v>
      </c>
      <c r="P147" s="11" t="e">
        <f>VLOOKUP(B147-1,[6]Port!$B:$C,2,FALSE)/100</f>
        <v>#N/A</v>
      </c>
      <c r="Q147" s="12">
        <f t="shared" si="17"/>
        <v>144.6328693546794</v>
      </c>
      <c r="R147" s="12"/>
      <c r="S147" s="12"/>
      <c r="T147" s="12"/>
      <c r="U147" s="12"/>
      <c r="V147" s="12"/>
      <c r="W147" s="12"/>
      <c r="X147" s="12"/>
      <c r="Y147" s="7">
        <f>VLOOKUP(EOMONTH(B147,0),[7]snd_evolution!$A$1:$AT$120,46,TRUE)/1000</f>
        <v>19.956999984786371</v>
      </c>
      <c r="Z147" s="13">
        <f>VLOOKUP(EOMONTH(B147,0),'[8]Mill details analysis (ex-SX)'!$R:$AB,11,TRUE)</f>
        <v>27.382659932659937</v>
      </c>
      <c r="AH147" s="98"/>
      <c r="AI147" s="98"/>
      <c r="AJ147" s="98"/>
      <c r="AL147" s="98"/>
      <c r="AM147" s="63"/>
      <c r="AU147" s="88"/>
      <c r="AV147" s="88"/>
      <c r="AW147" s="88"/>
      <c r="AX147" s="88"/>
    </row>
    <row r="148" spans="1:50" s="9" customFormat="1">
      <c r="A148" s="6" t="str">
        <f t="shared" si="14"/>
        <v>201841</v>
      </c>
      <c r="B148" s="6">
        <f>[3]report!$D365</f>
        <v>43386</v>
      </c>
      <c r="C148" s="7">
        <f>[3]report!E365/1000</f>
        <v>16.79945</v>
      </c>
      <c r="D148" s="7">
        <f>[3]report!F365/1000</f>
        <v>8.0106699999999993</v>
      </c>
      <c r="E148" s="67">
        <f>[9]ByDepartureDate!$K206-2%</f>
        <v>0.83744089171894054</v>
      </c>
      <c r="F148" s="66">
        <f>[5]ByDepartureDate!$M206/1.1</f>
        <v>0.70402262132784177</v>
      </c>
      <c r="G148" s="7">
        <f>VLOOKUP(B148,'[4]AUS Mth'!$A:$T,20,TRUE)/1000000</f>
        <v>12.360301935483871</v>
      </c>
      <c r="H148" s="7">
        <f>VLOOKUP(B148,'[4]BRA Mth'!$A:$L,12,TRUE)/1000000</f>
        <v>8.2147517741935481</v>
      </c>
      <c r="I148" s="7">
        <f>VLOOKUP(B148,'[4]Minors Mth'!$A:$BO,67,TRUE)/1000</f>
        <v>2.0665325483870967</v>
      </c>
      <c r="J148" s="10">
        <f t="shared" si="12"/>
        <v>14.441164328623788</v>
      </c>
      <c r="K148" s="10">
        <f t="shared" si="16"/>
        <v>4.6610170846095036</v>
      </c>
      <c r="L148" s="10">
        <f t="shared" si="15"/>
        <v>21.168713961620391</v>
      </c>
      <c r="M148" s="10">
        <f t="shared" si="13"/>
        <v>22.641586258064518</v>
      </c>
      <c r="N148" s="9">
        <v>18.700000000000003</v>
      </c>
      <c r="O148" s="22">
        <f>VLOOKUP(B148,[6]removals!$B:$AR,43,TRUE)/100*7</f>
        <v>20.297900000000002</v>
      </c>
      <c r="P148" s="11">
        <f>VLOOKUP(B148-1,[6]Port!$B:$C,2,FALSE)/100</f>
        <v>143.5318</v>
      </c>
      <c r="Q148" s="12" t="e">
        <f t="shared" si="17"/>
        <v>#N/A</v>
      </c>
      <c r="R148" s="12"/>
      <c r="S148" s="12"/>
      <c r="T148" s="12"/>
      <c r="U148" s="12"/>
      <c r="V148" s="12"/>
      <c r="W148" s="12"/>
      <c r="X148" s="12"/>
      <c r="Y148" s="7">
        <f>VLOOKUP(EOMONTH(B148,0),[7]snd_evolution!$A$1:$AT$120,46,TRUE)/1000</f>
        <v>19.956999984786371</v>
      </c>
      <c r="Z148" s="13">
        <f>VLOOKUP(EOMONTH(B148,0),'[8]Mill details analysis (ex-SX)'!$R:$AB,11,TRUE)</f>
        <v>27.382659932659937</v>
      </c>
      <c r="AH148" s="98"/>
      <c r="AI148" s="98"/>
      <c r="AJ148" s="98"/>
      <c r="AL148" s="98"/>
      <c r="AM148" s="63"/>
      <c r="AU148" s="88"/>
      <c r="AV148" s="88"/>
      <c r="AW148" s="88"/>
      <c r="AX148" s="88"/>
    </row>
    <row r="149" spans="1:50" s="9" customFormat="1">
      <c r="A149" s="6" t="str">
        <f t="shared" si="14"/>
        <v>201842</v>
      </c>
      <c r="B149" s="6">
        <f>[3]report!$D366</f>
        <v>43393</v>
      </c>
      <c r="C149" s="7">
        <f>[3]report!E366/1000</f>
        <v>17.00714</v>
      </c>
      <c r="D149" s="7">
        <f>[3]report!F366/1000</f>
        <v>8.8923800000000028</v>
      </c>
      <c r="E149" s="67">
        <f>[9]ByDepartureDate!$K207-2%</f>
        <v>0.78853124656383</v>
      </c>
      <c r="F149" s="66">
        <f>[5]ByDepartureDate!$M207/1.1</f>
        <v>0.61653458042780596</v>
      </c>
      <c r="G149" s="7">
        <f>VLOOKUP(B149,'[4]AUS Mth'!$A:$T,20,TRUE)/1000000</f>
        <v>12.360301935483871</v>
      </c>
      <c r="H149" s="7">
        <f>VLOOKUP(B149,'[4]BRA Mth'!$A:$L,12,TRUE)/1000000</f>
        <v>8.2147517741935481</v>
      </c>
      <c r="I149" s="7">
        <f>VLOOKUP(B149,'[4]Minors Mth'!$A:$BO,67,TRUE)/1000</f>
        <v>2.0665325483870967</v>
      </c>
      <c r="J149" s="10">
        <f t="shared" si="12"/>
        <v>12.624818515348164</v>
      </c>
      <c r="K149" s="10">
        <f t="shared" si="16"/>
        <v>4.5610087128295671</v>
      </c>
      <c r="L149" s="10">
        <f t="shared" si="15"/>
        <v>19.252359776564827</v>
      </c>
      <c r="M149" s="10">
        <f t="shared" si="13"/>
        <v>22.641586258064518</v>
      </c>
      <c r="N149" s="9">
        <v>11.22</v>
      </c>
      <c r="O149" s="22">
        <f>VLOOKUP(B149,[6]removals!$B:$AR,43,TRUE)/100*7</f>
        <v>20.435100000000006</v>
      </c>
      <c r="P149" s="11">
        <f>VLOOKUP(B149-1,[6]Port!$B:$C,2,FALSE)/100</f>
        <v>145.2765</v>
      </c>
      <c r="Q149" s="12">
        <f t="shared" si="17"/>
        <v>149.82905977656483</v>
      </c>
      <c r="R149" s="12"/>
      <c r="S149" s="12"/>
      <c r="T149" s="12"/>
      <c r="U149" s="12"/>
      <c r="V149" s="12"/>
      <c r="W149" s="12"/>
      <c r="X149" s="12"/>
      <c r="Y149" s="7">
        <f>VLOOKUP(EOMONTH(B149,0),[7]snd_evolution!$A$1:$AT$120,46,TRUE)/1000</f>
        <v>19.956999984786371</v>
      </c>
      <c r="Z149" s="13">
        <f>VLOOKUP(EOMONTH(B149,0),'[8]Mill details analysis (ex-SX)'!$R:$AB,11,TRUE)</f>
        <v>27.382659932659937</v>
      </c>
      <c r="AH149" s="98"/>
      <c r="AI149" s="98"/>
      <c r="AJ149" s="98"/>
      <c r="AL149" s="98"/>
      <c r="AM149" s="63"/>
      <c r="AU149" s="88"/>
      <c r="AV149" s="88"/>
      <c r="AW149" s="88"/>
      <c r="AX149" s="88"/>
    </row>
    <row r="150" spans="1:50" s="9" customFormat="1">
      <c r="A150" s="6" t="str">
        <f t="shared" si="14"/>
        <v>201843</v>
      </c>
      <c r="B150" s="6">
        <f>[3]report!$D367</f>
        <v>43400</v>
      </c>
      <c r="C150" s="7">
        <f>[3]report!E367/1000</f>
        <v>15.46565</v>
      </c>
      <c r="D150" s="7">
        <f>[3]report!F367/1000</f>
        <v>8.2764299999999995</v>
      </c>
      <c r="E150" s="67">
        <f>[9]ByDepartureDate!$K208-2%</f>
        <v>0.76587130740539955</v>
      </c>
      <c r="F150" s="66">
        <f>[5]ByDepartureDate!$M208/1.1</f>
        <v>0.63774316939979236</v>
      </c>
      <c r="G150" s="7">
        <f>VLOOKUP(B150,'[4]AUS Mth'!$A:$T,20,TRUE)/1000000</f>
        <v>12.360301935483871</v>
      </c>
      <c r="H150" s="7">
        <f>VLOOKUP(B150,'[4]BRA Mth'!$A:$L,12,TRUE)/1000000</f>
        <v>8.2147517741935481</v>
      </c>
      <c r="I150" s="7">
        <f>VLOOKUP(B150,'[4]Minors Mth'!$A:$BO,67,TRUE)/1000</f>
        <v>2.0665325483870967</v>
      </c>
      <c r="J150" s="10">
        <f t="shared" si="12"/>
        <v>12.672493075941516</v>
      </c>
      <c r="K150" s="10">
        <f t="shared" si="16"/>
        <v>5.1514094401609212</v>
      </c>
      <c r="L150" s="10">
        <f t="shared" si="15"/>
        <v>19.890435064489534</v>
      </c>
      <c r="M150" s="10">
        <f t="shared" si="13"/>
        <v>22.641586258064518</v>
      </c>
      <c r="N150" s="9">
        <v>10.370000000000001</v>
      </c>
      <c r="O150" s="22">
        <f>VLOOKUP(B150,[6]removals!$B:$AR,43,TRUE)/100*7</f>
        <v>21.308700000000002</v>
      </c>
      <c r="P150" s="11">
        <f>VLOOKUP(B150-1,[6]Port!$B:$C,2,FALSE)/100</f>
        <v>145.18639999999999</v>
      </c>
      <c r="Q150" s="12">
        <f t="shared" si="17"/>
        <v>144.70823506448954</v>
      </c>
      <c r="R150" s="12"/>
      <c r="S150" s="12"/>
      <c r="T150" s="12"/>
      <c r="U150" s="12"/>
      <c r="V150" s="12"/>
      <c r="W150" s="12"/>
      <c r="X150" s="12"/>
      <c r="Y150" s="7">
        <f>VLOOKUP(EOMONTH(B150,0),[7]snd_evolution!$A$1:$AT$120,46,TRUE)/1000</f>
        <v>19.956999984786371</v>
      </c>
      <c r="Z150" s="13">
        <f>VLOOKUP(EOMONTH(B150,0),'[8]Mill details analysis (ex-SX)'!$R:$AB,11,TRUE)</f>
        <v>27.382659932659937</v>
      </c>
      <c r="AH150" s="98"/>
      <c r="AI150" s="98"/>
      <c r="AJ150" s="98"/>
      <c r="AL150" s="98"/>
      <c r="AM150" s="63"/>
      <c r="AU150" s="88"/>
      <c r="AV150" s="88"/>
      <c r="AW150" s="88"/>
      <c r="AX150" s="88"/>
    </row>
    <row r="151" spans="1:50" s="9" customFormat="1">
      <c r="A151" s="6" t="str">
        <f t="shared" si="14"/>
        <v>201844</v>
      </c>
      <c r="B151" s="6">
        <f>[3]report!$D368</f>
        <v>43407</v>
      </c>
      <c r="C151" s="7">
        <f>[3]report!E368/1000</f>
        <v>17.196450000000002</v>
      </c>
      <c r="D151" s="7">
        <f>[3]report!F368/1000</f>
        <v>8.5184999999999995</v>
      </c>
      <c r="E151" s="67">
        <f>[9]ByDepartureDate!$K209-2%</f>
        <v>0.74472231964882452</v>
      </c>
      <c r="F151" s="66">
        <f>[5]ByDepartureDate!$M209/1.1</f>
        <v>0.62886614272931274</v>
      </c>
      <c r="G151" s="7">
        <f>VLOOKUP(B151,'[4]AUS Mth'!$A:$T,20,TRUE)/1000000</f>
        <v>12.446206033333333</v>
      </c>
      <c r="H151" s="7">
        <f>VLOOKUP(B151,'[4]BRA Mth'!$A:$L,12,TRUE)/1000000</f>
        <v>7.9151076666666667</v>
      </c>
      <c r="I151" s="7">
        <f>VLOOKUP(B151,'[4]Minors Mth'!$A:$BO,67,TRUE)/1000</f>
        <v>1.9610987666666668</v>
      </c>
      <c r="J151" s="10">
        <f t="shared" si="12"/>
        <v>13.467300490435486</v>
      </c>
      <c r="K151" s="10">
        <f t="shared" si="16"/>
        <v>5.3023807162365797</v>
      </c>
      <c r="L151" s="10">
        <f t="shared" si="15"/>
        <v>20.730779973338734</v>
      </c>
      <c r="M151" s="10">
        <f t="shared" si="13"/>
        <v>22.322412466666666</v>
      </c>
      <c r="N151" s="9">
        <v>8.67</v>
      </c>
      <c r="O151" s="7">
        <f>VLOOKUP(B151,[6]removals!$B:$AR,43,TRUE)/100*7</f>
        <v>21.552299999999999</v>
      </c>
      <c r="P151" s="11">
        <f>VLOOKUP(B151-1,[6]Port!$B:$C,2,FALSE)/100</f>
        <v>143.57399999999998</v>
      </c>
      <c r="Q151" s="12">
        <f t="shared" si="17"/>
        <v>146.06487997333872</v>
      </c>
      <c r="R151" s="12"/>
      <c r="S151" s="12"/>
      <c r="T151" s="12"/>
      <c r="U151" s="12"/>
      <c r="V151" s="12"/>
      <c r="W151" s="12"/>
      <c r="X151" s="12"/>
      <c r="Y151" s="7">
        <f>VLOOKUP(EOMONTH(B151,0),[7]snd_evolution!$A$1:$AT$120,46,TRUE)/1000</f>
        <v>21.088053679778131</v>
      </c>
      <c r="Z151" s="13">
        <f>VLOOKUP(EOMONTH(B151,0),'[8]Mill details analysis (ex-SX)'!$R:$AB,11,TRUE)</f>
        <v>26.425113739763415</v>
      </c>
      <c r="AH151" s="98"/>
      <c r="AI151" s="98"/>
      <c r="AJ151" s="98"/>
      <c r="AL151" s="98"/>
      <c r="AM151" s="63"/>
      <c r="AU151" s="88"/>
      <c r="AV151" s="88"/>
      <c r="AW151" s="88"/>
      <c r="AX151" s="88"/>
    </row>
    <row r="152" spans="1:50" s="9" customFormat="1">
      <c r="A152" s="6" t="str">
        <f t="shared" si="14"/>
        <v>201845</v>
      </c>
      <c r="B152" s="6">
        <f>[3]report!$D369</f>
        <v>43414</v>
      </c>
      <c r="C152" s="7">
        <f>[3]report!E369/1000</f>
        <v>15.151070000000001</v>
      </c>
      <c r="D152" s="7">
        <f>[3]report!F369/1000</f>
        <v>5.7783099999999994</v>
      </c>
      <c r="E152" s="67">
        <f>[9]ByDepartureDate!$K210-2%</f>
        <v>0.81692702655114557</v>
      </c>
      <c r="F152" s="66">
        <f>[5]ByDepartureDate!$M210/1.1</f>
        <v>0.63027069318524842</v>
      </c>
      <c r="G152" s="7">
        <f>VLOOKUP(B152,'[4]AUS Mth'!$A:$T,20,TRUE)/1000000</f>
        <v>12.446206033333333</v>
      </c>
      <c r="H152" s="7">
        <f>VLOOKUP(B152,'[4]BRA Mth'!$A:$L,12,TRUE)/1000000</f>
        <v>7.9151076666666667</v>
      </c>
      <c r="I152" s="7">
        <f>VLOOKUP(B152,'[4]Minors Mth'!$A:$BO,67,TRUE)/1000</f>
        <v>1.9610987666666668</v>
      </c>
      <c r="J152" s="10">
        <f t="shared" si="12"/>
        <v>12.366567989074085</v>
      </c>
      <c r="K152" s="10">
        <f t="shared" si="16"/>
        <v>4.8850825193612053</v>
      </c>
      <c r="L152" s="10">
        <f t="shared" si="15"/>
        <v>19.212749275101956</v>
      </c>
      <c r="M152" s="10">
        <f t="shared" si="13"/>
        <v>22.322412466666666</v>
      </c>
      <c r="N152" s="9">
        <v>13.940000000000001</v>
      </c>
      <c r="O152" s="7">
        <f>VLOOKUP(B152,[6]removals!$B:$AR,43,TRUE)/100*7</f>
        <v>20.738200000000003</v>
      </c>
      <c r="P152" s="11">
        <f>VLOOKUP(B152-1,[6]Port!$B:$C,2,FALSE)/100</f>
        <v>142.81870000000001</v>
      </c>
      <c r="Q152" s="12">
        <f t="shared" si="17"/>
        <v>136.77854927510194</v>
      </c>
      <c r="R152" s="12"/>
      <c r="S152" s="12"/>
      <c r="T152" s="12"/>
      <c r="U152" s="12"/>
      <c r="V152" s="12"/>
      <c r="W152" s="12"/>
      <c r="X152" s="12"/>
      <c r="Y152" s="7">
        <f>VLOOKUP(EOMONTH(B152,0),[7]snd_evolution!$A$1:$AT$120,46,TRUE)/1000</f>
        <v>21.088053679778131</v>
      </c>
      <c r="Z152" s="13">
        <f>VLOOKUP(EOMONTH(B152,0),'[8]Mill details analysis (ex-SX)'!$R:$AB,11,TRUE)</f>
        <v>26.425113739763415</v>
      </c>
      <c r="AH152" s="98"/>
      <c r="AI152" s="98"/>
      <c r="AJ152" s="98"/>
      <c r="AL152" s="98"/>
      <c r="AM152" s="63"/>
      <c r="AU152" s="88"/>
      <c r="AV152" s="88"/>
      <c r="AW152" s="88"/>
      <c r="AX152" s="88"/>
    </row>
    <row r="153" spans="1:50" s="9" customFormat="1">
      <c r="A153" s="6" t="str">
        <f t="shared" si="14"/>
        <v>201846</v>
      </c>
      <c r="B153" s="6">
        <f>[3]report!$D370</f>
        <v>43421</v>
      </c>
      <c r="C153" s="7">
        <f>[3]report!E370/1000</f>
        <v>15.505970000000001</v>
      </c>
      <c r="D153" s="7">
        <f>[3]report!F370/1000</f>
        <v>9.0867900000000006</v>
      </c>
      <c r="E153" s="67">
        <f>[9]ByDepartureDate!$K211-2%</f>
        <v>0.81939275653646282</v>
      </c>
      <c r="F153" s="66">
        <f>[5]ByDepartureDate!$M211/1.1</f>
        <v>0.70571003844686742</v>
      </c>
      <c r="G153" s="7">
        <f>VLOOKUP(B153,'[4]AUS Mth'!$A:$T,20,TRUE)/1000000</f>
        <v>12.446206033333333</v>
      </c>
      <c r="H153" s="7">
        <f>VLOOKUP(B153,'[4]BRA Mth'!$A:$L,12,TRUE)/1000000</f>
        <v>7.9151076666666667</v>
      </c>
      <c r="I153" s="7">
        <f>VLOOKUP(B153,'[4]Minors Mth'!$A:$BO,67,TRUE)/1000</f>
        <v>1.9610987666666668</v>
      </c>
      <c r="J153" s="10">
        <f t="shared" si="12"/>
        <v>12.088094226020905</v>
      </c>
      <c r="K153" s="10">
        <f t="shared" si="16"/>
        <v>4.730854227833035</v>
      </c>
      <c r="L153" s="10">
        <f t="shared" si="15"/>
        <v>18.780047220520608</v>
      </c>
      <c r="M153" s="10">
        <f t="shared" si="13"/>
        <v>22.322412466666666</v>
      </c>
      <c r="N153" s="9">
        <v>12.07</v>
      </c>
      <c r="O153" s="7">
        <f>VLOOKUP(B153,[6]removals!$B:$AR,43,TRUE)/100*7</f>
        <v>20.110299999999995</v>
      </c>
      <c r="P153" s="11">
        <f>VLOOKUP(B153-1,[6]Port!$B:$C,2,FALSE)/100</f>
        <v>142.73009999999999</v>
      </c>
      <c r="Q153" s="12">
        <f t="shared" si="17"/>
        <v>143.35844722052062</v>
      </c>
      <c r="R153" s="12"/>
      <c r="S153" s="12"/>
      <c r="T153" s="12"/>
      <c r="U153" s="12"/>
      <c r="V153" s="12"/>
      <c r="W153" s="12"/>
      <c r="X153" s="12"/>
      <c r="Y153" s="7">
        <f>VLOOKUP(EOMONTH(B153,0),[7]snd_evolution!$A$1:$AT$120,46,TRUE)/1000</f>
        <v>21.088053679778131</v>
      </c>
      <c r="Z153" s="13">
        <f>VLOOKUP(EOMONTH(B153,0),'[8]Mill details analysis (ex-SX)'!$R:$AB,11,TRUE)</f>
        <v>26.425113739763415</v>
      </c>
      <c r="AH153" s="98"/>
      <c r="AI153" s="98"/>
      <c r="AJ153" s="98"/>
      <c r="AL153" s="98"/>
      <c r="AM153" s="63"/>
      <c r="AU153" s="88"/>
      <c r="AV153" s="88"/>
      <c r="AW153" s="88"/>
      <c r="AX153" s="88"/>
    </row>
    <row r="154" spans="1:50" s="9" customFormat="1">
      <c r="A154" s="6" t="str">
        <f t="shared" si="14"/>
        <v>201847</v>
      </c>
      <c r="B154" s="6">
        <f>[3]report!$D371</f>
        <v>43428</v>
      </c>
      <c r="C154" s="7">
        <f>[3]report!E371/1000</f>
        <v>16.136539999999997</v>
      </c>
      <c r="D154" s="7">
        <f>[3]report!F371/1000</f>
        <v>8.8282300000000014</v>
      </c>
      <c r="E154" s="67">
        <f>[9]ByDepartureDate!$K212-2%</f>
        <v>0.84882236275208078</v>
      </c>
      <c r="F154" s="66">
        <f>[5]ByDepartureDate!$M212/1.1</f>
        <v>0.65557068796892515</v>
      </c>
      <c r="G154" s="7">
        <f>VLOOKUP(B154,'[4]AUS Mth'!$A:$T,20,TRUE)/1000000</f>
        <v>12.446206033333333</v>
      </c>
      <c r="H154" s="7">
        <f>VLOOKUP(B154,'[4]BRA Mth'!$A:$L,12,TRUE)/1000000</f>
        <v>7.9151076666666667</v>
      </c>
      <c r="I154" s="7">
        <f>VLOOKUP(B154,'[4]Minors Mth'!$A:$BO,67,TRUE)/1000</f>
        <v>1.9610987666666668</v>
      </c>
      <c r="J154" s="10">
        <f t="shared" si="12"/>
        <v>12.376293447501663</v>
      </c>
      <c r="K154" s="10">
        <f t="shared" si="16"/>
        <v>5.0223249920555553</v>
      </c>
      <c r="L154" s="10">
        <f t="shared" si="15"/>
        <v>19.359717206223884</v>
      </c>
      <c r="M154" s="10">
        <f t="shared" si="13"/>
        <v>22.322412466666666</v>
      </c>
      <c r="N154" s="9">
        <v>12.41</v>
      </c>
      <c r="O154" s="7">
        <f>VLOOKUP(B154,[6]removals!$B:$AR,43,TRUE)/100*7</f>
        <v>19.499200000000002</v>
      </c>
      <c r="P154" s="11">
        <f>VLOOKUP(B154-1,[6]Port!$B:$C,2,FALSE)/100</f>
        <v>143.14080000000001</v>
      </c>
      <c r="Q154" s="12">
        <f t="shared" si="17"/>
        <v>142.25061720622386</v>
      </c>
      <c r="R154" s="12"/>
      <c r="S154" s="12"/>
      <c r="T154" s="12"/>
      <c r="U154" s="12"/>
      <c r="V154" s="12"/>
      <c r="W154" s="12"/>
      <c r="X154" s="12"/>
      <c r="Y154" s="7">
        <f>VLOOKUP(EOMONTH(B154,0),[7]snd_evolution!$A$1:$AT$120,46,TRUE)/1000</f>
        <v>21.088053679778131</v>
      </c>
      <c r="Z154" s="13">
        <f>VLOOKUP(EOMONTH(B154,0),'[8]Mill details analysis (ex-SX)'!$R:$AB,11,TRUE)</f>
        <v>26.425113739763415</v>
      </c>
      <c r="AH154" s="98"/>
      <c r="AI154" s="98"/>
      <c r="AJ154" s="98"/>
      <c r="AL154" s="98"/>
      <c r="AM154" s="63"/>
      <c r="AU154" s="88"/>
      <c r="AV154" s="88"/>
      <c r="AW154" s="88"/>
      <c r="AX154" s="88"/>
    </row>
    <row r="155" spans="1:50" s="9" customFormat="1">
      <c r="A155" s="6" t="str">
        <f t="shared" si="14"/>
        <v>201848</v>
      </c>
      <c r="B155" s="6">
        <f>[3]report!$D372</f>
        <v>43435</v>
      </c>
      <c r="C155" s="7">
        <f>[3]report!E372/1000</f>
        <v>17.693270000000002</v>
      </c>
      <c r="D155" s="7">
        <f>[3]report!F372/1000</f>
        <v>8.5823099999999997</v>
      </c>
      <c r="E155" s="67">
        <f>[9]ByDepartureDate!$K213-2%</f>
        <v>0.72616745517768366</v>
      </c>
      <c r="F155" s="66">
        <f>[5]ByDepartureDate!$M213/1.1</f>
        <v>0.6692280999434993</v>
      </c>
      <c r="G155" s="7">
        <f>VLOOKUP(B155,'[4]AUS Mth'!$A:$T,20,TRUE)/1000000</f>
        <v>12.170098161290323</v>
      </c>
      <c r="H155" s="7">
        <f>VLOOKUP(B155,'[4]BRA Mth'!$A:$L,12,TRUE)/1000000</f>
        <v>8.3272657096774214</v>
      </c>
      <c r="I155" s="7">
        <f>VLOOKUP(B155,'[4]Minors Mth'!$A:$BO,67,TRUE)/1000</f>
        <v>1.8848762258064513</v>
      </c>
      <c r="J155" s="10">
        <f t="shared" si="12"/>
        <v>12.290356655512493</v>
      </c>
      <c r="K155" s="10">
        <f t="shared" si="16"/>
        <v>4.8452526841539534</v>
      </c>
      <c r="L155" s="10">
        <f t="shared" si="15"/>
        <v>19.020485565472896</v>
      </c>
      <c r="M155" s="10">
        <f t="shared" si="13"/>
        <v>22.382240096774197</v>
      </c>
      <c r="N155" s="9">
        <v>10.71</v>
      </c>
      <c r="O155" s="7">
        <f>VLOOKUP(B155,[6]removals!$B:$AR,43,TRUE)/100*7</f>
        <v>19.336100000000005</v>
      </c>
      <c r="P155" s="11">
        <f>VLOOKUP(B155-1,[6]Port!$B:$C,2,FALSE)/100</f>
        <v>140.3492</v>
      </c>
      <c r="Q155" s="12">
        <f t="shared" si="17"/>
        <v>144.5251855654729</v>
      </c>
      <c r="R155" s="12"/>
      <c r="S155" s="12"/>
      <c r="T155" s="12"/>
      <c r="U155" s="12"/>
      <c r="V155" s="12"/>
      <c r="W155" s="12"/>
      <c r="X155" s="12"/>
      <c r="Y155" s="7">
        <f>VLOOKUP(EOMONTH(B155,0),[7]snd_evolution!$A$1:$AT$120,46,TRUE)/1000</f>
        <v>19.330702777228737</v>
      </c>
      <c r="Z155" s="13">
        <f>VLOOKUP(EOMONTH(B155,0),'[8]Mill details analysis (ex-SX)'!$R:$AB,11,TRUE)</f>
        <v>28.734268537074136</v>
      </c>
      <c r="AH155" s="98"/>
      <c r="AI155" s="98"/>
      <c r="AJ155" s="98"/>
      <c r="AL155" s="98"/>
      <c r="AM155" s="63"/>
      <c r="AU155" s="88"/>
      <c r="AV155" s="88"/>
      <c r="AW155" s="88"/>
      <c r="AX155" s="88"/>
    </row>
    <row r="156" spans="1:50" s="9" customFormat="1">
      <c r="A156" s="6" t="str">
        <f t="shared" si="14"/>
        <v>201849</v>
      </c>
      <c r="B156" s="6">
        <f>[3]report!$D373</f>
        <v>43442</v>
      </c>
      <c r="C156" s="7">
        <f>[3]report!E373/1000</f>
        <v>17.262380000000004</v>
      </c>
      <c r="D156" s="7">
        <f>[3]report!F373/1000</f>
        <v>7.1293999999999995</v>
      </c>
      <c r="E156" s="67">
        <f>[9]ByDepartureDate!$K214-2%</f>
        <v>0.82600803343934959</v>
      </c>
      <c r="F156" s="66">
        <f>[5]ByDepartureDate!$M214/1.1</f>
        <v>0.67007526710782472</v>
      </c>
      <c r="G156" s="7">
        <f>VLOOKUP(B156,'[4]AUS Mth'!$A:$T,20,TRUE)/1000000</f>
        <v>12.170098161290323</v>
      </c>
      <c r="H156" s="7">
        <f>VLOOKUP(B156,'[4]BRA Mth'!$A:$L,12,TRUE)/1000000</f>
        <v>8.3272657096774214</v>
      </c>
      <c r="I156" s="7">
        <f>VLOOKUP(B156,'[4]Minors Mth'!$A:$BO,67,TRUE)/1000</f>
        <v>1.8848762258064513</v>
      </c>
      <c r="J156" s="10">
        <f t="shared" si="12"/>
        <v>12.932695830588537</v>
      </c>
      <c r="K156" s="10">
        <f t="shared" si="16"/>
        <v>4.7863383152752066</v>
      </c>
      <c r="L156" s="10">
        <f t="shared" si="15"/>
        <v>19.603910371670196</v>
      </c>
      <c r="M156" s="10">
        <f t="shared" si="13"/>
        <v>22.382240096774197</v>
      </c>
      <c r="N156" s="9">
        <v>15.47</v>
      </c>
      <c r="O156" s="7">
        <f>VLOOKUP(B156,[6]removals!$B:$AR,43,TRUE)/100*7</f>
        <v>18.817399999999999</v>
      </c>
      <c r="P156" s="11">
        <f>VLOOKUP(B156-1,[6]Port!$B:$C,2,FALSE)/100</f>
        <v>138.6002</v>
      </c>
      <c r="Q156" s="12">
        <f t="shared" si="17"/>
        <v>136.37571037167018</v>
      </c>
      <c r="R156" s="12"/>
      <c r="S156" s="12"/>
      <c r="T156" s="12"/>
      <c r="U156" s="12"/>
      <c r="V156" s="12"/>
      <c r="W156" s="12"/>
      <c r="X156" s="12"/>
      <c r="Y156" s="7">
        <f>VLOOKUP(EOMONTH(B156,0),[7]snd_evolution!$A$1:$AT$120,46,TRUE)/1000</f>
        <v>19.330702777228737</v>
      </c>
      <c r="Z156" s="13">
        <f>VLOOKUP(EOMONTH(B156,0),'[8]Mill details analysis (ex-SX)'!$R:$AB,11,TRUE)</f>
        <v>28.734268537074136</v>
      </c>
      <c r="AH156" s="98"/>
      <c r="AI156" s="98"/>
      <c r="AJ156" s="98"/>
      <c r="AL156" s="98"/>
      <c r="AM156" s="63"/>
      <c r="AU156" s="88"/>
      <c r="AV156" s="88"/>
      <c r="AW156" s="88"/>
      <c r="AX156" s="88"/>
    </row>
    <row r="157" spans="1:50" s="9" customFormat="1">
      <c r="A157" s="6" t="str">
        <f t="shared" si="14"/>
        <v>201850</v>
      </c>
      <c r="B157" s="6">
        <f>[3]report!$D374</f>
        <v>43449</v>
      </c>
      <c r="C157" s="7">
        <f>[3]report!E374/1000</f>
        <v>17.611159999999998</v>
      </c>
      <c r="D157" s="7">
        <f>[3]report!F374/1000</f>
        <v>7.2073899999999993</v>
      </c>
      <c r="E157" s="67">
        <f>[9]ByDepartureDate!$K215-2%</f>
        <v>0.80504367784848108</v>
      </c>
      <c r="F157" s="66">
        <f>[5]ByDepartureDate!$M215/1.1</f>
        <v>0.71498558483212971</v>
      </c>
      <c r="G157" s="7">
        <f>VLOOKUP(B157,'[4]AUS Mth'!$A:$T,20,TRUE)/1000000</f>
        <v>12.170098161290323</v>
      </c>
      <c r="H157" s="7">
        <f>VLOOKUP(B157,'[4]BRA Mth'!$A:$L,12,TRUE)/1000000</f>
        <v>8.3272657096774214</v>
      </c>
      <c r="I157" s="7">
        <f>VLOOKUP(B157,'[4]Minors Mth'!$A:$BO,67,TRUE)/1000</f>
        <v>1.8848762258064513</v>
      </c>
      <c r="J157" s="10">
        <f t="shared" si="12"/>
        <v>13.053993541662136</v>
      </c>
      <c r="K157" s="10">
        <f t="shared" si="16"/>
        <v>4.0503690240911228</v>
      </c>
      <c r="L157" s="10">
        <f t="shared" si="15"/>
        <v>18.989238791559711</v>
      </c>
      <c r="M157" s="10">
        <f t="shared" si="13"/>
        <v>22.382240096774197</v>
      </c>
      <c r="N157" s="9">
        <v>12.41</v>
      </c>
      <c r="O157" s="7">
        <f>VLOOKUP(B157,[6]removals!$B:$AR,43,TRUE)/100*7</f>
        <v>18.735500000000005</v>
      </c>
      <c r="P157" s="11">
        <f>VLOOKUP(B157-1,[6]Port!$B:$C,2,FALSE)/100</f>
        <v>139.41329999999999</v>
      </c>
      <c r="Q157" s="12">
        <f t="shared" si="17"/>
        <v>141.9139387915597</v>
      </c>
      <c r="R157" s="12"/>
      <c r="S157" s="12"/>
      <c r="T157" s="12"/>
      <c r="U157" s="12"/>
      <c r="V157" s="12"/>
      <c r="W157" s="12"/>
      <c r="X157" s="12"/>
      <c r="Y157" s="7">
        <f>VLOOKUP(EOMONTH(B157,0),[7]snd_evolution!$A$1:$AT$120,46,TRUE)/1000</f>
        <v>19.330702777228737</v>
      </c>
      <c r="Z157" s="13">
        <f>VLOOKUP(EOMONTH(B157,0),'[8]Mill details analysis (ex-SX)'!$R:$AB,11,TRUE)</f>
        <v>28.734268537074136</v>
      </c>
      <c r="AH157" s="98"/>
      <c r="AI157" s="98"/>
      <c r="AJ157" s="98"/>
      <c r="AL157" s="98"/>
      <c r="AM157" s="63"/>
      <c r="AU157" s="88"/>
      <c r="AV157" s="88"/>
      <c r="AW157" s="88"/>
      <c r="AX157" s="88"/>
    </row>
    <row r="158" spans="1:50" s="9" customFormat="1">
      <c r="A158" s="6" t="str">
        <f t="shared" si="14"/>
        <v>201851</v>
      </c>
      <c r="B158" s="6">
        <f>[3]report!$D375</f>
        <v>43456</v>
      </c>
      <c r="C158" s="7">
        <f>[3]report!E375/1000</f>
        <v>18.6982</v>
      </c>
      <c r="D158" s="7">
        <f>[3]report!F375/1000</f>
        <v>9.5681700000000003</v>
      </c>
      <c r="E158" s="67">
        <f>[9]ByDepartureDate!$K216-2%</f>
        <v>0.76754629824312404</v>
      </c>
      <c r="F158" s="66">
        <f>[5]ByDepartureDate!$M216/1.1</f>
        <v>0.64049703496148891</v>
      </c>
      <c r="G158" s="7">
        <f>VLOOKUP(B158,'[4]AUS Mth'!$A:$T,20,TRUE)/1000000</f>
        <v>12.170098161290323</v>
      </c>
      <c r="H158" s="7">
        <f>VLOOKUP(B158,'[4]BRA Mth'!$A:$L,12,TRUE)/1000000</f>
        <v>8.3272657096774214</v>
      </c>
      <c r="I158" s="7">
        <f>VLOOKUP(B158,'[4]Minors Mth'!$A:$BO,67,TRUE)/1000</f>
        <v>1.8848762258064513</v>
      </c>
      <c r="J158" s="10">
        <f t="shared" si="12"/>
        <v>13.293039264075622</v>
      </c>
      <c r="K158" s="10">
        <f t="shared" si="16"/>
        <v>4.4683846141015273</v>
      </c>
      <c r="L158" s="10">
        <f t="shared" si="15"/>
        <v>19.646300103983599</v>
      </c>
      <c r="M158" s="10">
        <f t="shared" si="13"/>
        <v>22.382240096774197</v>
      </c>
      <c r="N158" s="9">
        <v>11.22</v>
      </c>
      <c r="O158" s="7">
        <f>VLOOKUP(B158,[6]removals!$B:$AR,43,TRUE)/100*7</f>
        <v>19.038599999999999</v>
      </c>
      <c r="P158" s="11">
        <f>VLOOKUP(B158-1,[6]Port!$B:$C,2,FALSE)/100</f>
        <v>138.85379999999998</v>
      </c>
      <c r="Q158" s="12">
        <f t="shared" si="17"/>
        <v>141.21100010398359</v>
      </c>
      <c r="R158" s="12"/>
      <c r="S158" s="12"/>
      <c r="T158" s="12"/>
      <c r="U158" s="12"/>
      <c r="V158" s="12"/>
      <c r="W158" s="12"/>
      <c r="X158" s="12"/>
      <c r="Y158" s="7">
        <f>VLOOKUP(EOMONTH(B158,0),[7]snd_evolution!$A$1:$AT$120,46,TRUE)/1000</f>
        <v>19.330702777228737</v>
      </c>
      <c r="Z158" s="13">
        <f>VLOOKUP(EOMONTH(B158,0),'[8]Mill details analysis (ex-SX)'!$R:$AB,11,TRUE)</f>
        <v>28.734268537074136</v>
      </c>
      <c r="AH158" s="98"/>
      <c r="AI158" s="98"/>
      <c r="AJ158" s="98"/>
      <c r="AL158" s="98"/>
      <c r="AM158" s="63"/>
      <c r="AU158" s="88"/>
      <c r="AV158" s="88"/>
      <c r="AW158" s="88"/>
      <c r="AX158" s="88"/>
    </row>
    <row r="159" spans="1:50" s="9" customFormat="1">
      <c r="A159" s="6" t="str">
        <f t="shared" si="14"/>
        <v>201852</v>
      </c>
      <c r="B159" s="6">
        <f>[3]report!$D376</f>
        <v>43463</v>
      </c>
      <c r="C159" s="7">
        <f>[3]report!E376/1000</f>
        <v>19.580929999999999</v>
      </c>
      <c r="D159" s="7">
        <f>[3]report!F376/1000</f>
        <v>9.4006299999999996</v>
      </c>
      <c r="E159" s="67">
        <f>[9]ByDepartureDate!$K217-2%</f>
        <v>0.79739867535677089</v>
      </c>
      <c r="F159" s="66">
        <f>[5]ByDepartureDate!$M217/1.1</f>
        <v>0.66700965253507949</v>
      </c>
      <c r="G159" s="7">
        <f>VLOOKUP(B159,'[4]AUS Mth'!$A:$T,20,TRUE)/1000000</f>
        <v>12.170098161290323</v>
      </c>
      <c r="H159" s="7">
        <f>VLOOKUP(B159,'[4]BRA Mth'!$A:$L,12,TRUE)/1000000</f>
        <v>8.3272657096774214</v>
      </c>
      <c r="I159" s="7">
        <f>VLOOKUP(B159,'[4]Minors Mth'!$A:$BO,67,TRUE)/1000</f>
        <v>1.8848762258064513</v>
      </c>
      <c r="J159" s="10">
        <f t="shared" ref="J159:J180" si="18">AVERAGE(C156:C157)*AVERAGE(E156:E157)*0.98</f>
        <v>13.935734038437833</v>
      </c>
      <c r="K159" s="10">
        <f t="shared" si="16"/>
        <v>5.4871585738545283</v>
      </c>
      <c r="L159" s="10">
        <f t="shared" si="15"/>
        <v>21.307768838098813</v>
      </c>
      <c r="M159" s="10">
        <f t="shared" si="13"/>
        <v>22.382240096774197</v>
      </c>
      <c r="N159" s="9">
        <v>16.150000000000002</v>
      </c>
      <c r="O159" s="7">
        <f>VLOOKUP(B159,[6]removals!$B:$AR,43,TRUE)/100*7</f>
        <v>18.566100000000006</v>
      </c>
      <c r="P159" s="208">
        <f>VLOOKUP(B159-1,[6]Port!$B:$C,2,FALSE)/100</f>
        <v>141.5643</v>
      </c>
      <c r="Q159" s="12">
        <f t="shared" si="17"/>
        <v>136.66546883809877</v>
      </c>
      <c r="R159" s="12"/>
      <c r="S159" s="12"/>
      <c r="T159" s="12"/>
      <c r="U159" s="12"/>
      <c r="V159" s="12"/>
      <c r="W159" s="12"/>
      <c r="X159" s="12"/>
      <c r="Y159" s="7">
        <f>VLOOKUP(EOMONTH(B159,0),[7]snd_evolution!$A$1:$AT$120,46,TRUE)/1000</f>
        <v>19.330702777228737</v>
      </c>
      <c r="Z159" s="13">
        <f>VLOOKUP(EOMONTH(B159,0),'[8]Mill details analysis (ex-SX)'!$R:$AB,11,TRUE)</f>
        <v>28.734268537074136</v>
      </c>
      <c r="AH159" s="98"/>
      <c r="AI159" s="98"/>
      <c r="AJ159" s="98"/>
      <c r="AL159" s="98"/>
      <c r="AM159" s="63"/>
      <c r="AU159" s="88"/>
      <c r="AV159" s="88"/>
      <c r="AW159" s="88"/>
      <c r="AX159" s="88"/>
    </row>
    <row r="160" spans="1:50" s="9" customFormat="1">
      <c r="A160" s="6" t="str">
        <f t="shared" si="14"/>
        <v>20191</v>
      </c>
      <c r="B160" s="6">
        <f>[3]report!$D377</f>
        <v>43470</v>
      </c>
      <c r="C160" s="7">
        <f>[3]report!E377/1000</f>
        <v>17.616570000000007</v>
      </c>
      <c r="D160" s="7">
        <f>[3]report!F377/1000</f>
        <v>8.3969300000000029</v>
      </c>
      <c r="E160" s="67">
        <f>[9]ByDepartureDate!$K218-2%</f>
        <v>0.79354116036863864</v>
      </c>
      <c r="F160" s="66">
        <f>[5]ByDepartureDate!$M218/1.1</f>
        <v>0.59153850493937221</v>
      </c>
      <c r="G160" s="7">
        <f>VLOOKUP(B160,'[4]AUS Mth'!$A:$T,20,TRUE)/1000000</f>
        <v>12.995280967741936</v>
      </c>
      <c r="H160" s="7">
        <f>VLOOKUP(B160,'[4]BRA Mth'!$A:$L,12,TRUE)/1000000</f>
        <v>7.3100304516129038</v>
      </c>
      <c r="I160" s="22">
        <f>VLOOKUP(B160,'[4]Minors Mth'!$A:$BO,67,TRUE)/1000</f>
        <v>2.17872764516129</v>
      </c>
      <c r="J160" s="23">
        <f t="shared" si="18"/>
        <v>13.989435215703862</v>
      </c>
      <c r="K160" s="23">
        <f t="shared" si="16"/>
        <v>5.1897290150026771</v>
      </c>
      <c r="L160" s="23">
        <f t="shared" si="15"/>
        <v>21.357891875867828</v>
      </c>
      <c r="M160" s="23">
        <f t="shared" si="13"/>
        <v>22.484039064516132</v>
      </c>
      <c r="N160" s="26">
        <v>13.770000000000001</v>
      </c>
      <c r="O160" s="22">
        <f>VLOOKUP(B160,[6]removals!$B:$AR,43,TRUE)/100*7</f>
        <v>18.482100000000003</v>
      </c>
      <c r="P160" s="107">
        <f>VLOOKUP(B160-1,[6]Port!$B:$C,2,FALSE)/100</f>
        <v>142.88159999999999</v>
      </c>
      <c r="Q160" s="12">
        <f t="shared" si="17"/>
        <v>146.82009187586783</v>
      </c>
      <c r="R160" s="12"/>
      <c r="S160" s="12"/>
      <c r="T160" s="12"/>
      <c r="U160" s="12"/>
      <c r="V160" s="12"/>
      <c r="W160" s="12"/>
      <c r="X160" s="12"/>
      <c r="Y160" s="7">
        <f>VLOOKUP(EOMONTH(B160,0),[7]snd_evolution!$A$1:$AT$120,46,TRUE)/1000</f>
        <v>20.512969945522059</v>
      </c>
      <c r="Z160" s="13">
        <f>VLOOKUP(EOMONTH(B160,0),'[8]Mill details analysis (ex-SX)'!$R:$AB,11,TRUE)</f>
        <v>31.331486611264996</v>
      </c>
      <c r="AB160" s="13">
        <f>VLOOKUP(EOMONTH(B160,0),'[7]AUS CYCLONE'!$A:$D,4,TRUE)/1000</f>
        <v>142.0575</v>
      </c>
      <c r="AH160" s="98"/>
      <c r="AI160" s="98"/>
      <c r="AJ160" s="98"/>
      <c r="AL160" s="98"/>
      <c r="AM160" s="63"/>
      <c r="AU160" s="88"/>
      <c r="AV160" s="88"/>
      <c r="AW160" s="88"/>
      <c r="AX160" s="88"/>
    </row>
    <row r="161" spans="1:50" s="9" customFormat="1">
      <c r="A161" s="6" t="str">
        <f t="shared" si="14"/>
        <v>20192</v>
      </c>
      <c r="B161" s="6">
        <f>[3]report!$D378</f>
        <v>43477</v>
      </c>
      <c r="C161" s="7">
        <f>[3]report!E378/1000</f>
        <v>15.236649999999999</v>
      </c>
      <c r="D161" s="7">
        <f>[3]report!F378/1000</f>
        <v>6.4411700000000005</v>
      </c>
      <c r="E161" s="67">
        <f>[9]ByDepartureDate!$K219-2%</f>
        <v>0.8407379257880554</v>
      </c>
      <c r="F161" s="66">
        <f>[5]ByDepartureDate!$M219/1.1</f>
        <v>0.65909234847022058</v>
      </c>
      <c r="G161" s="7">
        <f>VLOOKUP(B161,'[4]AUS Mth'!$A:$T,20,TRUE)/1000000</f>
        <v>12.995280967741936</v>
      </c>
      <c r="H161" s="7">
        <f>VLOOKUP(B161,'[4]BRA Mth'!$A:$L,12,TRUE)/1000000</f>
        <v>7.3100304516129038</v>
      </c>
      <c r="I161" s="68">
        <f>VLOOKUP(B161,'[4]Minors Mth'!$A:$BO,67,TRUE)/1000</f>
        <v>2.17872764516129</v>
      </c>
      <c r="J161" s="10">
        <f t="shared" si="18"/>
        <v>14.67665936138285</v>
      </c>
      <c r="K161" s="10">
        <f t="shared" si="16"/>
        <v>4.7346178736551412</v>
      </c>
      <c r="L161" s="10">
        <f t="shared" si="15"/>
        <v>21.590004880199281</v>
      </c>
      <c r="M161" s="10">
        <f t="shared" si="13"/>
        <v>22.484039064516132</v>
      </c>
      <c r="N161" s="9">
        <v>18.53</v>
      </c>
      <c r="O161" s="7">
        <f>VLOOKUP(B161,[6]removals!$B:$AR,43,TRUE)/100*7</f>
        <v>19.562900000000003</v>
      </c>
      <c r="P161" s="11">
        <f>VLOOKUP(B161-1,[6]Port!$B:$C,2,FALSE)/100</f>
        <v>141.822</v>
      </c>
      <c r="Q161" s="12">
        <f t="shared" si="17"/>
        <v>140.14870488019926</v>
      </c>
      <c r="R161" s="12"/>
      <c r="S161" s="12"/>
      <c r="T161" s="12"/>
      <c r="U161" s="12"/>
      <c r="V161" s="12"/>
      <c r="W161" s="12"/>
      <c r="X161" s="12"/>
      <c r="Y161" s="7">
        <f>VLOOKUP(EOMONTH(B161,0),[7]snd_evolution!$A$1:$AT$120,46,TRUE)/1000</f>
        <v>20.512969945522059</v>
      </c>
      <c r="Z161" s="13">
        <f>VLOOKUP(EOMONTH(B161,0),'[8]Mill details analysis (ex-SX)'!$R:$AB,11,TRUE)</f>
        <v>31.331486611264996</v>
      </c>
      <c r="AB161" s="13">
        <f>VLOOKUP(EOMONTH(B161,0),'[7]AUS CYCLONE'!$A:$D,4,TRUE)/1000</f>
        <v>142.0575</v>
      </c>
      <c r="AH161" s="98"/>
      <c r="AI161" s="98"/>
      <c r="AJ161" s="98"/>
      <c r="AL161" s="98"/>
      <c r="AM161" s="63"/>
      <c r="AU161" s="88"/>
      <c r="AV161" s="88"/>
      <c r="AW161" s="88"/>
      <c r="AX161" s="88"/>
    </row>
    <row r="162" spans="1:50" s="9" customFormat="1">
      <c r="A162" s="6" t="str">
        <f t="shared" si="14"/>
        <v>20193</v>
      </c>
      <c r="B162" s="6">
        <f>[3]report!$D379</f>
        <v>43484</v>
      </c>
      <c r="C162" s="7">
        <f>[3]report!E379/1000</f>
        <v>15.276919999999997</v>
      </c>
      <c r="D162" s="7">
        <f>[3]report!F379/1000</f>
        <v>6.8606199999999999</v>
      </c>
      <c r="E162" s="67">
        <f>[9]ByDepartureDate!$K220-2%</f>
        <v>0.82396859418557222</v>
      </c>
      <c r="F162" s="66">
        <f>[5]ByDepartureDate!$M220/1.1</f>
        <v>0.64880529551526567</v>
      </c>
      <c r="G162" s="7">
        <f>VLOOKUP(B162,'[4]AUS Mth'!$A:$T,20,TRUE)/1000000</f>
        <v>12.995280967741936</v>
      </c>
      <c r="H162" s="7">
        <f>VLOOKUP(B162,'[4]BRA Mth'!$A:$L,12,TRUE)/1000000</f>
        <v>7.3100304516129038</v>
      </c>
      <c r="I162" s="68">
        <f>VLOOKUP(B162,'[4]Minors Mth'!$A:$BO,67,TRUE)/1000</f>
        <v>2.17872764516129</v>
      </c>
      <c r="J162" s="10">
        <f t="shared" si="18"/>
        <v>14.498851212152001</v>
      </c>
      <c r="K162" s="10">
        <f t="shared" si="16"/>
        <v>4.4678984785839484</v>
      </c>
      <c r="L162" s="10">
        <f t="shared" si="15"/>
        <v>21.14547733589724</v>
      </c>
      <c r="M162" s="10">
        <f t="shared" si="13"/>
        <v>22.484039064516132</v>
      </c>
      <c r="N162" s="9">
        <v>16.150000000000002</v>
      </c>
      <c r="O162" s="7">
        <f>VLOOKUP(B162,[6]removals!$B:$AR,43,TRUE)/100*7</f>
        <v>20.144599999999997</v>
      </c>
      <c r="P162" s="11">
        <f>VLOOKUP(B162-1,[6]Port!$B:$C,2,FALSE)/100</f>
        <v>143.73500000000001</v>
      </c>
      <c r="Q162" s="12">
        <f t="shared" si="17"/>
        <v>145.20287733589726</v>
      </c>
      <c r="R162" s="12"/>
      <c r="S162" s="12"/>
      <c r="T162" s="12"/>
      <c r="U162" s="12"/>
      <c r="V162" s="12"/>
      <c r="W162" s="12"/>
      <c r="X162" s="12"/>
      <c r="Y162" s="7">
        <f>VLOOKUP(EOMONTH(B162,0),[7]snd_evolution!$A$1:$AT$120,46,TRUE)/1000</f>
        <v>20.512969945522059</v>
      </c>
      <c r="Z162" s="13">
        <f>VLOOKUP(EOMONTH(B162,0),'[8]Mill details analysis (ex-SX)'!$R:$AB,11,TRUE)</f>
        <v>31.331486611264996</v>
      </c>
      <c r="AB162" s="13">
        <f>VLOOKUP(EOMONTH(B162,0),'[7]AUS CYCLONE'!$A:$D,4,TRUE)/1000</f>
        <v>142.0575</v>
      </c>
      <c r="AH162" s="98"/>
      <c r="AI162" s="98"/>
      <c r="AJ162" s="98"/>
      <c r="AL162" s="98"/>
      <c r="AM162" s="63"/>
      <c r="AU162" s="88"/>
      <c r="AV162" s="88"/>
      <c r="AW162" s="88"/>
      <c r="AX162" s="88"/>
    </row>
    <row r="163" spans="1:50" s="9" customFormat="1">
      <c r="A163" s="6" t="str">
        <f t="shared" si="14"/>
        <v>20194</v>
      </c>
      <c r="B163" s="6">
        <f>[3]report!$D380</f>
        <v>43491</v>
      </c>
      <c r="C163" s="7">
        <f>[3]report!E380/1000</f>
        <v>13.87514</v>
      </c>
      <c r="D163" s="7">
        <f>[3]report!F380/1000</f>
        <v>7.9820300000000008</v>
      </c>
      <c r="E163" s="67">
        <f>[9]ByDepartureDate!$K221-2%</f>
        <v>0.72177960548424613</v>
      </c>
      <c r="F163" s="66">
        <f>[5]ByDepartureDate!$M221/1.1</f>
        <v>0.63831239395219286</v>
      </c>
      <c r="G163" s="7">
        <f>VLOOKUP(B163,'[4]AUS Mth'!$A:$T,20,TRUE)/1000000</f>
        <v>12.995280967741936</v>
      </c>
      <c r="H163" s="7">
        <f>VLOOKUP(B163,'[4]BRA Mth'!$A:$L,12,TRUE)/1000000</f>
        <v>7.3100304516129038</v>
      </c>
      <c r="I163" s="68">
        <f>VLOOKUP(B163,'[4]Minors Mth'!$A:$BO,67,TRUE)/1000</f>
        <v>2.17872764516129</v>
      </c>
      <c r="J163" s="10">
        <f t="shared" si="18"/>
        <v>13.154375937931684</v>
      </c>
      <c r="K163" s="10">
        <f t="shared" si="16"/>
        <v>5.1162705038936327</v>
      </c>
      <c r="L163" s="10">
        <f t="shared" si="15"/>
        <v>20.449374086986609</v>
      </c>
      <c r="M163" s="10">
        <f t="shared" si="13"/>
        <v>22.484039064516132</v>
      </c>
      <c r="N163" s="9">
        <v>15.98</v>
      </c>
      <c r="O163" s="7">
        <f>VLOOKUP(B163,[6]removals!$B:$AR,43,TRUE)/100*7</f>
        <v>21.095899999999997</v>
      </c>
      <c r="P163" s="11">
        <f>VLOOKUP(B163-1,[6]Port!$B:$C,2,FALSE)/100</f>
        <v>142.0575</v>
      </c>
      <c r="Q163" s="12">
        <f t="shared" si="17"/>
        <v>143.25847408698664</v>
      </c>
      <c r="R163" s="12"/>
      <c r="S163" s="12"/>
      <c r="T163" s="12"/>
      <c r="U163" s="12"/>
      <c r="V163" s="12"/>
      <c r="W163" s="12"/>
      <c r="X163" s="12"/>
      <c r="Y163" s="7">
        <f>VLOOKUP(EOMONTH(B163,0),[7]snd_evolution!$A$1:$AT$120,46,TRUE)/1000</f>
        <v>20.512969945522059</v>
      </c>
      <c r="Z163" s="13">
        <f>VLOOKUP(EOMONTH(B163,0),'[8]Mill details analysis (ex-SX)'!$R:$AB,11,TRUE)</f>
        <v>31.331486611264996</v>
      </c>
      <c r="AB163" s="13">
        <f>VLOOKUP(EOMONTH(B163,0),'[7]AUS CYCLONE'!$A:$D,4,TRUE)/1000</f>
        <v>142.0575</v>
      </c>
      <c r="AH163" s="98"/>
      <c r="AI163" s="98"/>
      <c r="AJ163" s="98"/>
      <c r="AL163" s="98"/>
      <c r="AM163" s="63"/>
      <c r="AU163" s="88"/>
      <c r="AV163" s="88"/>
      <c r="AW163" s="88"/>
      <c r="AX163" s="88"/>
    </row>
    <row r="164" spans="1:50" s="9" customFormat="1">
      <c r="A164" s="6" t="str">
        <f t="shared" si="14"/>
        <v>20195</v>
      </c>
      <c r="B164" s="6">
        <f>[3]report!$D381</f>
        <v>43498</v>
      </c>
      <c r="C164" s="7">
        <f>[3]report!E381/1000</f>
        <v>16.687860000000001</v>
      </c>
      <c r="D164" s="7">
        <f>[3]report!F381/1000</f>
        <v>8.0333500000000004</v>
      </c>
      <c r="E164" s="67">
        <f>[9]ByDepartureDate!$K222-2%</f>
        <v>0.80314730460844319</v>
      </c>
      <c r="F164" s="66">
        <f>[5]ByDepartureDate!$M222/1.1</f>
        <v>0.51702759454948122</v>
      </c>
      <c r="G164" s="7">
        <f>VLOOKUP(B164,'[4]AUS Mth'!$A:$T,20,TRUE)/1000000</f>
        <v>12.113943000000001</v>
      </c>
      <c r="H164" s="7">
        <f>VLOOKUP(B164,'[4]BRA Mth'!$A:$L,12,TRUE)/1000000</f>
        <v>6.3578567499999998</v>
      </c>
      <c r="I164" s="68">
        <f>VLOOKUP(B164,'[4]Minors Mth'!$A:$BO,67,TRUE)/1000</f>
        <v>2.282559</v>
      </c>
      <c r="J164" s="10">
        <f t="shared" si="18"/>
        <v>12.445054037034559</v>
      </c>
      <c r="K164" s="10">
        <f t="shared" si="16"/>
        <v>5.5804123921016044</v>
      </c>
      <c r="L164" s="10">
        <f t="shared" si="15"/>
        <v>20.308025429136162</v>
      </c>
      <c r="M164" s="10">
        <f t="shared" si="13"/>
        <v>20.754358750000002</v>
      </c>
      <c r="N164" s="9">
        <v>14.96</v>
      </c>
      <c r="O164" s="7">
        <f>VLOOKUP(B164,[6]removals!$B:$AR,43,TRUE)/100*7</f>
        <v>21.947800000000001</v>
      </c>
      <c r="P164" s="11">
        <f>VLOOKUP(B164-1,[6]Port!$B:$C,2,FALSE)/100</f>
        <v>139.72999999999999</v>
      </c>
      <c r="Q164" s="12">
        <f t="shared" si="17"/>
        <v>141.43772542913615</v>
      </c>
      <c r="R164" s="12"/>
      <c r="S164" s="12"/>
      <c r="T164" s="12"/>
      <c r="U164" s="12"/>
      <c r="V164" s="12"/>
      <c r="W164" s="12"/>
      <c r="X164" s="12"/>
      <c r="Y164" s="7">
        <f>VLOOKUP(EOMONTH(B164,0),[7]snd_evolution!$A$1:$AT$120,46,TRUE)/1000</f>
        <v>19.973960904951255</v>
      </c>
      <c r="Z164" s="13">
        <f>VLOOKUP(EOMONTH(B164,0),'[8]Mill details analysis (ex-SX)'!$R:$AB,11,TRUE)</f>
        <v>29.47352824970368</v>
      </c>
      <c r="AB164" s="13">
        <f>VLOOKUP(EOMONTH(B164,0),'[7]AUS CYCLONE'!$A:$D,4,TRUE)/1000</f>
        <v>145.76499999999999</v>
      </c>
      <c r="AH164" s="98"/>
      <c r="AI164" s="98"/>
      <c r="AJ164" s="98"/>
      <c r="AL164" s="98"/>
      <c r="AM164" s="63"/>
      <c r="AU164" s="88"/>
      <c r="AV164" s="88"/>
      <c r="AW164" s="88"/>
      <c r="AX164" s="88"/>
    </row>
    <row r="165" spans="1:50" s="9" customFormat="1">
      <c r="A165" s="6" t="str">
        <f t="shared" si="14"/>
        <v>20196</v>
      </c>
      <c r="B165" s="6">
        <f>[3]report!$D382</f>
        <v>43505</v>
      </c>
      <c r="C165" s="7">
        <f>[3]report!E382/1000</f>
        <v>16.295450000000002</v>
      </c>
      <c r="D165" s="7">
        <f>[3]report!F382/1000</f>
        <v>5.0686599999999995</v>
      </c>
      <c r="E165" s="67">
        <f>[9]ByDepartureDate!$K223-2%</f>
        <v>0.82593808741237096</v>
      </c>
      <c r="F165" s="66">
        <f>[5]ByDepartureDate!$M223/1.1</f>
        <v>0.73471707056873292</v>
      </c>
      <c r="G165" s="7">
        <f>VLOOKUP(B165,'[4]AUS Mth'!$A:$T,20,TRUE)/1000000</f>
        <v>12.113943000000001</v>
      </c>
      <c r="H165" s="7">
        <f>VLOOKUP(B165,'[4]BRA Mth'!$A:$L,12,TRUE)/1000000</f>
        <v>6.3578567499999998</v>
      </c>
      <c r="I165" s="68">
        <f>VLOOKUP(B165,'[4]Minors Mth'!$A:$BO,67,TRUE)/1000</f>
        <v>2.282559</v>
      </c>
      <c r="J165" s="10">
        <f t="shared" si="18"/>
        <v>11.040127344108299</v>
      </c>
      <c r="K165" s="10">
        <f t="shared" si="16"/>
        <v>5.0397944277467266</v>
      </c>
      <c r="L165" s="10">
        <f t="shared" si="15"/>
        <v>18.362480771855026</v>
      </c>
      <c r="M165" s="10">
        <f t="shared" si="13"/>
        <v>20.754358750000002</v>
      </c>
      <c r="N165" s="9">
        <v>13.940000000000001</v>
      </c>
      <c r="O165" s="7">
        <f>VLOOKUP(B165,[6]removals!$B:$AR,43,TRUE)/100*7</f>
        <v>21.947800000000001</v>
      </c>
      <c r="P165" s="11" t="e">
        <f>VLOOKUP(B165-1,[6]Port!$B:$C,2,FALSE)/100</f>
        <v>#N/A</v>
      </c>
      <c r="Q165" s="12">
        <f t="shared" si="17"/>
        <v>137.16468077185502</v>
      </c>
      <c r="R165" s="12"/>
      <c r="S165" s="12"/>
      <c r="T165" s="12"/>
      <c r="U165" s="12"/>
      <c r="V165" s="12"/>
      <c r="W165" s="12"/>
      <c r="X165" s="12"/>
      <c r="Y165" s="7">
        <f>VLOOKUP(EOMONTH(B165,0),[7]snd_evolution!$A$1:$AT$120,46,TRUE)/1000</f>
        <v>19.973960904951255</v>
      </c>
      <c r="Z165" s="13">
        <f>VLOOKUP(EOMONTH(B165,0),'[8]Mill details analysis (ex-SX)'!$R:$AB,11,TRUE)</f>
        <v>29.47352824970368</v>
      </c>
      <c r="AB165" s="13">
        <f>VLOOKUP(EOMONTH(B165,0),'[7]AUS CYCLONE'!$A:$D,4,TRUE)/1000</f>
        <v>145.76499999999999</v>
      </c>
      <c r="AH165" s="98"/>
      <c r="AI165" s="98"/>
      <c r="AJ165" s="98"/>
      <c r="AL165" s="98"/>
      <c r="AM165" s="63"/>
      <c r="AU165" s="88"/>
      <c r="AV165" s="88"/>
      <c r="AW165" s="88"/>
      <c r="AX165" s="88"/>
    </row>
    <row r="166" spans="1:50" s="9" customFormat="1">
      <c r="A166" s="6" t="str">
        <f t="shared" si="14"/>
        <v>20197</v>
      </c>
      <c r="B166" s="6">
        <f>[3]report!$D383</f>
        <v>43512</v>
      </c>
      <c r="C166" s="7">
        <f>[3]report!E383/1000</f>
        <v>17.320300000000003</v>
      </c>
      <c r="D166" s="7">
        <f>[3]report!F383/1000</f>
        <v>6.8302900000000006</v>
      </c>
      <c r="E166" s="67">
        <f>[9]ByDepartureDate!$K224-2%</f>
        <v>0.75868822210335296</v>
      </c>
      <c r="F166" s="66">
        <f>[5]ByDepartureDate!$M224/1.1</f>
        <v>0.69494989005917884</v>
      </c>
      <c r="G166" s="7">
        <f>VLOOKUP(B166,'[4]AUS Mth'!$A:$T,20,TRUE)/1000000</f>
        <v>12.113943000000001</v>
      </c>
      <c r="H166" s="7">
        <f>VLOOKUP(B166,'[4]BRA Mth'!$A:$L,12,TRUE)/1000000</f>
        <v>6.3578567499999998</v>
      </c>
      <c r="I166" s="68">
        <f>VLOOKUP(B166,'[4]Minors Mth'!$A:$BO,67,TRUE)/1000</f>
        <v>2.282559</v>
      </c>
      <c r="J166" s="10">
        <f t="shared" si="18"/>
        <v>11.418553582524904</v>
      </c>
      <c r="K166" s="10">
        <f t="shared" si="16"/>
        <v>4.1753217748447993</v>
      </c>
      <c r="L166" s="10">
        <f t="shared" si="15"/>
        <v>17.876434357369703</v>
      </c>
      <c r="M166" s="10">
        <f t="shared" si="13"/>
        <v>20.754358750000002</v>
      </c>
      <c r="N166" s="9">
        <v>14.450000000000001</v>
      </c>
      <c r="O166" s="22">
        <f>VLOOKUP(B166,[6]removals!$B:$AR,43,TRUE)/100*7</f>
        <v>18.673200000000008</v>
      </c>
      <c r="P166" s="11">
        <f>VLOOKUP(B166-1,[6]Port!$B:$C,2,FALSE)/100</f>
        <v>144.1421</v>
      </c>
      <c r="Q166" s="12" t="e">
        <f t="shared" si="17"/>
        <v>#N/A</v>
      </c>
      <c r="R166" s="12"/>
      <c r="S166" s="12"/>
      <c r="T166" s="12"/>
      <c r="U166" s="12"/>
      <c r="V166" s="12"/>
      <c r="W166" s="12"/>
      <c r="X166" s="12"/>
      <c r="Y166" s="7">
        <f>VLOOKUP(EOMONTH(B166,0),[7]snd_evolution!$A$1:$AT$120,46,TRUE)/1000</f>
        <v>19.973960904951255</v>
      </c>
      <c r="Z166" s="13">
        <f>VLOOKUP(EOMONTH(B166,0),'[8]Mill details analysis (ex-SX)'!$R:$AB,11,TRUE)</f>
        <v>29.47352824970368</v>
      </c>
      <c r="AB166" s="13">
        <f>VLOOKUP(EOMONTH(B166,0),'[7]AUS CYCLONE'!$A:$D,4,TRUE)/1000</f>
        <v>145.76499999999999</v>
      </c>
      <c r="AH166" s="98"/>
      <c r="AI166" s="98"/>
      <c r="AJ166" s="98"/>
      <c r="AL166" s="98"/>
      <c r="AM166" s="63"/>
      <c r="AU166" s="88"/>
      <c r="AV166" s="88"/>
      <c r="AW166" s="88"/>
      <c r="AX166" s="88"/>
    </row>
    <row r="167" spans="1:50" s="9" customFormat="1">
      <c r="A167" s="6" t="str">
        <f t="shared" si="14"/>
        <v>20198</v>
      </c>
      <c r="B167" s="6">
        <f>[3]report!$D384</f>
        <v>43519</v>
      </c>
      <c r="C167" s="7">
        <f>[3]report!E384/1000</f>
        <v>18.659290000000002</v>
      </c>
      <c r="D167" s="7">
        <f>[3]report!F384/1000</f>
        <v>7.1504899999999996</v>
      </c>
      <c r="E167" s="67">
        <f>[9]ByDepartureDate!$K225-2%</f>
        <v>0.8319481154809707</v>
      </c>
      <c r="F167" s="66">
        <f>[5]ByDepartureDate!$M225/1.1</f>
        <v>0.64374101052036248</v>
      </c>
      <c r="G167" s="7">
        <f>VLOOKUP(B167,'[4]AUS Mth'!$A:$T,20,TRUE)/1000000</f>
        <v>12.113943000000001</v>
      </c>
      <c r="H167" s="7">
        <f>VLOOKUP(B167,'[4]BRA Mth'!$A:$L,12,TRUE)/1000000</f>
        <v>6.3578567499999998</v>
      </c>
      <c r="I167" s="68">
        <f>[1]minors!$AG61/1000*0.9</f>
        <v>1.8491553853955167</v>
      </c>
      <c r="J167" s="10">
        <f t="shared" si="18"/>
        <v>13.164493982866039</v>
      </c>
      <c r="K167" s="10">
        <f t="shared" si="16"/>
        <v>3.9144104554026833</v>
      </c>
      <c r="L167" s="10">
        <f t="shared" si="15"/>
        <v>18.928059823664238</v>
      </c>
      <c r="M167" s="10">
        <f t="shared" si="13"/>
        <v>20.320955135395518</v>
      </c>
      <c r="N167" s="9">
        <v>14.450000000000001</v>
      </c>
      <c r="O167" s="22">
        <f>VLOOKUP(B167,[6]removals!$B:$AR,43,TRUE)/100*7</f>
        <v>19.831000000000003</v>
      </c>
      <c r="P167" s="11">
        <f>VLOOKUP(B167-1,[6]Port!$B:$C,2,FALSE)/100</f>
        <v>145.76499999999999</v>
      </c>
      <c r="Q167" s="12">
        <f t="shared" si="17"/>
        <v>143.23915982366424</v>
      </c>
      <c r="R167" s="12"/>
      <c r="S167" s="12"/>
      <c r="T167" s="12"/>
      <c r="U167" s="12"/>
      <c r="V167" s="12"/>
      <c r="W167" s="12"/>
      <c r="X167" s="12"/>
      <c r="Y167" s="7">
        <f>VLOOKUP(EOMONTH(B167,0),[7]snd_evolution!$A$1:$AT$120,46,TRUE)/1000</f>
        <v>19.973960904951255</v>
      </c>
      <c r="Z167" s="13">
        <f>VLOOKUP(EOMONTH(B167,0),'[8]Mill details analysis (ex-SX)'!$R:$AB,11,TRUE)</f>
        <v>29.47352824970368</v>
      </c>
      <c r="AB167" s="13">
        <f>VLOOKUP(EOMONTH(B167,0),'[7]AUS CYCLONE'!$A:$D,4,TRUE)/1000</f>
        <v>145.76499999999999</v>
      </c>
      <c r="AH167" s="98"/>
      <c r="AI167" s="98"/>
      <c r="AJ167" s="98"/>
      <c r="AL167" s="98"/>
      <c r="AM167" s="63"/>
      <c r="AU167" s="88"/>
      <c r="AV167" s="88"/>
      <c r="AW167" s="88"/>
      <c r="AX167" s="88"/>
    </row>
    <row r="168" spans="1:50" s="9" customFormat="1">
      <c r="A168" s="6" t="str">
        <f t="shared" si="14"/>
        <v>20199</v>
      </c>
      <c r="B168" s="6">
        <f>[3]report!$D385</f>
        <v>43526</v>
      </c>
      <c r="C168" s="7">
        <f>[3]report!E385/1000</f>
        <v>17.671230000000001</v>
      </c>
      <c r="D168" s="7">
        <f>[3]report!F385/1000</f>
        <v>7.7748799999999996</v>
      </c>
      <c r="E168" s="67">
        <f>[9]ByDepartureDate!$K226-2%</f>
        <v>0.80549426886589437</v>
      </c>
      <c r="F168" s="66">
        <f>[5]ByDepartureDate!$M226/1.1</f>
        <v>0.71510177842685463</v>
      </c>
      <c r="G168" s="7">
        <f>VLOOKUP(B168,'[4]AUS Mth'!$A:$T,20,TRUE)/1000000</f>
        <v>12.104509290322579</v>
      </c>
      <c r="H168" s="7">
        <f>VLOOKUP(B168,'[4]BRA Mth'!$A:$L,12,TRUE)/1000000</f>
        <v>5.3971580645161286</v>
      </c>
      <c r="I168" s="68">
        <f>[1]minors!$AG62/1000*0.9</f>
        <v>1.3129375017561993</v>
      </c>
      <c r="J168" s="10">
        <f t="shared" si="18"/>
        <v>13.050758456705285</v>
      </c>
      <c r="K168" s="10">
        <f t="shared" si="16"/>
        <v>4.2984534090541899</v>
      </c>
      <c r="L168" s="10">
        <f t="shared" si="15"/>
        <v>18.662149367515674</v>
      </c>
      <c r="M168" s="10">
        <f t="shared" si="13"/>
        <v>18.814604856594908</v>
      </c>
      <c r="N168" s="9">
        <v>15.47</v>
      </c>
      <c r="O168" s="7">
        <f>VLOOKUP(B168,[6]removals!$B:$AR,43,TRUE)/100*7</f>
        <v>20.461700000000004</v>
      </c>
      <c r="P168" s="11">
        <f>VLOOKUP(B168-1,[6]Port!$B:$C,2,FALSE)/100</f>
        <v>146.87729999999999</v>
      </c>
      <c r="Q168" s="12">
        <f t="shared" si="17"/>
        <v>142.94544936751566</v>
      </c>
      <c r="R168" s="12"/>
      <c r="S168" s="12"/>
      <c r="T168" s="12"/>
      <c r="U168" s="12"/>
      <c r="V168" s="12"/>
      <c r="W168" s="12"/>
      <c r="X168" s="12"/>
      <c r="Y168" s="7">
        <f>VLOOKUP(EOMONTH(B168,0),[7]snd_evolution!$A$1:$AT$120,46,TRUE)/1000</f>
        <v>19.274611980780328</v>
      </c>
      <c r="Z168" s="13">
        <f>VLOOKUP(EOMONTH(B168,0),'[8]Mill details analysis (ex-SX)'!$R:$AB,11,TRUE)</f>
        <v>29.300470443853548</v>
      </c>
      <c r="AB168" s="13">
        <f>VLOOKUP(EOMONTH(B168,0),'[7]AUS CYCLONE'!$A:$D,4,TRUE)/1000</f>
        <v>147.42332737068969</v>
      </c>
      <c r="AH168" s="98"/>
      <c r="AI168" s="98"/>
      <c r="AJ168" s="98"/>
      <c r="AL168" s="98"/>
      <c r="AM168" s="63"/>
      <c r="AU168" s="88"/>
      <c r="AV168" s="88"/>
      <c r="AW168" s="88"/>
      <c r="AX168" s="88"/>
    </row>
    <row r="169" spans="1:50" s="9" customFormat="1">
      <c r="A169" s="6" t="str">
        <f t="shared" si="14"/>
        <v>201910</v>
      </c>
      <c r="B169" s="6">
        <f>[3]report!$D386</f>
        <v>43533</v>
      </c>
      <c r="C169" s="7">
        <f>[3]report!E386/1000</f>
        <v>17.516069999999999</v>
      </c>
      <c r="D169" s="7">
        <f>[3]report!F386/1000</f>
        <v>6.2288699999999997</v>
      </c>
      <c r="E169" s="67">
        <f>[9]ByDepartureDate!$K227-2%</f>
        <v>0.77901406090472136</v>
      </c>
      <c r="F169" s="66">
        <f>[5]ByDepartureDate!$M227/1.1</f>
        <v>0.61318398950484732</v>
      </c>
      <c r="G169" s="7">
        <f>VLOOKUP(B169,'[4]AUS Mth'!$A:$T,20,TRUE)/1000000</f>
        <v>12.104509290322579</v>
      </c>
      <c r="H169" s="7">
        <f>VLOOKUP(B169,'[4]BRA Mth'!$A:$L,12,TRUE)/1000000</f>
        <v>5.3971580645161286</v>
      </c>
      <c r="I169" s="68">
        <f>[1]minors!$AG63/1000*0.9</f>
        <v>1.0227454317798508</v>
      </c>
      <c r="J169" s="10">
        <f t="shared" si="18"/>
        <v>14.021458600019461</v>
      </c>
      <c r="K169" s="10">
        <f t="shared" si="16"/>
        <v>4.1632220126362371</v>
      </c>
      <c r="L169" s="10">
        <f t="shared" si="15"/>
        <v>19.20742604443555</v>
      </c>
      <c r="M169" s="10">
        <f t="shared" si="13"/>
        <v>18.524412786618559</v>
      </c>
      <c r="N169" s="9">
        <v>15.13</v>
      </c>
      <c r="O169" s="7">
        <f>VLOOKUP(B169,[6]removals!$B:$AR,43,TRUE)/100*7</f>
        <v>18.627700000000001</v>
      </c>
      <c r="P169" s="11">
        <f>VLOOKUP(B169-1,[6]Port!$B:$C,2,FALSE)/100</f>
        <v>147.45650000000001</v>
      </c>
      <c r="Q169" s="12">
        <f t="shared" si="17"/>
        <v>147.79702604443554</v>
      </c>
      <c r="R169" s="12"/>
      <c r="S169" s="12"/>
      <c r="T169" s="12"/>
      <c r="U169" s="12"/>
      <c r="V169" s="12"/>
      <c r="W169" s="12"/>
      <c r="X169" s="12"/>
      <c r="Y169" s="7">
        <f>VLOOKUP(EOMONTH(B169,0),[7]snd_evolution!$A$1:$AT$120,46,TRUE)/1000</f>
        <v>19.274611980780328</v>
      </c>
      <c r="Z169" s="13">
        <f>VLOOKUP(EOMONTH(B169,0),'[8]Mill details analysis (ex-SX)'!$R:$AB,11,TRUE)</f>
        <v>29.300470443853548</v>
      </c>
      <c r="AB169" s="13">
        <f>VLOOKUP(EOMONTH(B169,0),'[7]AUS CYCLONE'!$A:$D,4,TRUE)/1000</f>
        <v>147.42332737068969</v>
      </c>
      <c r="AH169" s="98"/>
      <c r="AI169" s="98"/>
      <c r="AJ169" s="98"/>
      <c r="AL169" s="98"/>
      <c r="AM169" s="63"/>
      <c r="AU169" s="88"/>
      <c r="AV169" s="88"/>
      <c r="AW169" s="88"/>
      <c r="AX169" s="88"/>
    </row>
    <row r="170" spans="1:50" s="9" customFormat="1">
      <c r="A170" s="6" t="str">
        <f t="shared" si="14"/>
        <v>201911</v>
      </c>
      <c r="B170" s="6">
        <f>[3]report!$D387</f>
        <v>43540</v>
      </c>
      <c r="C170" s="7">
        <f>[3]report!E387/1000</f>
        <v>16.594890000000007</v>
      </c>
      <c r="D170" s="7">
        <f>[3]report!F387/1000</f>
        <v>4.7525699999999995</v>
      </c>
      <c r="E170" s="67">
        <f>[9]ByDepartureDate!$K228-2%</f>
        <v>0.80683476583652713</v>
      </c>
      <c r="F170" s="66">
        <f>[5]ByDepartureDate!$M228/1.1</f>
        <v>0.40928983489158538</v>
      </c>
      <c r="G170" s="7">
        <f>VLOOKUP(B170,'[4]AUS Mth'!$A:$T,20,TRUE)/1000000</f>
        <v>12.104509290322579</v>
      </c>
      <c r="H170" s="7">
        <f>VLOOKUP(B170,'[4]BRA Mth'!$A:$L,12,TRUE)/1000000</f>
        <v>5.3971580645161286</v>
      </c>
      <c r="I170" s="68">
        <f>[1]minors!$AG64/1000*0.9</f>
        <v>1.2045821401169967</v>
      </c>
      <c r="J170" s="10">
        <f t="shared" si="18"/>
        <v>14.574837656873562</v>
      </c>
      <c r="K170" s="10">
        <f t="shared" si="16"/>
        <v>3.6900835019607361</v>
      </c>
      <c r="L170" s="10">
        <f t="shared" si="15"/>
        <v>19.469503298951295</v>
      </c>
      <c r="M170" s="10">
        <f t="shared" si="13"/>
        <v>18.706249494955706</v>
      </c>
      <c r="N170" s="9">
        <v>12.920000000000002</v>
      </c>
      <c r="O170" s="7">
        <f>VLOOKUP(B170,[6]removals!$B:$AR,43,TRUE)/100*7</f>
        <v>17.411099999999998</v>
      </c>
      <c r="P170" s="11">
        <f>VLOOKUP(B170-1,[6]Port!$B:$C,2,FALSE)/100</f>
        <v>147.69999999999999</v>
      </c>
      <c r="Q170" s="12">
        <f t="shared" si="17"/>
        <v>151.72490329895129</v>
      </c>
      <c r="R170" s="12"/>
      <c r="S170" s="12"/>
      <c r="T170" s="12"/>
      <c r="U170" s="12"/>
      <c r="V170" s="12"/>
      <c r="W170" s="12"/>
      <c r="X170" s="12"/>
      <c r="Y170" s="7">
        <f>VLOOKUP(EOMONTH(B170,0),[7]snd_evolution!$A$1:$AT$120,46,TRUE)/1000</f>
        <v>19.274611980780328</v>
      </c>
      <c r="Z170" s="13">
        <f>VLOOKUP(EOMONTH(B170,0),'[8]Mill details analysis (ex-SX)'!$R:$AB,11,TRUE)</f>
        <v>29.300470443853548</v>
      </c>
      <c r="AB170" s="13">
        <f>VLOOKUP(EOMONTH(B170,0),'[7]AUS CYCLONE'!$A:$D,4,TRUE)/1000</f>
        <v>147.42332737068969</v>
      </c>
      <c r="AH170" s="98"/>
      <c r="AI170" s="98"/>
      <c r="AJ170" s="98"/>
      <c r="AL170" s="98"/>
      <c r="AM170" s="63"/>
      <c r="AU170" s="88"/>
      <c r="AV170" s="88"/>
      <c r="AW170" s="88"/>
      <c r="AX170" s="88"/>
    </row>
    <row r="171" spans="1:50" s="9" customFormat="1">
      <c r="A171" s="6" t="str">
        <f t="shared" si="14"/>
        <v>201912</v>
      </c>
      <c r="B171" s="6">
        <f>[3]report!$D388</f>
        <v>43547</v>
      </c>
      <c r="C171" s="7">
        <f>[3]report!E388/1000</f>
        <v>14.83339</v>
      </c>
      <c r="D171" s="7">
        <f>[3]report!F388/1000</f>
        <v>6.3277799999999997</v>
      </c>
      <c r="E171" s="67">
        <f>[9]ByDepartureDate!$K229-2%</f>
        <v>0.84011422197378671</v>
      </c>
      <c r="F171" s="66">
        <f>[5]ByDepartureDate!$M229/1.1</f>
        <v>0.57144100190225433</v>
      </c>
      <c r="G171" s="7">
        <f>VLOOKUP(B171,'[4]AUS Mth'!$A:$T,20,TRUE)/1000000</f>
        <v>12.104509290322579</v>
      </c>
      <c r="H171" s="7">
        <f>VLOOKUP(B171,'[4]BRA Mth'!$A:$L,12,TRUE)/1000000</f>
        <v>5.3971580645161286</v>
      </c>
      <c r="I171" s="68">
        <f>[1]minors!$AG65/1000*0.9</f>
        <v>1.6422879393011613</v>
      </c>
      <c r="J171" s="10">
        <f t="shared" si="18"/>
        <v>13.659869638273708</v>
      </c>
      <c r="K171" s="10">
        <f t="shared" si="16"/>
        <v>3.8275955282617855</v>
      </c>
      <c r="L171" s="10">
        <f t="shared" si="15"/>
        <v>19.129753105836656</v>
      </c>
      <c r="M171" s="10">
        <f t="shared" si="13"/>
        <v>19.143955294139872</v>
      </c>
      <c r="N171" s="9">
        <v>12.24</v>
      </c>
      <c r="O171" s="7">
        <f>VLOOKUP(B171,[6]removals!$B:$AR,43,TRUE)/100*7</f>
        <v>20.495999999999999</v>
      </c>
      <c r="P171" s="11">
        <f>VLOOKUP(B171-1,[6]Port!$B:$C,2,FALSE)/100</f>
        <v>147.88559999999998</v>
      </c>
      <c r="Q171" s="12">
        <f t="shared" si="17"/>
        <v>147.01375310583666</v>
      </c>
      <c r="R171" s="12"/>
      <c r="S171" s="12"/>
      <c r="T171" s="12"/>
      <c r="U171" s="12"/>
      <c r="V171" s="12"/>
      <c r="W171" s="12"/>
      <c r="X171" s="12"/>
      <c r="Y171" s="7">
        <f>VLOOKUP(EOMONTH(B171,0),[7]snd_evolution!$A$1:$AT$120,46,TRUE)/1000</f>
        <v>19.274611980780328</v>
      </c>
      <c r="Z171" s="13">
        <f>VLOOKUP(EOMONTH(B171,0),'[8]Mill details analysis (ex-SX)'!$R:$AB,11,TRUE)</f>
        <v>29.300470443853548</v>
      </c>
      <c r="AB171" s="13">
        <f>VLOOKUP(EOMONTH(B171,0),'[7]AUS CYCLONE'!$A:$D,4,TRUE)/1000</f>
        <v>147.42332737068969</v>
      </c>
      <c r="AH171" s="98"/>
      <c r="AI171" s="98"/>
      <c r="AJ171" s="98"/>
      <c r="AL171" s="98"/>
      <c r="AM171" s="63"/>
      <c r="AU171" s="88"/>
      <c r="AV171" s="88"/>
      <c r="AW171" s="88"/>
      <c r="AX171" s="88"/>
    </row>
    <row r="172" spans="1:50" s="9" customFormat="1">
      <c r="A172" s="6" t="str">
        <f t="shared" si="14"/>
        <v>201913</v>
      </c>
      <c r="B172" s="6">
        <f>[3]report!$D389</f>
        <v>43554</v>
      </c>
      <c r="C172" s="7">
        <f>[3]report!E389/1000</f>
        <v>5.9796300000000002</v>
      </c>
      <c r="D172" s="7">
        <f>[3]report!F389/1000</f>
        <v>4.3042499999999988</v>
      </c>
      <c r="E172" s="67">
        <f>[9]ByDepartureDate!$K230-2%</f>
        <v>0.7480228614019141</v>
      </c>
      <c r="F172" s="66">
        <f>[5]ByDepartureDate!$M230/1.1</f>
        <v>0.58681513001644869</v>
      </c>
      <c r="G172" s="7">
        <f>VLOOKUP(B172,'[4]AUS Mth'!$A:$T,20,TRUE)/1000000</f>
        <v>12.104509290322579</v>
      </c>
      <c r="H172" s="7">
        <f>VLOOKUP(B172,'[4]BRA Mth'!$A:$L,12,TRUE)/1000000</f>
        <v>5.3971580645161286</v>
      </c>
      <c r="I172" s="68">
        <f>[1]minors!$AG66/1000*0.9</f>
        <v>1.4191540992792631</v>
      </c>
      <c r="J172" s="10">
        <f t="shared" si="18"/>
        <v>13.253232344279327</v>
      </c>
      <c r="K172" s="10">
        <f t="shared" si="16"/>
        <v>4.2110871680259985</v>
      </c>
      <c r="L172" s="10">
        <f t="shared" ref="L172:L216" si="19">SUM(I172,J172,K172)</f>
        <v>18.883473611584588</v>
      </c>
      <c r="M172" s="10">
        <f t="shared" si="13"/>
        <v>18.920821454117974</v>
      </c>
      <c r="N172" s="9">
        <v>12.41</v>
      </c>
      <c r="O172" s="7">
        <f>VLOOKUP(B172,[6]removals!$B:$AR,43,TRUE)/100*7</f>
        <v>19.399799999999995</v>
      </c>
      <c r="P172" s="11">
        <f>VLOOKUP(B172-1,[6]Port!$B:$C,2,FALSE)/100</f>
        <v>147.02930000000001</v>
      </c>
      <c r="Q172" s="12">
        <f t="shared" si="17"/>
        <v>147.19927361158457</v>
      </c>
      <c r="R172" s="12"/>
      <c r="S172" s="12"/>
      <c r="T172" s="12"/>
      <c r="U172" s="12"/>
      <c r="V172" s="12"/>
      <c r="W172" s="12"/>
      <c r="X172" s="12"/>
      <c r="Y172" s="7">
        <f>VLOOKUP(EOMONTH(B172,0),[7]snd_evolution!$A$1:$AT$120,46,TRUE)/1000</f>
        <v>19.274611980780328</v>
      </c>
      <c r="Z172" s="13">
        <f>VLOOKUP(EOMONTH(B172,0),'[8]Mill details analysis (ex-SX)'!$R:$AB,11,TRUE)</f>
        <v>29.300470443853548</v>
      </c>
      <c r="AB172" s="13">
        <f>VLOOKUP(EOMONTH(B172,0),'[7]AUS CYCLONE'!$A:$D,4,TRUE)/1000</f>
        <v>147.42332737068969</v>
      </c>
      <c r="AH172" s="98"/>
      <c r="AI172" s="98"/>
      <c r="AJ172" s="98"/>
      <c r="AL172" s="98"/>
      <c r="AM172" s="63"/>
      <c r="AU172" s="88"/>
      <c r="AV172" s="88"/>
      <c r="AW172" s="88"/>
      <c r="AX172" s="88"/>
    </row>
    <row r="173" spans="1:50" s="9" customFormat="1">
      <c r="A173" s="6" t="str">
        <f t="shared" si="14"/>
        <v>201914</v>
      </c>
      <c r="B173" s="6">
        <f>[3]report!$D390</f>
        <v>43561</v>
      </c>
      <c r="C173" s="7">
        <f>[3]report!E390/1000</f>
        <v>17.02253</v>
      </c>
      <c r="D173" s="7">
        <f>[3]report!F390/1000</f>
        <v>3.4067200000000004</v>
      </c>
      <c r="E173" s="67">
        <f>[9]ByDepartureDate!$K231-2%</f>
        <v>0.78849696928863666</v>
      </c>
      <c r="F173" s="66">
        <f>[5]ByDepartureDate!$M231/1.1</f>
        <v>0.56090380472296009</v>
      </c>
      <c r="G173" s="7">
        <f>VLOOKUP(B173,'[4]AUS Mth'!$A:$T,20,TRUE)/1000000</f>
        <v>11.247139166666669</v>
      </c>
      <c r="H173" s="7">
        <f>VLOOKUP(B173,'[4]BRA Mth'!$A:$L,12,TRUE)/1000000</f>
        <v>4.0001686666666663</v>
      </c>
      <c r="I173" s="68">
        <f>[1]minors!$AG67/1000*0.9</f>
        <v>1.1490320750866414</v>
      </c>
      <c r="J173" s="10">
        <f t="shared" si="18"/>
        <v>12.68138961398169</v>
      </c>
      <c r="K173" s="10">
        <f t="shared" si="16"/>
        <v>4.5632770642955531</v>
      </c>
      <c r="L173" s="10">
        <f t="shared" si="19"/>
        <v>18.393698753363886</v>
      </c>
      <c r="M173" s="10">
        <f t="shared" si="13"/>
        <v>16.396339908419975</v>
      </c>
      <c r="N173" s="9">
        <v>11.73</v>
      </c>
      <c r="O173" s="7">
        <f>VLOOKUP(B173,[6]removals!$B:$AR,43,TRUE)/100*7</f>
        <v>19.360600000000002</v>
      </c>
      <c r="P173" s="11">
        <f>VLOOKUP(B173-1,[6]Port!$B:$C,2,FALSE)/100</f>
        <v>148.43430000000001</v>
      </c>
      <c r="Q173" s="12">
        <f t="shared" si="17"/>
        <v>146.74239875336389</v>
      </c>
      <c r="R173" s="12"/>
      <c r="S173" s="12"/>
      <c r="T173" s="12"/>
      <c r="U173" s="12"/>
      <c r="V173" s="12"/>
      <c r="W173" s="12"/>
      <c r="X173" s="12"/>
      <c r="Y173" s="7">
        <f>VLOOKUP(EOMONTH(B173,0),[7]snd_evolution!$A$1:$AT$120,46,TRUE)/1000</f>
        <v>21.340055751914484</v>
      </c>
      <c r="Z173" s="13">
        <f>VLOOKUP(EOMONTH(B173,0),'[8]Mill details analysis (ex-SX)'!$R:$AB,11,TRUE)</f>
        <v>29.16299137104507</v>
      </c>
      <c r="AB173" s="13">
        <f>AB172-3</f>
        <v>144.42332737068969</v>
      </c>
      <c r="AH173" s="98"/>
      <c r="AI173" s="98"/>
      <c r="AJ173" s="98"/>
      <c r="AL173" s="98"/>
      <c r="AM173" s="63"/>
      <c r="AU173" s="88"/>
      <c r="AV173" s="88"/>
      <c r="AW173" s="88"/>
      <c r="AX173" s="88"/>
    </row>
    <row r="174" spans="1:50" s="9" customFormat="1">
      <c r="A174" s="6" t="str">
        <f t="shared" si="14"/>
        <v>201915</v>
      </c>
      <c r="B174" s="6">
        <f>[3]report!$D391</f>
        <v>43568</v>
      </c>
      <c r="C174" s="7">
        <f>[3]report!E391/1000</f>
        <v>16.544490000000003</v>
      </c>
      <c r="D174" s="7">
        <f>[3]report!F391/1000</f>
        <v>4.42523</v>
      </c>
      <c r="E174" s="67">
        <f>[9]ByDepartureDate!$K232-2%</f>
        <v>0.8066993090935064</v>
      </c>
      <c r="F174" s="66">
        <f>[5]ByDepartureDate!$M232/1.1</f>
        <v>0.54622517967240591</v>
      </c>
      <c r="G174" s="7">
        <f>VLOOKUP(B174,'[4]AUS Mth'!$A:$T,20,TRUE)/1000000</f>
        <v>11.247139166666669</v>
      </c>
      <c r="H174" s="7">
        <f>VLOOKUP(B174,'[4]BRA Mth'!$A:$L,12,TRUE)/1000000</f>
        <v>4.0001686666666663</v>
      </c>
      <c r="I174" s="68">
        <f>[1]minors!$AG68/1000*0.9</f>
        <v>1.5931735133688798</v>
      </c>
      <c r="J174" s="10">
        <f t="shared" si="18"/>
        <v>8.0982125753648315</v>
      </c>
      <c r="K174" s="10">
        <f t="shared" si="16"/>
        <v>4.1852209101015534</v>
      </c>
      <c r="L174" s="10">
        <f t="shared" si="19"/>
        <v>13.876606998835264</v>
      </c>
      <c r="M174" s="10">
        <f t="shared" si="13"/>
        <v>16.840481346702212</v>
      </c>
      <c r="N174" s="9">
        <v>10.370000000000001</v>
      </c>
      <c r="O174" s="7">
        <f>VLOOKUP(B174,[6]removals!$B:$AR,43,TRUE)/100*7</f>
        <v>20.288100000000004</v>
      </c>
      <c r="P174" s="11">
        <f>VLOOKUP(B174-1,[6]Port!$B:$C,2,FALSE)/100</f>
        <v>141.8613</v>
      </c>
      <c r="Q174" s="12">
        <f t="shared" si="17"/>
        <v>143.38280699883526</v>
      </c>
      <c r="R174" s="12"/>
      <c r="S174" s="12"/>
      <c r="T174" s="12"/>
      <c r="U174" s="12"/>
      <c r="V174" s="12"/>
      <c r="W174" s="12"/>
      <c r="X174" s="12"/>
      <c r="Y174" s="7">
        <f>VLOOKUP(EOMONTH(B174,0),[7]snd_evolution!$A$1:$AT$120,46,TRUE)/1000</f>
        <v>21.340055751914484</v>
      </c>
      <c r="Z174" s="13">
        <f>VLOOKUP(EOMONTH(B174,0),'[8]Mill details analysis (ex-SX)'!$R:$AB,11,TRUE)</f>
        <v>29.16299137104507</v>
      </c>
      <c r="AB174" s="13">
        <f>AB173-3</f>
        <v>141.42332737068969</v>
      </c>
      <c r="AH174" s="98"/>
      <c r="AI174" s="98"/>
      <c r="AJ174" s="98"/>
      <c r="AL174" s="98"/>
      <c r="AM174" s="63"/>
      <c r="AU174" s="88"/>
      <c r="AV174" s="88"/>
      <c r="AW174" s="88"/>
      <c r="AX174" s="88"/>
    </row>
    <row r="175" spans="1:50" s="9" customFormat="1">
      <c r="A175" s="6" t="str">
        <f t="shared" si="14"/>
        <v>201916</v>
      </c>
      <c r="B175" s="6">
        <f>[3]report!$D392</f>
        <v>43575</v>
      </c>
      <c r="C175" s="7">
        <f>[3]report!E392/1000</f>
        <v>17.847570000000001</v>
      </c>
      <c r="D175" s="7">
        <f>[3]report!F392/1000</f>
        <v>4.3572499999999996</v>
      </c>
      <c r="E175" s="67">
        <f>[9]ByDepartureDate!$K233-2%</f>
        <v>0.78587076837414083</v>
      </c>
      <c r="F175" s="66">
        <f>[5]ByDepartureDate!$M233/1.1</f>
        <v>0.54934408004967517</v>
      </c>
      <c r="G175" s="7">
        <f>VLOOKUP(B175,'[4]AUS Mth'!$A:$T,20,TRUE)/1000000</f>
        <v>11.247139166666669</v>
      </c>
      <c r="H175" s="7">
        <f>VLOOKUP(B175,'[4]BRA Mth'!$A:$L,12,TRUE)/1000000</f>
        <v>4.0001686666666663</v>
      </c>
      <c r="I175" s="68">
        <f>[1]minors!$AG69/1000*0.9</f>
        <v>1.6777965506979218</v>
      </c>
      <c r="J175" s="10">
        <f t="shared" si="18"/>
        <v>8.6591023722356546</v>
      </c>
      <c r="K175" s="10">
        <f t="shared" si="16"/>
        <v>2.5263528646904914</v>
      </c>
      <c r="L175" s="10">
        <f t="shared" si="19"/>
        <v>12.863251787624067</v>
      </c>
      <c r="M175" s="10">
        <f t="shared" si="13"/>
        <v>16.925104384031258</v>
      </c>
      <c r="N175" s="9">
        <v>7.99</v>
      </c>
      <c r="O175" s="7">
        <f>VLOOKUP(B175,[6]removals!$B:$AR,43,TRUE)/100*7</f>
        <v>19.617500000000003</v>
      </c>
      <c r="P175" s="11">
        <f>VLOOKUP(B175-1,[6]Port!$B:$C,2,FALSE)/100</f>
        <v>138.3629</v>
      </c>
      <c r="Q175" s="12">
        <f t="shared" si="17"/>
        <v>137.48705178762407</v>
      </c>
      <c r="R175" s="12"/>
      <c r="S175" s="12"/>
      <c r="T175" s="12"/>
      <c r="U175" s="12"/>
      <c r="V175" s="12"/>
      <c r="W175" s="12"/>
      <c r="X175" s="12"/>
      <c r="Y175" s="7">
        <f>VLOOKUP(EOMONTH(B175,0),[7]snd_evolution!$A$1:$AT$120,46,TRUE)/1000</f>
        <v>21.340055751914484</v>
      </c>
      <c r="Z175" s="13">
        <f>VLOOKUP(EOMONTH(B175,0),'[8]Mill details analysis (ex-SX)'!$R:$AB,11,TRUE)</f>
        <v>29.16299137104507</v>
      </c>
      <c r="AB175" s="13">
        <f>AB174-3</f>
        <v>138.42332737068969</v>
      </c>
      <c r="AH175" s="98"/>
      <c r="AI175" s="98"/>
      <c r="AJ175" s="98"/>
      <c r="AL175" s="98"/>
      <c r="AM175" s="63"/>
      <c r="AU175" s="88"/>
      <c r="AV175" s="88"/>
      <c r="AW175" s="88"/>
      <c r="AX175" s="88"/>
    </row>
    <row r="176" spans="1:50">
      <c r="A176" s="6" t="str">
        <f t="shared" si="14"/>
        <v>201917</v>
      </c>
      <c r="B176" s="6">
        <f>[3]report!$D393</f>
        <v>43582</v>
      </c>
      <c r="C176" s="7">
        <f>[3]report!E393/1000</f>
        <v>17.275449999999996</v>
      </c>
      <c r="D176" s="7">
        <f>[3]report!F393/1000</f>
        <v>5.3511699999999998</v>
      </c>
      <c r="E176" s="67">
        <f>[9]ByDepartureDate!$K234-2%</f>
        <v>0.78790378124752392</v>
      </c>
      <c r="F176" s="66">
        <f>[5]ByDepartureDate!$M234/1.1</f>
        <v>0.45999582765162317</v>
      </c>
      <c r="G176" s="7">
        <f>VLOOKUP(B176,'[4]AUS Mth'!$A:$T,20,TRUE)/1000000</f>
        <v>11.247139166666669</v>
      </c>
      <c r="H176" s="7">
        <f>VLOOKUP(B176,'[4]BRA Mth'!$A:$L,12,TRUE)/1000000</f>
        <v>4.0001686666666663</v>
      </c>
      <c r="I176" s="68">
        <f>[1]minors!$AG70/1000*0.9</f>
        <v>1.5527180889793257</v>
      </c>
      <c r="J176" s="10">
        <f t="shared" si="18"/>
        <v>13.118766418192847</v>
      </c>
      <c r="K176" s="10">
        <f t="shared" si="16"/>
        <v>2.4450392086804396</v>
      </c>
      <c r="L176" s="10">
        <f t="shared" si="19"/>
        <v>17.116523715852612</v>
      </c>
      <c r="M176" s="10">
        <f t="shared" si="13"/>
        <v>16.80002592231266</v>
      </c>
      <c r="N176" s="9">
        <v>15.13</v>
      </c>
      <c r="O176" s="7">
        <f>VLOOKUP(B176,[6]removals!$B:$AR,43,TRUE)/100*7</f>
        <v>19.826099999999997</v>
      </c>
      <c r="P176" s="11">
        <f>VLOOKUP(B176-1,[6]Port!$B:$C,2,FALSE)/100</f>
        <v>134.26</v>
      </c>
      <c r="Q176" s="12">
        <f t="shared" si="17"/>
        <v>128.51332371585261</v>
      </c>
      <c r="R176" s="12"/>
      <c r="S176" s="12"/>
      <c r="T176" s="12"/>
      <c r="U176" s="12"/>
      <c r="V176" s="12"/>
      <c r="W176" s="12"/>
      <c r="X176" s="12"/>
      <c r="Y176" s="15">
        <f>VLOOKUP(EOMONTH(B176,0),[7]snd_evolution!$A$1:$AT$120,46,TRUE)/1000</f>
        <v>21.340055751914484</v>
      </c>
      <c r="Z176" s="13">
        <f>VLOOKUP(EOMONTH(B176,0),'[8]Mill details analysis (ex-SX)'!$R:$AB,11,TRUE)</f>
        <v>29.16299137104507</v>
      </c>
      <c r="AA176" s="16">
        <f>P175+L176-Y176-(N176-N175)</f>
        <v>126.99936796393813</v>
      </c>
      <c r="AB176" s="13">
        <f>AB175-3</f>
        <v>135.42332737068969</v>
      </c>
    </row>
    <row r="177" spans="1:28">
      <c r="A177" s="6" t="str">
        <f t="shared" si="14"/>
        <v>201918</v>
      </c>
      <c r="B177" s="6">
        <f>[3]report!$D394</f>
        <v>43589</v>
      </c>
      <c r="C177" s="7">
        <f>[3]report!E394/1000</f>
        <v>17.20993</v>
      </c>
      <c r="D177" s="7">
        <f>[3]report!F394/1000</f>
        <v>7.334179999999999</v>
      </c>
      <c r="E177" s="67">
        <f>[9]ByDepartureDate!$K235-2%</f>
        <v>0.75930460423890267</v>
      </c>
      <c r="F177" s="66">
        <f>[5]ByDepartureDate!$M235/1.1</f>
        <v>0.49040869721565572</v>
      </c>
      <c r="G177" s="7">
        <f>VLOOKUP(B177,'[4]AUS Mth'!$A:$T,20,TRUE)/1000000</f>
        <v>12.78043041935484</v>
      </c>
      <c r="H177" s="7">
        <f>VLOOKUP(B177,'[4]BRA Mth'!$A:$L,12,TRUE)/1000000</f>
        <v>6.7750574838709685</v>
      </c>
      <c r="I177" s="68">
        <f>[1]minors!$AG71/1000*0.9</f>
        <v>1.4525159287189642</v>
      </c>
      <c r="J177" s="10">
        <f t="shared" si="18"/>
        <v>13.419082586325633</v>
      </c>
      <c r="K177" s="10">
        <f t="shared" si="16"/>
        <v>2.7707881370048115</v>
      </c>
      <c r="L177" s="10">
        <f t="shared" si="19"/>
        <v>17.64238665204941</v>
      </c>
      <c r="M177" s="10">
        <f t="shared" si="13"/>
        <v>21.008003831944773</v>
      </c>
      <c r="N177" s="9">
        <v>10.88</v>
      </c>
      <c r="O177" s="7">
        <f>VLOOKUP(B177,[6]removals!$B:$AR,43,TRUE)/100*7</f>
        <v>20.497400000000003</v>
      </c>
      <c r="P177" s="11">
        <f>VLOOKUP(B177-1,[6]Port!$B:$C,2,FALSE)/100</f>
        <v>134.37479999999999</v>
      </c>
      <c r="Q177" s="12">
        <f t="shared" si="17"/>
        <v>135.65498665204939</v>
      </c>
      <c r="R177" s="12"/>
      <c r="S177" s="12"/>
      <c r="T177" s="12"/>
      <c r="U177" s="12"/>
      <c r="V177" s="12"/>
      <c r="W177" s="12"/>
      <c r="X177" s="12"/>
      <c r="Y177" s="7">
        <f>Y178-0.12</f>
        <v>19.140036072401536</v>
      </c>
      <c r="Z177" s="13">
        <f>VLOOKUP(EOMONTH(B177,0),'[8]Mill details analysis (ex-SX)'!$R:$AB,11,TRUE)</f>
        <v>26.833105335157317</v>
      </c>
      <c r="AA177" s="16">
        <f>AA176+L177-Y177-(N177-N176)</f>
        <v>129.75171854358601</v>
      </c>
      <c r="AB177" s="13">
        <f>AB176-1</f>
        <v>134.42332737068969</v>
      </c>
    </row>
    <row r="178" spans="1:28">
      <c r="A178" s="6" t="str">
        <f t="shared" si="14"/>
        <v>201919</v>
      </c>
      <c r="B178" s="6">
        <f>[3]report!$D395</f>
        <v>43596</v>
      </c>
      <c r="C178" s="7">
        <f>[3]report!E395/1000</f>
        <v>16.987780000000001</v>
      </c>
      <c r="D178" s="7">
        <f>[3]report!F395/1000</f>
        <v>6.8837900000000012</v>
      </c>
      <c r="E178" s="67">
        <f>[9]ByDepartureDate!$K236-2%</f>
        <v>0.82022838778548912</v>
      </c>
      <c r="F178" s="66">
        <f>[5]ByDepartureDate!$M236/1.1</f>
        <v>0.71659034016604228</v>
      </c>
      <c r="G178" s="7">
        <f>VLOOKUP(B178,'[4]AUS Mth'!$A:$T,20,TRUE)/1000000</f>
        <v>12.78043041935484</v>
      </c>
      <c r="H178" s="7">
        <f>VLOOKUP(B178,'[4]BRA Mth'!$A:$L,12,TRUE)/1000000</f>
        <v>6.7750574838709685</v>
      </c>
      <c r="I178" s="68">
        <f>[1]minors!$AG72/1000*0.9</f>
        <v>1.6238485448303748</v>
      </c>
      <c r="J178" s="10">
        <f t="shared" si="18"/>
        <v>13.542550170553916</v>
      </c>
      <c r="K178" s="10">
        <f t="shared" si="16"/>
        <v>1.9912559116966961</v>
      </c>
      <c r="L178" s="10">
        <f t="shared" si="19"/>
        <v>17.157654627080987</v>
      </c>
      <c r="M178" s="10">
        <f t="shared" si="13"/>
        <v>21.179336448056183</v>
      </c>
      <c r="N178" s="9">
        <v>8.5</v>
      </c>
      <c r="O178" s="7">
        <f>VLOOKUP(B178,[6]removals!$B:$AR,43,TRUE)/100*7</f>
        <v>20.853000000000005</v>
      </c>
      <c r="P178" s="11">
        <f>VLOOKUP(B178-1,[6]Port!$B:$C,2,FALSE)/100</f>
        <v>133.3083</v>
      </c>
      <c r="Q178" s="12">
        <f t="shared" si="17"/>
        <v>133.05945462708098</v>
      </c>
      <c r="R178" s="12"/>
      <c r="S178" s="12"/>
      <c r="T178" s="12"/>
      <c r="U178" s="12"/>
      <c r="V178" s="12"/>
      <c r="W178" s="12"/>
      <c r="X178" s="12"/>
      <c r="Y178" s="7">
        <f>Y179-0.12</f>
        <v>19.260036072401537</v>
      </c>
      <c r="Z178" s="13">
        <f>VLOOKUP(EOMONTH(B178,0),'[8]Mill details analysis (ex-SX)'!$R:$AB,11,TRUE)</f>
        <v>26.833105335157317</v>
      </c>
      <c r="AA178" s="16">
        <f t="shared" ref="AA178:AA208" si="20">AA177+L178-Y178-(N178-N177)</f>
        <v>130.02933709826544</v>
      </c>
      <c r="AB178" s="13">
        <f>AB177-1</f>
        <v>133.42332737068969</v>
      </c>
    </row>
    <row r="179" spans="1:28">
      <c r="A179" s="6" t="str">
        <f t="shared" si="14"/>
        <v>201920</v>
      </c>
      <c r="B179" s="6">
        <f>[3]report!$D396</f>
        <v>43603</v>
      </c>
      <c r="C179" s="7">
        <f>[3]report!E396/1000</f>
        <v>18.527010000000001</v>
      </c>
      <c r="D179" s="7">
        <f>[3]report!F396/1000</f>
        <v>6.8431199999999999</v>
      </c>
      <c r="E179" s="67">
        <f>[9]ByDepartureDate!$K237-2%</f>
        <v>0.80214720274841955</v>
      </c>
      <c r="F179" s="66">
        <f>[5]ByDepartureDate!$M237/1.1</f>
        <v>0.53817356562060581</v>
      </c>
      <c r="G179" s="7">
        <f>VLOOKUP(B179,'[4]AUS Mth'!$A:$T,20,TRUE)/1000000</f>
        <v>12.78043041935484</v>
      </c>
      <c r="H179" s="7">
        <f>VLOOKUP(B179,'[4]BRA Mth'!$A:$L,12,TRUE)/1000000</f>
        <v>6.7750574838709685</v>
      </c>
      <c r="I179" s="68">
        <f>[1]minors!$AG73/1000*0.9</f>
        <v>1.4879102799274544</v>
      </c>
      <c r="J179" s="10">
        <f t="shared" si="18"/>
        <v>13.072236932608044</v>
      </c>
      <c r="K179" s="10">
        <f t="shared" si="16"/>
        <v>1.9509702411004399</v>
      </c>
      <c r="L179" s="10">
        <f t="shared" si="19"/>
        <v>16.51111745363594</v>
      </c>
      <c r="M179" s="10">
        <f t="shared" si="13"/>
        <v>21.043398183153265</v>
      </c>
      <c r="N179" s="9">
        <v>11.22</v>
      </c>
      <c r="O179" s="7">
        <f>VLOOKUP(B179,[6]removals!$B:$AR,43,TRUE)/100*7</f>
        <v>20.545000000000002</v>
      </c>
      <c r="P179" s="11">
        <f>VLOOKUP(B179-1,[6]Port!$B:$C,2,FALSE)/100</f>
        <v>132.0692</v>
      </c>
      <c r="Q179" s="12">
        <f t="shared" si="17"/>
        <v>126.55441745363593</v>
      </c>
      <c r="R179" s="12"/>
      <c r="S179" s="12"/>
      <c r="T179" s="12"/>
      <c r="U179" s="12"/>
      <c r="V179" s="12"/>
      <c r="W179" s="12"/>
      <c r="X179" s="14"/>
      <c r="Y179" s="7">
        <f>Y180-0.12</f>
        <v>19.380036072401538</v>
      </c>
      <c r="Z179" s="13">
        <f>VLOOKUP(EOMONTH(B179,0),'[8]Mill details analysis (ex-SX)'!$R:$AB,11,TRUE)</f>
        <v>26.833105335157317</v>
      </c>
      <c r="AA179" s="16">
        <f>P178+L179-Y179-(N179-N178)</f>
        <v>127.7193813812344</v>
      </c>
      <c r="AB179" s="13">
        <f>AB178-1</f>
        <v>132.42332737068969</v>
      </c>
    </row>
    <row r="180" spans="1:28">
      <c r="A180" s="6" t="str">
        <f t="shared" ref="A180:A211" si="21">YEAR(B180)&amp;WEEKNUM(B180)</f>
        <v>201921</v>
      </c>
      <c r="B180" s="6">
        <f>[3]report!$D397</f>
        <v>43610</v>
      </c>
      <c r="C180" s="7">
        <f>[3]report!E397/1000</f>
        <v>19.125609999999995</v>
      </c>
      <c r="D180" s="7">
        <f>[3]report!F397/1000</f>
        <v>5.9734799999999995</v>
      </c>
      <c r="E180" s="67">
        <f>[9]ByDepartureDate!$K238-2%</f>
        <v>0.78838008630964562</v>
      </c>
      <c r="F180" s="66">
        <f>[5]ByDepartureDate!$M238/1.1</f>
        <v>0.64631046941955894</v>
      </c>
      <c r="G180" s="7">
        <f>VLOOKUP(B180,'[4]AUS Mth'!$A:$T,20,TRUE)/1000000</f>
        <v>12.78043041935484</v>
      </c>
      <c r="H180" s="7">
        <f>VLOOKUP(B180,'[4]BRA Mth'!$A:$L,12,TRUE)/1000000</f>
        <v>6.7750574838709685</v>
      </c>
      <c r="I180" s="68">
        <f>[1]minors!$AG74/1000*0.9</f>
        <v>1.5145155441593707</v>
      </c>
      <c r="J180" s="10">
        <f t="shared" si="18"/>
        <v>13.234020743187205</v>
      </c>
      <c r="K180" s="10">
        <f t="shared" si="16"/>
        <v>2.1649084002278958</v>
      </c>
      <c r="L180" s="10">
        <f t="shared" si="19"/>
        <v>16.913444687574472</v>
      </c>
      <c r="M180" s="10">
        <f t="shared" si="13"/>
        <v>21.070003447385179</v>
      </c>
      <c r="N180" s="9">
        <v>8.33</v>
      </c>
      <c r="O180" s="7">
        <f>VLOOKUP(B180,[6]removals!$B:$AR,43,TRUE)/100*7</f>
        <v>20.799800000000005</v>
      </c>
      <c r="P180" s="11">
        <f>VLOOKUP(B180-1,[6]Port!$B:$C,2,FALSE)/100</f>
        <v>127.6782</v>
      </c>
      <c r="Q180" s="12">
        <f t="shared" si="17"/>
        <v>131.07284468757447</v>
      </c>
      <c r="R180" s="12"/>
      <c r="S180" s="12"/>
      <c r="T180" s="12"/>
      <c r="U180" s="12"/>
      <c r="V180" s="12"/>
      <c r="W180" s="12"/>
      <c r="X180" s="14"/>
      <c r="Y180" s="7">
        <f>VLOOKUP(EOMONTH(B180,0),[7]snd_evolution!$A$1:$AT$120,46,TRUE)/1000-0.12</f>
        <v>19.500036072401539</v>
      </c>
      <c r="Z180" s="13">
        <f>VLOOKUP(EOMONTH(B180,0),'[8]Mill details analysis (ex-SX)'!$R:$AB,11,TRUE)</f>
        <v>26.833105335157317</v>
      </c>
      <c r="AA180" s="17">
        <f t="shared" si="20"/>
        <v>128.02278999640731</v>
      </c>
      <c r="AB180" s="13">
        <f>AB179-1</f>
        <v>131.42332737068969</v>
      </c>
    </row>
    <row r="181" spans="1:28">
      <c r="A181" s="6" t="str">
        <f t="shared" si="21"/>
        <v>201922</v>
      </c>
      <c r="B181" s="6">
        <f>[3]report!$D398</f>
        <v>43617</v>
      </c>
      <c r="C181" s="7">
        <f>[3]report!E398/1000</f>
        <v>19.092909999999996</v>
      </c>
      <c r="D181" s="7">
        <f>[3]report!F398/1000</f>
        <v>10.169769999999998</v>
      </c>
      <c r="E181" s="67">
        <f>[9]ByDepartureDate!$K239-2%</f>
        <v>0.75077848133247982</v>
      </c>
      <c r="F181" s="66">
        <f>[5]ByDepartureDate!$M239/1.1</f>
        <v>0.65633163516635962</v>
      </c>
      <c r="G181" s="7">
        <f>VLOOKUP(B181,'[4]AUS Mth'!$A:$T,20,TRUE)/1000000</f>
        <v>13.052550233333335</v>
      </c>
      <c r="H181" s="7">
        <f>VLOOKUP(B181,'[4]BRA Mth'!$A:$L,12,TRUE)/1000000</f>
        <v>6.99986</v>
      </c>
      <c r="I181" s="68">
        <f>[1]minors!$AG75/1000*0.9</f>
        <v>1.7929525348795683</v>
      </c>
      <c r="J181" s="10">
        <f t="shared" ref="J181:J186" si="22">AVERAGE(C178:C179)*AVERAGE(E178:E179)*0.98</f>
        <v>14.116490457739753</v>
      </c>
      <c r="K181" s="10">
        <f t="shared" si="16"/>
        <v>2.2047965430132237</v>
      </c>
      <c r="L181" s="10">
        <f t="shared" si="19"/>
        <v>18.114239535632542</v>
      </c>
      <c r="M181" s="10">
        <f t="shared" si="13"/>
        <v>21.845362768212901</v>
      </c>
      <c r="N181" s="9">
        <v>12.07</v>
      </c>
      <c r="O181" s="7">
        <f>VLOOKUP(B181,[6]removals!$B:$AR,43,TRUE)/100*7</f>
        <v>20.292300000000001</v>
      </c>
      <c r="P181" s="11">
        <f>VLOOKUP(B181-1,[6]Port!$B:$C,2,FALSE)/100</f>
        <v>123.98100000000001</v>
      </c>
      <c r="Q181" s="12">
        <f t="shared" si="17"/>
        <v>121.76013953563255</v>
      </c>
      <c r="R181" s="12"/>
      <c r="S181" s="12"/>
      <c r="T181" s="12"/>
      <c r="U181" s="12"/>
      <c r="V181" s="12"/>
      <c r="W181" s="12"/>
      <c r="X181" s="14"/>
      <c r="Y181" s="15">
        <f>VLOOKUP(EOMONTH(B181,0),[7]snd_evolution!$A$1:$AT$120,46,TRUE)/1000</f>
        <v>22.284939935160324</v>
      </c>
      <c r="Z181" s="13">
        <f>VLOOKUP(EOMONTH(B181,0),'[8]Mill details analysis (ex-SX)'!$R:$AB,11,TRUE)</f>
        <v>25.571120689655171</v>
      </c>
      <c r="AA181" s="17">
        <f t="shared" si="20"/>
        <v>120.11208959687954</v>
      </c>
      <c r="AB181" s="13">
        <f>VLOOKUP(EOMONTH(B181,0),'[7]AUS CYCLONE'!$A:$D,4,TRUE)/1000</f>
        <v>115.6359271551724</v>
      </c>
    </row>
    <row r="182" spans="1:28">
      <c r="A182" s="6" t="str">
        <f t="shared" si="21"/>
        <v>201923</v>
      </c>
      <c r="B182" s="6">
        <f>[3]report!$D399</f>
        <v>43624</v>
      </c>
      <c r="C182" s="7">
        <f>[3]report!E399/1000</f>
        <v>17.210599999999999</v>
      </c>
      <c r="D182" s="7">
        <f>[3]report!F399/1000</f>
        <v>5.9937500000000012</v>
      </c>
      <c r="E182" s="67">
        <f>[9]ByDepartureDate!$K240-2%</f>
        <v>0.8227754510492028</v>
      </c>
      <c r="F182" s="66">
        <f>[5]ByDepartureDate!$M240/1.1</f>
        <v>0.57332178332821926</v>
      </c>
      <c r="G182" s="7">
        <f>VLOOKUP(B182,'[4]AUS Mth'!$A:$T,20,TRUE)/1000000</f>
        <v>13.052550233333335</v>
      </c>
      <c r="H182" s="7">
        <f>VLOOKUP(B182,'[4]BRA Mth'!$A:$L,12,TRUE)/1000000</f>
        <v>6.99986</v>
      </c>
      <c r="I182" s="68">
        <f>[1]minors!$AG76/1000*0.9</f>
        <v>1.8409750637165798</v>
      </c>
      <c r="J182" s="10">
        <f t="shared" si="22"/>
        <v>14.672442305560704</v>
      </c>
      <c r="K182" s="10">
        <f>AVERAGE(F176:F177)*AVERAGE(D176:D177)*0.9</f>
        <v>2.7126481588931557</v>
      </c>
      <c r="L182" s="10">
        <f t="shared" si="19"/>
        <v>19.226065528170441</v>
      </c>
      <c r="M182" s="10">
        <f t="shared" si="13"/>
        <v>21.893385297049914</v>
      </c>
      <c r="N182" s="9">
        <v>9.01</v>
      </c>
      <c r="O182" s="7">
        <f>VLOOKUP(B182,[6]removals!$B:$AR,43,TRUE)/100*7</f>
        <v>20.705300000000001</v>
      </c>
      <c r="P182" s="11">
        <f>VLOOKUP(B182-1,[6]Port!$B:$C,2,FALSE)/100</f>
        <v>121.58</v>
      </c>
      <c r="Q182" s="12">
        <f t="shared" si="17"/>
        <v>125.56176552817045</v>
      </c>
      <c r="R182" s="12"/>
      <c r="S182" s="12"/>
      <c r="T182" s="12"/>
      <c r="U182" s="12"/>
      <c r="V182" s="12"/>
      <c r="W182" s="12"/>
      <c r="X182" s="14"/>
      <c r="Y182" s="15">
        <f>Y181</f>
        <v>22.284939935160324</v>
      </c>
      <c r="Z182" s="13">
        <f>VLOOKUP(EOMONTH(B182,0),'[8]Mill details analysis (ex-SX)'!$R:$AB,11,TRUE)</f>
        <v>25.571120689655171</v>
      </c>
      <c r="AA182" s="17">
        <f>P181+L182-Y182-(N182-N181)</f>
        <v>123.98212559301014</v>
      </c>
      <c r="AB182" s="13">
        <f>VLOOKUP(EOMONTH(B182,0),'[7]AUS CYCLONE'!$A:$D,4,TRUE)/1000</f>
        <v>115.6359271551724</v>
      </c>
    </row>
    <row r="183" spans="1:28">
      <c r="A183" s="6" t="str">
        <f t="shared" si="21"/>
        <v>201924</v>
      </c>
      <c r="B183" s="6">
        <f>[3]report!$D400</f>
        <v>43631</v>
      </c>
      <c r="C183" s="7">
        <f>[3]report!E400/1000</f>
        <v>18.445890000000002</v>
      </c>
      <c r="D183" s="7">
        <f>[3]report!F400/1000</f>
        <v>6.5600699999999996</v>
      </c>
      <c r="E183" s="67">
        <f>[9]ByDepartureDate!$K241-2%</f>
        <v>0.79612488823236349</v>
      </c>
      <c r="F183" s="66">
        <f>[5]ByDepartureDate!$M241/1.1</f>
        <v>0.65359060787606393</v>
      </c>
      <c r="G183" s="7">
        <f>VLOOKUP(B183,'[4]AUS Mth'!$A:$T,20,TRUE)/1000000</f>
        <v>13.052550233333335</v>
      </c>
      <c r="H183" s="7">
        <f>VLOOKUP(B183,'[4]BRA Mth'!$A:$L,12,TRUE)/1000000</f>
        <v>6.99986</v>
      </c>
      <c r="I183" s="68">
        <f>[1]minors!$AG77/1000*0.9</f>
        <v>2.1385628364795077</v>
      </c>
      <c r="J183" s="10">
        <f t="shared" si="22"/>
        <v>14.411968812647467</v>
      </c>
      <c r="K183" s="10">
        <f>AVERAGE(F177:F178)*AVERAGE(D177:D178)*0.9</f>
        <v>3.8612421232924188</v>
      </c>
      <c r="L183" s="10">
        <f t="shared" si="19"/>
        <v>20.411773772419394</v>
      </c>
      <c r="M183" s="10">
        <f t="shared" si="13"/>
        <v>22.190973069812841</v>
      </c>
      <c r="N183" s="9">
        <v>10.030000000000001</v>
      </c>
      <c r="O183" s="7">
        <f>VLOOKUP(B183,[6]removals!$B:$AR,43,TRUE)/100*7</f>
        <v>20.412700000000005</v>
      </c>
      <c r="P183" s="11">
        <f>VLOOKUP(B183-1,[6]Port!$B:$C,2,FALSE)/100</f>
        <v>117.95729999999999</v>
      </c>
      <c r="Q183" s="12">
        <f t="shared" si="17"/>
        <v>120.55907377241938</v>
      </c>
      <c r="R183" s="12"/>
      <c r="S183" s="12"/>
      <c r="T183" s="12"/>
      <c r="U183" s="12"/>
      <c r="V183" s="12"/>
      <c r="W183" s="12"/>
      <c r="X183" s="14"/>
      <c r="Y183" s="15">
        <f>Y182</f>
        <v>22.284939935160324</v>
      </c>
      <c r="Z183" s="13">
        <f>VLOOKUP(EOMONTH(B183,0),'[8]Mill details analysis (ex-SX)'!$R:$AB,11,TRUE)</f>
        <v>25.571120689655171</v>
      </c>
      <c r="AA183" s="17">
        <f>P182+L183-Y183-(N183-N182)</f>
        <v>118.68683383725906</v>
      </c>
      <c r="AB183" s="3">
        <f>AB182-1.5</f>
        <v>114.1359271551724</v>
      </c>
    </row>
    <row r="184" spans="1:28">
      <c r="A184" s="6" t="str">
        <f t="shared" si="21"/>
        <v>201925</v>
      </c>
      <c r="B184" s="6">
        <f>[3]report!$D401</f>
        <v>43638</v>
      </c>
      <c r="C184" s="7">
        <f>[3]report!E401/1000</f>
        <v>20.264590000000002</v>
      </c>
      <c r="D184" s="7">
        <f>[3]report!F401/1000</f>
        <v>7.9936799999999986</v>
      </c>
      <c r="E184" s="67">
        <f>[9]ByDepartureDate!$K242-2%</f>
        <v>0.80228750934957893</v>
      </c>
      <c r="F184" s="66">
        <f>[5]ByDepartureDate!$M242/1.1</f>
        <v>0.64301989110329805</v>
      </c>
      <c r="G184" s="7">
        <f>VLOOKUP(B184,'[4]AUS Mth'!$A:$T,20,TRUE)/1000000</f>
        <v>13.052550233333335</v>
      </c>
      <c r="H184" s="7">
        <f>VLOOKUP(B184,'[4]BRA Mth'!$A:$L,12,TRUE)/1000000</f>
        <v>6.99986</v>
      </c>
      <c r="I184" s="68">
        <f>[1]minors!$AG78/1000*0.9</f>
        <v>1.5490493517770738</v>
      </c>
      <c r="J184" s="10">
        <f t="shared" si="22"/>
        <v>13.995755075340643</v>
      </c>
      <c r="K184" s="10">
        <f>AVERAGE(F178:F179)*AVERAGE(D178:D179)*0.9</f>
        <v>3.8754070213459042</v>
      </c>
      <c r="L184" s="10">
        <f t="shared" si="19"/>
        <v>19.420211448463622</v>
      </c>
      <c r="M184" s="10">
        <f t="shared" si="13"/>
        <v>21.601459585110408</v>
      </c>
      <c r="N184" s="13">
        <v>9.8600000000000012</v>
      </c>
      <c r="O184" s="7">
        <f>VLOOKUP(B184,[6]removals!$B:$AR,43,TRUE)/100*7</f>
        <v>19.717599999999994</v>
      </c>
      <c r="P184" s="11">
        <f>VLOOKUP(B184-1,[6]Port!$B:$C,2,FALSE)/100</f>
        <v>117.523</v>
      </c>
      <c r="Q184" s="12">
        <f t="shared" si="17"/>
        <v>117.82991144846362</v>
      </c>
      <c r="R184" s="12"/>
      <c r="S184" s="12"/>
      <c r="T184" s="12"/>
      <c r="U184" s="12"/>
      <c r="V184" s="12"/>
      <c r="W184" s="12"/>
      <c r="X184" s="14"/>
      <c r="Y184" s="15">
        <f>Y183</f>
        <v>22.284939935160324</v>
      </c>
      <c r="Z184" s="13">
        <f>VLOOKUP(EOMONTH(B184,0),'[8]Mill details analysis (ex-SX)'!$R:$AB,11,TRUE)</f>
        <v>25.571120689655171</v>
      </c>
      <c r="AA184" s="17">
        <f t="shared" si="20"/>
        <v>115.99210535056235</v>
      </c>
      <c r="AB184" s="3">
        <f>AB183-1.5</f>
        <v>112.6359271551724</v>
      </c>
    </row>
    <row r="185" spans="1:28">
      <c r="A185" s="6" t="str">
        <f t="shared" si="21"/>
        <v>201926</v>
      </c>
      <c r="B185" s="6">
        <f>[3]report!$D402</f>
        <v>43645</v>
      </c>
      <c r="C185" s="7">
        <f>[3]report!E402/1000</f>
        <v>19.219330000000003</v>
      </c>
      <c r="D185" s="7">
        <f>[3]report!F402/1000</f>
        <v>8.4705100000000009</v>
      </c>
      <c r="E185" s="67">
        <f>[9]ByDepartureDate!$K243-2%</f>
        <v>0.80070389191827229</v>
      </c>
      <c r="F185" s="66">
        <f>[5]ByDepartureDate!$M243/1.1</f>
        <v>0.65059292162562576</v>
      </c>
      <c r="G185" s="7">
        <f>VLOOKUP(B185,'[4]AUS Mth'!$A:$T,20,TRUE)/1000000</f>
        <v>13.052550233333335</v>
      </c>
      <c r="H185" s="7">
        <f>VLOOKUP(B185,'[4]BRA Mth'!$A:$L,12,TRUE)/1000000</f>
        <v>6.99986</v>
      </c>
      <c r="I185" s="68">
        <f>[1]minors!$AG79/1000*0.9</f>
        <v>1.0383432855337142</v>
      </c>
      <c r="J185" s="10">
        <f t="shared" si="22"/>
        <v>14.142454420854499</v>
      </c>
      <c r="K185" s="10">
        <f>AVERAGE(F179:F180)*AVERAGE(D179:D180)*0.9</f>
        <v>3.4157380687865495</v>
      </c>
      <c r="L185" s="10">
        <f t="shared" si="19"/>
        <v>18.596535775174761</v>
      </c>
      <c r="M185" s="10">
        <f t="shared" si="13"/>
        <v>21.090753518867047</v>
      </c>
      <c r="N185" s="13">
        <v>11.9</v>
      </c>
      <c r="O185" s="7">
        <f>VLOOKUP(B185,[6]removals!$B:$AR,43,TRUE)/100*7</f>
        <v>20.141099999999998</v>
      </c>
      <c r="P185" s="11">
        <f>VLOOKUP(B185-1,[6]Port!$B:$C,2,FALSE)/100</f>
        <v>115.6503</v>
      </c>
      <c r="Q185" s="12">
        <f t="shared" si="17"/>
        <v>113.93843577517475</v>
      </c>
      <c r="R185" s="12"/>
      <c r="S185" s="12"/>
      <c r="T185" s="12"/>
      <c r="U185" s="12"/>
      <c r="V185" s="12"/>
      <c r="W185" s="12"/>
      <c r="X185" s="14"/>
      <c r="Y185" s="15">
        <f>VLOOKUP(EOMONTH(B185,0),[7]snd_evolution!$A$1:$AT$120,46,TRUE)/1000</f>
        <v>22.284939935160324</v>
      </c>
      <c r="Z185" s="13">
        <f>VLOOKUP(EOMONTH(B185,0),'[8]Mill details analysis (ex-SX)'!$R:$AB,11,TRUE)</f>
        <v>25.571120689655171</v>
      </c>
      <c r="AA185" s="17">
        <f t="shared" si="20"/>
        <v>110.2637011905768</v>
      </c>
      <c r="AB185" s="18">
        <f>VLOOKUP(EOMONTH(B185,0),'[7]AUS CYCLONE'!$A:$D,4,TRUE)/1000</f>
        <v>115.6359271551724</v>
      </c>
    </row>
    <row r="186" spans="1:28">
      <c r="A186" s="6" t="str">
        <f t="shared" si="21"/>
        <v>201927</v>
      </c>
      <c r="B186" s="6">
        <f>[3]report!$D403</f>
        <v>43652</v>
      </c>
      <c r="C186" s="7">
        <f>[3]report!E403/1000</f>
        <v>16.846190000000004</v>
      </c>
      <c r="D186" s="7">
        <f>[3]report!F403/1000</f>
        <v>6.3818000000000001</v>
      </c>
      <c r="E186" s="67">
        <f>[9]ByDepartureDate!$K244-2%</f>
        <v>0.77866192524594036</v>
      </c>
      <c r="F186" s="66">
        <f>[5]ByDepartureDate!$M244/1.1</f>
        <v>0.67232039187600678</v>
      </c>
      <c r="G186" s="7">
        <f>VLOOKUP(B186,'[4]AUS Mth'!$A:$T,20,TRUE)/1000000</f>
        <v>13.173850064516129</v>
      </c>
      <c r="H186" s="7">
        <f>VLOOKUP(B186,'[4]BRA Mth'!$A:$L,12,TRUE)/1000000</f>
        <v>6.751024225806451</v>
      </c>
      <c r="I186" s="68">
        <f>[1]minors!$AG80/1000*0.9</f>
        <v>1.2488630425715881</v>
      </c>
      <c r="J186" s="10">
        <f t="shared" si="22"/>
        <v>15.159451231345219</v>
      </c>
      <c r="K186" s="10">
        <f>AVERAGE(F180:F181)*AVERAGE(D180:D181)*0.9-0.5</f>
        <v>4.2314973598427423</v>
      </c>
      <c r="L186" s="10">
        <f t="shared" si="19"/>
        <v>20.63981163375955</v>
      </c>
      <c r="M186" s="10">
        <f t="shared" si="13"/>
        <v>21.17373733289417</v>
      </c>
      <c r="N186" s="13">
        <v>13.940000000000001</v>
      </c>
      <c r="O186" s="7">
        <f>VLOOKUP(B186,[6]removals!$B:$AR,43,TRUE)/100*7</f>
        <v>19.671399999999995</v>
      </c>
      <c r="P186" s="11">
        <f>VLOOKUP(B186-1,[6]Port!$B:$C,2,FALSE)/100</f>
        <v>114.9315</v>
      </c>
      <c r="Q186" s="12">
        <f>L186-O186+N185-N186+Q185</f>
        <v>112.86684740893431</v>
      </c>
      <c r="R186" s="12"/>
      <c r="S186" s="12"/>
      <c r="T186" s="12"/>
      <c r="U186" s="12"/>
      <c r="V186" s="12"/>
      <c r="W186" s="12"/>
      <c r="X186" s="14"/>
      <c r="Y186" s="15">
        <f>VLOOKUP(EOMONTH(B186,0),[7]snd_evolution!$A$1:$AT$120,46,TRUE)/1000</f>
        <v>20.662027024590522</v>
      </c>
      <c r="Z186" s="13">
        <f>VLOOKUP(EOMONTH(B186,0),'[8]Mill details analysis (ex-SX)'!$R:$AB,11,TRUE)</f>
        <v>28.054861821903781</v>
      </c>
      <c r="AA186" s="17">
        <f t="shared" si="20"/>
        <v>108.20148579974584</v>
      </c>
      <c r="AB186" s="3">
        <f>AB185-0.5</f>
        <v>115.1359271551724</v>
      </c>
    </row>
    <row r="187" spans="1:28">
      <c r="A187" s="6" t="str">
        <f t="shared" si="21"/>
        <v>201928</v>
      </c>
      <c r="B187" s="6">
        <f>[3]report!$D404</f>
        <v>43659</v>
      </c>
      <c r="C187" s="7">
        <f>[3]report!E404/1000</f>
        <v>16.232749999999999</v>
      </c>
      <c r="D187" s="7">
        <f>[3]report!F404/1000</f>
        <v>6.8117999999999999</v>
      </c>
      <c r="E187" s="67">
        <f>[9]ByDepartureDate!$K245-2%</f>
        <v>0.85435057148770233</v>
      </c>
      <c r="F187" s="66">
        <f>[5]ByDepartureDate!$M245/1.1</f>
        <v>0.66841050702947435</v>
      </c>
      <c r="G187" s="7">
        <f>VLOOKUP(B187,'[4]AUS Mth'!$A:$T,20,TRUE)/1000000</f>
        <v>13.173850064516129</v>
      </c>
      <c r="H187" s="7">
        <f>VLOOKUP(B187,'[4]BRA Mth'!$A:$L,12,TRUE)/1000000</f>
        <v>6.751024225806451</v>
      </c>
      <c r="I187" s="68">
        <f>[1]minors!$AG81/1000*0.9</f>
        <v>1.7776709774936212</v>
      </c>
      <c r="J187" s="10">
        <f>AVERAGE(C184:C185)*AVERAGE(E184:E185)*0.98-0.5</f>
        <v>15.006634140845197</v>
      </c>
      <c r="K187" s="10">
        <f>AVERAGE(F181:F182)*AVERAGE(D181:D182)*0.9-1</f>
        <v>3.4719937151537366</v>
      </c>
      <c r="L187" s="10">
        <f t="shared" si="19"/>
        <v>20.256298833492554</v>
      </c>
      <c r="M187" s="10">
        <f t="shared" si="13"/>
        <v>21.702545267816202</v>
      </c>
      <c r="N187" s="13">
        <v>15.47</v>
      </c>
      <c r="O187" s="7">
        <f>VLOOKUP(B187,[6]removals!$B:$AR,43,TRUE)/100*7</f>
        <v>20.320999999999998</v>
      </c>
      <c r="P187" s="11">
        <f>VLOOKUP(B187-1,[6]Port!$B:$C,2,FALSE)/100</f>
        <v>114.13510000000001</v>
      </c>
      <c r="Q187" s="12">
        <f t="shared" ref="Q187:Q204" si="23">L187-O187+N186-N187+Q186</f>
        <v>111.27214624242686</v>
      </c>
      <c r="R187" s="12"/>
      <c r="S187" s="12"/>
      <c r="T187" s="12"/>
      <c r="U187" s="12"/>
      <c r="V187" s="12"/>
      <c r="W187" s="12"/>
      <c r="X187" s="14"/>
      <c r="Y187" s="15">
        <f>VLOOKUP(EOMONTH(B187,0),[7]snd_evolution!$A$1:$AT$120,46,TRUE)/1000</f>
        <v>20.662027024590522</v>
      </c>
      <c r="Z187" s="13">
        <f>VLOOKUP(EOMONTH(B187,0),'[8]Mill details analysis (ex-SX)'!$R:$AB,11,TRUE)</f>
        <v>28.054861821903781</v>
      </c>
      <c r="AA187" s="17">
        <f t="shared" si="20"/>
        <v>106.26575760864787</v>
      </c>
      <c r="AB187" s="3">
        <f>AB186-0.5</f>
        <v>114.6359271551724</v>
      </c>
    </row>
    <row r="188" spans="1:28">
      <c r="A188" s="6" t="str">
        <f t="shared" si="21"/>
        <v>201929</v>
      </c>
      <c r="B188" s="6">
        <f>[3]report!$D405</f>
        <v>43666</v>
      </c>
      <c r="C188" s="7">
        <f>[3]report!E405/1000</f>
        <v>17.730109999999996</v>
      </c>
      <c r="D188" s="7">
        <f>[3]report!F405/1000</f>
        <v>6.5997099999999991</v>
      </c>
      <c r="E188" s="67">
        <f>[9]ByDepartureDate!$K246-2%</f>
        <v>0.79635279340087028</v>
      </c>
      <c r="F188" s="66">
        <f>[5]ByDepartureDate!$M246/1.1</f>
        <v>0.70993380275033047</v>
      </c>
      <c r="G188" s="7">
        <f>VLOOKUP(B188,'[4]AUS Mth'!$A:$T,20,TRUE)/1000000</f>
        <v>13.173850064516129</v>
      </c>
      <c r="H188" s="7">
        <f>VLOOKUP(B188,'[4]BRA Mth'!$A:$L,12,TRUE)/1000000</f>
        <v>6.751024225806451</v>
      </c>
      <c r="I188" s="68">
        <f>[1]minors!$AG82/1000*0.9</f>
        <v>1.7461544261558788</v>
      </c>
      <c r="J188" s="10">
        <f t="shared" ref="J188:J205" si="24">AVERAGE(C185:C186)*AVERAGE(E185:E186)*0.98</f>
        <v>13.955359119231804</v>
      </c>
      <c r="K188" s="10">
        <f>AVERAGE(F182:F183)*AVERAGE(D182:D183)*0.9+1</f>
        <v>4.4655483958633351</v>
      </c>
      <c r="L188" s="10">
        <f t="shared" si="19"/>
        <v>20.167061941251021</v>
      </c>
      <c r="M188" s="10">
        <f t="shared" si="13"/>
        <v>21.67102871647846</v>
      </c>
      <c r="N188" s="13">
        <v>14.280000000000001</v>
      </c>
      <c r="O188" s="7">
        <f>VLOOKUP(B188,[6]removals!$B:$AR,43,TRUE)/100*7</f>
        <v>20.429500000000004</v>
      </c>
      <c r="P188" s="11">
        <f>VLOOKUP(B188-1,[6]Port!$B:$C,2,FALSE)/100</f>
        <v>116.82089999999999</v>
      </c>
      <c r="Q188" s="12">
        <f t="shared" si="23"/>
        <v>112.19970818367787</v>
      </c>
      <c r="R188" s="12"/>
      <c r="S188" s="12"/>
      <c r="T188" s="12"/>
      <c r="U188" s="12"/>
      <c r="V188" s="12"/>
      <c r="W188" s="12"/>
      <c r="X188" s="14"/>
      <c r="Y188" s="15">
        <f>VLOOKUP(EOMONTH(B188,0),[7]snd_evolution!$A$1:$AT$120,46,TRUE)/1000</f>
        <v>20.662027024590522</v>
      </c>
      <c r="Z188" s="13">
        <f>VLOOKUP(EOMONTH(B188,0),'[8]Mill details analysis (ex-SX)'!$R:$AB,11,TRUE)</f>
        <v>28.054861821903781</v>
      </c>
      <c r="AA188" s="17">
        <f>P187+L188-Y188-(N188-N187)</f>
        <v>114.83013491666051</v>
      </c>
      <c r="AB188" s="3">
        <f>AB187-0.5</f>
        <v>114.1359271551724</v>
      </c>
    </row>
    <row r="189" spans="1:28">
      <c r="A189" s="6" t="str">
        <f t="shared" si="21"/>
        <v>201930</v>
      </c>
      <c r="B189" s="6">
        <f>[3]report!$D406</f>
        <v>43673</v>
      </c>
      <c r="C189" s="7">
        <f>[3]report!E406/1000</f>
        <v>15.702720000000003</v>
      </c>
      <c r="D189" s="7">
        <f>[3]report!F406/1000</f>
        <v>6.9500500000000009</v>
      </c>
      <c r="E189" s="67">
        <f>[9]ByDepartureDate!$K247-2%</f>
        <v>0.75747746578440012</v>
      </c>
      <c r="F189" s="66">
        <f>[5]ByDepartureDate!$M247/1.1</f>
        <v>0.66920809078458054</v>
      </c>
      <c r="G189" s="7">
        <f>VLOOKUP(B189,'[4]AUS Mth'!$A:$T,20,TRUE)/1000000</f>
        <v>13.173850064516129</v>
      </c>
      <c r="H189" s="7">
        <f>VLOOKUP(B189,'[4]BRA Mth'!$A:$L,12,TRUE)/1000000</f>
        <v>6.751024225806451</v>
      </c>
      <c r="I189" s="68">
        <f>[1]minors!$AG83/1000*0.9</f>
        <v>1.547032008291376</v>
      </c>
      <c r="J189" s="10">
        <f t="shared" si="24"/>
        <v>13.234488987682079</v>
      </c>
      <c r="K189" s="10">
        <f t="shared" ref="K189:K216" si="25">AVERAGE(F183:F184)*AVERAGE(D183:D184)*0.9</f>
        <v>4.2458726361421997</v>
      </c>
      <c r="L189" s="10">
        <f t="shared" si="19"/>
        <v>19.027393632115654</v>
      </c>
      <c r="M189" s="10">
        <f t="shared" si="13"/>
        <v>21.471906298613955</v>
      </c>
      <c r="N189" s="13">
        <v>14.280000000000001</v>
      </c>
      <c r="O189" s="7">
        <f>VLOOKUP(B189,[6]removals!$B:$AR,43,TRUE)/100*7</f>
        <v>20.064800000000005</v>
      </c>
      <c r="P189" s="11">
        <f>VLOOKUP(B189-1,[6]Port!$B:$C,2,FALSE)/100</f>
        <v>116.4181</v>
      </c>
      <c r="Q189" s="12">
        <f t="shared" si="23"/>
        <v>111.16230181579351</v>
      </c>
      <c r="R189" s="12"/>
      <c r="S189" s="12"/>
      <c r="T189" s="12"/>
      <c r="U189" s="12"/>
      <c r="V189" s="12"/>
      <c r="W189" s="12"/>
      <c r="X189" s="14"/>
      <c r="Y189" s="15">
        <f>VLOOKUP(EOMONTH(B189,0),[7]snd_evolution!$A$1:$AT$120,46,TRUE)/1000</f>
        <v>20.662027024590522</v>
      </c>
      <c r="Z189" s="13">
        <f>VLOOKUP(EOMONTH(B189,0),'[8]Mill details analysis (ex-SX)'!$R:$AB,11,TRUE)</f>
        <v>28.054861821903781</v>
      </c>
      <c r="AA189" s="17">
        <f>P188+L189-Y189-(N189-N188)</f>
        <v>115.18626660752514</v>
      </c>
      <c r="AB189" s="3">
        <f>VLOOKUP(EOMONTH(B189,0),'[7]AUS CYCLONE'!$A:$D,4,TRUE)/1000</f>
        <v>116.4181</v>
      </c>
    </row>
    <row r="190" spans="1:28">
      <c r="A190" s="6" t="str">
        <f t="shared" si="21"/>
        <v>201931</v>
      </c>
      <c r="B190" s="6">
        <f>[3]report!$D407</f>
        <v>43680</v>
      </c>
      <c r="C190" s="7">
        <f>[3]report!E407/1000</f>
        <v>19.157820000000005</v>
      </c>
      <c r="D190" s="7">
        <f>[3]report!F407/1000</f>
        <v>9.1099000000000014</v>
      </c>
      <c r="E190" s="67">
        <f>[9]ByDepartureDate!$K248-2%</f>
        <v>0.84036699331606424</v>
      </c>
      <c r="F190" s="66">
        <f>[5]ByDepartureDate!$M248/1.1</f>
        <v>0.7228586516043346</v>
      </c>
      <c r="G190" s="7">
        <f>VLOOKUP(B190,'[4]AUS Mth'!$A:$T,20,TRUE)/1000000</f>
        <v>13.499341935483871</v>
      </c>
      <c r="H190" s="7">
        <f>VLOOKUP(B190,'[4]BRA Mth'!$A:$L,12,TRUE)/1000000</f>
        <v>7.9464957419354842</v>
      </c>
      <c r="I190" s="68">
        <f>[1]minors!$AG84/1000*0.9</f>
        <v>1.5261451008243938</v>
      </c>
      <c r="J190" s="10">
        <f t="shared" si="24"/>
        <v>13.735338784393678</v>
      </c>
      <c r="K190" s="10">
        <f t="shared" si="25"/>
        <v>4.7921146054207693</v>
      </c>
      <c r="L190" s="10">
        <f t="shared" si="19"/>
        <v>20.053598490638841</v>
      </c>
      <c r="M190" s="10">
        <f t="shared" si="13"/>
        <v>22.971982778243749</v>
      </c>
      <c r="N190" s="13">
        <v>14.620000000000001</v>
      </c>
      <c r="O190" s="7">
        <f>VLOOKUP(B190,[6]removals!$B:$AR,43,TRUE)/100*7</f>
        <v>18.346999999999998</v>
      </c>
      <c r="P190" s="11">
        <f>VLOOKUP(B190-1,[6]Port!$B:$C,2,FALSE)/100</f>
        <v>118.69280000000001</v>
      </c>
      <c r="Q190" s="12">
        <f t="shared" si="23"/>
        <v>112.52890030643235</v>
      </c>
      <c r="R190" s="12"/>
      <c r="S190" s="12"/>
      <c r="T190" s="12"/>
      <c r="U190" s="12"/>
      <c r="V190" s="12"/>
      <c r="W190" s="12"/>
      <c r="X190" s="14"/>
      <c r="Y190" s="15">
        <f>VLOOKUP(EOMONTH(B190,0),[7]snd_evolution!$A$1:$AT$120,46,TRUE)/1000-1</f>
        <v>20.130974083759956</v>
      </c>
      <c r="Z190" s="13">
        <f>VLOOKUP(EOMONTH(B190,0),'[8]Mill details analysis (ex-SX)'!$R:$AB,11,TRUE)</f>
        <v>27.136355087455332</v>
      </c>
      <c r="AA190" s="17">
        <f>P189+L190-Y190-(N190-N189)</f>
        <v>116.00072440687887</v>
      </c>
      <c r="AB190" s="3">
        <f>VLOOKUP(EOMONTH(B190,0),'[7]AUS CYCLONE'!$A:$D,4,TRUE)/1000</f>
        <v>115.54732832200375</v>
      </c>
    </row>
    <row r="191" spans="1:28">
      <c r="A191" s="6" t="str">
        <f t="shared" si="21"/>
        <v>201932</v>
      </c>
      <c r="B191" s="6">
        <f>[3]report!$D408</f>
        <v>43687</v>
      </c>
      <c r="C191" s="7">
        <f>[3]report!E408/1000</f>
        <v>17.033740000000002</v>
      </c>
      <c r="D191" s="7">
        <f>[3]report!F408/1000</f>
        <v>6.5227199999999987</v>
      </c>
      <c r="E191" s="67">
        <f>[9]ByDepartureDate!$K249-2%</f>
        <v>0.8563741908333643</v>
      </c>
      <c r="F191" s="66">
        <f>[5]ByDepartureDate!$M249/1.1</f>
        <v>0.62162131092974471</v>
      </c>
      <c r="G191" s="7">
        <f>VLOOKUP(B191,'[4]AUS Mth'!$A:$T,20,TRUE)/1000000</f>
        <v>13.499341935483871</v>
      </c>
      <c r="H191" s="7">
        <f>VLOOKUP(B191,'[4]BRA Mth'!$A:$L,12,TRUE)/1000000</f>
        <v>7.9464957419354842</v>
      </c>
      <c r="I191" s="68">
        <f>[1]minors!$AG85/1000*0.9</f>
        <v>1.322847253386904</v>
      </c>
      <c r="J191" s="10">
        <f t="shared" si="24"/>
        <v>12.727491011528283</v>
      </c>
      <c r="K191" s="10">
        <f t="shared" si="25"/>
        <v>4.420871692932022</v>
      </c>
      <c r="L191" s="10">
        <f t="shared" si="19"/>
        <v>18.471209957847208</v>
      </c>
      <c r="M191" s="10">
        <f t="shared" si="13"/>
        <v>22.768684930806259</v>
      </c>
      <c r="N191" s="13">
        <v>13.090000000000002</v>
      </c>
      <c r="O191" s="7">
        <f>VLOOKUP(B191,[6]removals!$B:$AR,43,TRUE)/100*7</f>
        <v>20.572299999999998</v>
      </c>
      <c r="P191" s="11">
        <f>VLOOKUP(B191-1,[6]Port!$B:$C,2,FALSE)/100</f>
        <v>118.50749999999999</v>
      </c>
      <c r="Q191" s="12">
        <f t="shared" si="23"/>
        <v>111.95781026427956</v>
      </c>
      <c r="R191" s="12"/>
      <c r="S191" s="12"/>
      <c r="T191" s="12"/>
      <c r="U191" s="12"/>
      <c r="V191" s="12"/>
      <c r="W191" s="12"/>
      <c r="X191" s="14"/>
      <c r="Y191" s="15">
        <f>VLOOKUP(EOMONTH(B191,0),[7]snd_evolution!$A$1:$AT$120,46,TRUE)/1000</f>
        <v>21.130974083759956</v>
      </c>
      <c r="AA191" s="17">
        <f t="shared" si="20"/>
        <v>114.87096028096613</v>
      </c>
      <c r="AB191" s="3">
        <f>VLOOKUP(EOMONTH(B191,0),'[7]AUS CYCLONE'!$A:$D,4,TRUE)/1000</f>
        <v>115.54732832200375</v>
      </c>
    </row>
    <row r="192" spans="1:28">
      <c r="A192" s="6" t="str">
        <f t="shared" si="21"/>
        <v>201933</v>
      </c>
      <c r="B192" s="6">
        <f>[3]report!$D409</f>
        <v>43694</v>
      </c>
      <c r="C192" s="7">
        <f>[3]report!E409/1000</f>
        <v>19.472449999999998</v>
      </c>
      <c r="D192" s="7">
        <f>[3]report!F409/1000</f>
        <v>8.7993900000000007</v>
      </c>
      <c r="E192" s="67">
        <f>[9]ByDepartureDate!$K250-2%</f>
        <v>0.78369962643098046</v>
      </c>
      <c r="F192" s="66">
        <f>[5]ByDepartureDate!$M250/1.1</f>
        <v>0.72976691828849105</v>
      </c>
      <c r="G192" s="7">
        <f>VLOOKUP(B192,'[4]AUS Mth'!$A:$T,20,TRUE)/1000000</f>
        <v>13.499341935483871</v>
      </c>
      <c r="H192" s="7">
        <f>VLOOKUP(B192,'[4]BRA Mth'!$A:$L,12,TRUE)/1000000</f>
        <v>7.9464957419354842</v>
      </c>
      <c r="I192" s="68">
        <f>[1]minors!$AG86/1000*0.9</f>
        <v>1.9513391356841849</v>
      </c>
      <c r="J192" s="10">
        <f t="shared" si="24"/>
        <v>13.646921566661277</v>
      </c>
      <c r="K192" s="10">
        <f t="shared" si="25"/>
        <v>3.9800401172548554</v>
      </c>
      <c r="L192" s="10">
        <f t="shared" si="19"/>
        <v>19.578300819600315</v>
      </c>
      <c r="M192" s="10">
        <f t="shared" si="13"/>
        <v>23.397176813103542</v>
      </c>
      <c r="N192" s="13">
        <v>20.060000000000002</v>
      </c>
      <c r="O192" s="7">
        <f>VLOOKUP(B192,[6]removals!$B:$AR,43,TRUE)/100*7</f>
        <v>17.825500000000002</v>
      </c>
      <c r="P192" s="11">
        <f>VLOOKUP(B192-1,[6]Port!$B:$C,2,FALSE)/100</f>
        <v>116.0124</v>
      </c>
      <c r="Q192" s="12">
        <f>L192-O192+N191-N192+P192</f>
        <v>110.79520081960031</v>
      </c>
      <c r="R192" s="12"/>
      <c r="S192" s="12"/>
      <c r="T192" s="12"/>
      <c r="U192" s="12"/>
      <c r="V192" s="12"/>
      <c r="W192" s="12"/>
      <c r="X192" s="14"/>
      <c r="Y192" s="15">
        <f>VLOOKUP(EOMONTH(B192,0),[7]snd_evolution!$A$1:$AT$120,46,TRUE)/1000</f>
        <v>21.130974083759956</v>
      </c>
      <c r="AA192" s="17">
        <f t="shared" si="20"/>
        <v>106.34828701680649</v>
      </c>
      <c r="AB192" s="3">
        <f>VLOOKUP(EOMONTH(B192,0),'[7]AUS CYCLONE'!$A:$D,4,TRUE)/1000</f>
        <v>115.54732832200375</v>
      </c>
    </row>
    <row r="193" spans="1:28">
      <c r="A193" s="6" t="str">
        <f t="shared" si="21"/>
        <v>201934</v>
      </c>
      <c r="B193" s="6">
        <f>[3]report!$D410</f>
        <v>43701</v>
      </c>
      <c r="C193" s="7">
        <f>[3]report!E410/1000</f>
        <v>17.423359999999995</v>
      </c>
      <c r="D193" s="7">
        <f>[3]report!F410/1000</f>
        <v>9.0743299999999998</v>
      </c>
      <c r="E193" s="67">
        <f>[9]ByDepartureDate!$K251-2%</f>
        <v>0.81414188731096837</v>
      </c>
      <c r="F193" s="66">
        <f>[5]ByDepartureDate!$M251/1.1</f>
        <v>0.64744290533788518</v>
      </c>
      <c r="G193" s="7">
        <f>VLOOKUP(B193,'[4]AUS Mth'!$A:$T,20,TRUE)/1000000</f>
        <v>13.499341935483871</v>
      </c>
      <c r="H193" s="7">
        <f>VLOOKUP(B193,'[4]BRA Mth'!$A:$L,12,TRUE)/1000000</f>
        <v>7.9464957419354842</v>
      </c>
      <c r="I193" s="68">
        <f>[1]minors!$AG87/1000*0.9</f>
        <v>2.1360006251034869</v>
      </c>
      <c r="J193" s="10">
        <f t="shared" si="24"/>
        <v>15.044889040800701</v>
      </c>
      <c r="K193" s="10">
        <f t="shared" si="25"/>
        <v>4.1592776611623634</v>
      </c>
      <c r="L193" s="10">
        <f t="shared" si="19"/>
        <v>21.340167327066553</v>
      </c>
      <c r="M193" s="10">
        <f t="shared" si="13"/>
        <v>23.581838302522844</v>
      </c>
      <c r="N193" s="13">
        <v>21.76</v>
      </c>
      <c r="O193" s="7">
        <f>VLOOKUP(B193,[6]removals!$B:$AR,43,TRUE)/100*7</f>
        <v>21.594999999999999</v>
      </c>
      <c r="P193" s="11">
        <f>VLOOKUP(B193-1,[6]Port!$B:$C,2,FALSE)/100</f>
        <v>119.8433</v>
      </c>
      <c r="Q193" s="12">
        <f t="shared" si="23"/>
        <v>108.84036814666686</v>
      </c>
      <c r="R193" s="12"/>
      <c r="S193" s="12"/>
      <c r="T193" s="12"/>
      <c r="U193" s="12"/>
      <c r="V193" s="12"/>
      <c r="W193" s="12"/>
      <c r="X193" s="14"/>
      <c r="Y193" s="15">
        <f>VLOOKUP(EOMONTH(B193,0),[7]snd_evolution!$A$1:$AT$120,46,TRUE)/1000</f>
        <v>21.130974083759956</v>
      </c>
      <c r="AA193" s="17">
        <f t="shared" si="20"/>
        <v>104.85748026011309</v>
      </c>
      <c r="AB193" s="3">
        <f>VLOOKUP(EOMONTH(B193,0),'[7]AUS CYCLONE'!$A:$D,4,TRUE)/1000</f>
        <v>115.54732832200375</v>
      </c>
    </row>
    <row r="194" spans="1:28">
      <c r="A194" s="6" t="str">
        <f t="shared" si="21"/>
        <v>201935</v>
      </c>
      <c r="B194" s="6">
        <f>[3]report!$D411</f>
        <v>43708</v>
      </c>
      <c r="C194" s="7">
        <f>[3]report!E411/1000</f>
        <v>17.903929999999995</v>
      </c>
      <c r="D194" s="7">
        <f>[3]report!F411/1000</f>
        <v>9.2728099999999998</v>
      </c>
      <c r="E194" s="67">
        <f>[9]ByDepartureDate!$K252-2%</f>
        <v>0.80426198182570185</v>
      </c>
      <c r="F194" s="66">
        <f>[5]ByDepartureDate!$M252/1.1</f>
        <v>0.66011176263347371</v>
      </c>
      <c r="G194" s="7">
        <f>VLOOKUP(B194,'[4]AUS Mth'!$A:$T,20,TRUE)/1000000</f>
        <v>13.499341935483871</v>
      </c>
      <c r="H194" s="7">
        <f>VLOOKUP(B194,'[4]BRA Mth'!$A:$L,12,TRUE)/1000000</f>
        <v>7.9464957419354842</v>
      </c>
      <c r="I194" s="68">
        <f>[1]minors!$AG88/1000*0.9</f>
        <v>1.8910041062391809</v>
      </c>
      <c r="J194" s="10">
        <f t="shared" si="24"/>
        <v>14.668847364833978</v>
      </c>
      <c r="K194" s="10">
        <f t="shared" si="25"/>
        <v>4.2045843742523088</v>
      </c>
      <c r="L194" s="10">
        <f t="shared" si="19"/>
        <v>20.764435845325469</v>
      </c>
      <c r="M194" s="10">
        <f t="shared" si="13"/>
        <v>23.336841783658535</v>
      </c>
      <c r="N194" s="13">
        <v>18.53</v>
      </c>
      <c r="O194" s="7">
        <f>VLOOKUP(B194,[6]removals!$B:$AR,43,TRUE)/100*7</f>
        <v>21.728000000000005</v>
      </c>
      <c r="P194" s="11">
        <f>VLOOKUP(B194-1,[6]Port!$B:$C,2,FALSE)/100</f>
        <v>121.31399999999999</v>
      </c>
      <c r="Q194" s="12">
        <f>L194-O194+N193-N194+P193</f>
        <v>122.10973584532546</v>
      </c>
      <c r="R194" s="12"/>
      <c r="S194" s="12"/>
      <c r="T194" s="12"/>
      <c r="U194" s="12"/>
      <c r="V194" s="12"/>
      <c r="W194" s="12"/>
      <c r="X194" s="14"/>
      <c r="Y194" s="15">
        <f>VLOOKUP(EOMONTH(B194,0),[7]snd_evolution!$A$1:$AT$120,46,TRUE)/1000-1</f>
        <v>20.130974083759956</v>
      </c>
      <c r="AA194" s="17">
        <f t="shared" si="20"/>
        <v>108.72094202167861</v>
      </c>
      <c r="AB194" s="3">
        <f>VLOOKUP(EOMONTH(B194,0),'[7]AUS CYCLONE'!$A:$D,4,TRUE)/1000</f>
        <v>115.54732832200375</v>
      </c>
    </row>
    <row r="195" spans="1:28">
      <c r="A195" s="6" t="str">
        <f t="shared" si="21"/>
        <v>201936</v>
      </c>
      <c r="B195" s="6">
        <f>[3]report!$D412</f>
        <v>43715</v>
      </c>
      <c r="C195" s="7">
        <f>[3]report!E412/1000</f>
        <v>19.184899999999999</v>
      </c>
      <c r="D195" s="7">
        <f>[3]report!F412/1000</f>
        <v>6.39201</v>
      </c>
      <c r="E195" s="67">
        <f>[9]ByDepartureDate!$K253-2%</f>
        <v>0.82020140077373327</v>
      </c>
      <c r="F195" s="66">
        <f>[5]ByDepartureDate!$M253/1.1</f>
        <v>0.79383967163233693</v>
      </c>
      <c r="G195" s="7">
        <f>VLOOKUP(B195,'[4]AUS Mth'!$A:$T,20,TRUE)/1000000</f>
        <v>13.869536333333333</v>
      </c>
      <c r="H195" s="7">
        <f>VLOOKUP(B195,'[4]BRA Mth'!$A:$L,12,TRUE)/1000000</f>
        <v>7.1431842999999997</v>
      </c>
      <c r="I195" s="68">
        <f>[1]minors!$AG89/1000*0.9</f>
        <v>1.7703770365769658</v>
      </c>
      <c r="J195" s="10">
        <f t="shared" si="24"/>
        <v>14.443645940778156</v>
      </c>
      <c r="K195" s="10">
        <f t="shared" si="25"/>
        <v>5.0302175128714923</v>
      </c>
      <c r="L195" s="10">
        <f t="shared" si="19"/>
        <v>21.244240490226613</v>
      </c>
      <c r="M195" s="10">
        <f t="shared" ref="M195:M224" si="26">SUM(G195:I195)</f>
        <v>22.783097669910298</v>
      </c>
      <c r="N195" s="13">
        <v>20.23</v>
      </c>
      <c r="O195" s="7">
        <f>VLOOKUP(B195,[6]removals!$B:$AR,43,TRUE)/100*7</f>
        <v>22.255100000000002</v>
      </c>
      <c r="P195" s="11">
        <f>VLOOKUP(B195-1,[6]Port!$B:$C,2,FALSE)/100</f>
        <v>120.9166</v>
      </c>
      <c r="Q195" s="12">
        <f>L195-O195+N194-N195+P194</f>
        <v>118.60314049022661</v>
      </c>
      <c r="R195" s="12"/>
      <c r="S195" s="12"/>
      <c r="T195" s="12"/>
      <c r="U195" s="12"/>
      <c r="V195" s="12"/>
      <c r="W195" s="12"/>
      <c r="X195" s="14"/>
      <c r="Y195" s="15">
        <f>VLOOKUP(EOMONTH(B195,0),[7]snd_evolution!$A$1:$AT$120,46,TRUE)/1000</f>
        <v>21.373825625173009</v>
      </c>
      <c r="AA195" s="17">
        <f t="shared" si="20"/>
        <v>106.89135688673221</v>
      </c>
      <c r="AB195" s="3">
        <f>VLOOKUP(EOMONTH(B195,0),'[7]AUS CYCLONE'!$A:$D,4,TRUE)/1000</f>
        <v>120.04531347447674</v>
      </c>
    </row>
    <row r="196" spans="1:28">
      <c r="A196" s="6" t="str">
        <f t="shared" si="21"/>
        <v>201937</v>
      </c>
      <c r="B196" s="6">
        <f>[3]report!$D413</f>
        <v>43722</v>
      </c>
      <c r="C196" s="7">
        <f>[3]report!E413/1000</f>
        <v>17.3718</v>
      </c>
      <c r="D196" s="7">
        <f>[3]report!F413/1000</f>
        <v>6.4327099999999993</v>
      </c>
      <c r="E196" s="67">
        <f>[9]ByDepartureDate!$K254-2%</f>
        <v>0.80639954261682556</v>
      </c>
      <c r="F196" s="66">
        <f>[5]ByDepartureDate!$M254/1.1</f>
        <v>0.70552261348202705</v>
      </c>
      <c r="G196" s="7">
        <f>VLOOKUP(B196,'[4]AUS Mth'!$A:$T,20,TRUE)/1000000</f>
        <v>13.869536333333333</v>
      </c>
      <c r="H196" s="7">
        <f>VLOOKUP(B196,'[4]BRA Mth'!$A:$L,12,TRUE)/1000000</f>
        <v>7.1431842999999997</v>
      </c>
      <c r="I196" s="68">
        <f>[1]minors!$AG90/1000*0.9</f>
        <v>1.576974843233677</v>
      </c>
      <c r="J196" s="10">
        <f t="shared" si="24"/>
        <v>14.007586591417729</v>
      </c>
      <c r="K196" s="10">
        <f t="shared" si="25"/>
        <v>4.7289924791796372</v>
      </c>
      <c r="L196" s="10">
        <f t="shared" si="19"/>
        <v>20.313553913831043</v>
      </c>
      <c r="M196" s="10">
        <f t="shared" si="26"/>
        <v>22.589695476567009</v>
      </c>
      <c r="N196" s="13">
        <v>19.89</v>
      </c>
      <c r="O196" s="7">
        <f>VLOOKUP(B196,[6]removals!$B:$AR,43,TRUE)/100*7</f>
        <v>22.142399999999995</v>
      </c>
      <c r="P196" s="107">
        <f>VLOOKUP(B196-1,[6]Port!$B:$C,2,FALSE)/100</f>
        <v>119.44</v>
      </c>
      <c r="Q196" s="12">
        <f t="shared" si="23"/>
        <v>117.11429440405766</v>
      </c>
      <c r="R196" s="12"/>
      <c r="S196" s="12"/>
      <c r="T196" s="12"/>
      <c r="U196" s="12"/>
      <c r="V196" s="12"/>
      <c r="W196" s="12"/>
      <c r="X196" s="14"/>
      <c r="Y196" s="15">
        <f>VLOOKUP(EOMONTH(B196,0),[7]snd_evolution!$A$1:$AT$120,46,TRUE)/1000</f>
        <v>21.373825625173009</v>
      </c>
      <c r="AA196" s="17">
        <f t="shared" si="20"/>
        <v>106.17108517539025</v>
      </c>
      <c r="AB196" s="3">
        <f>VLOOKUP(EOMONTH(B196,0),'[7]AUS CYCLONE'!$A:$D,4,TRUE)/1000</f>
        <v>120.04531347447674</v>
      </c>
    </row>
    <row r="197" spans="1:28">
      <c r="A197" s="6" t="str">
        <f t="shared" si="21"/>
        <v>201938</v>
      </c>
      <c r="B197" s="6">
        <f>[3]report!$D414</f>
        <v>43729</v>
      </c>
      <c r="C197" s="7">
        <f>[3]report!E414/1000</f>
        <v>17.601700000000001</v>
      </c>
      <c r="D197" s="7">
        <f>[3]report!F414/1000</f>
        <v>8.2503099999999989</v>
      </c>
      <c r="E197" s="67">
        <f>[9]ByDepartureDate!$K255-2%</f>
        <v>0.78878688574743105</v>
      </c>
      <c r="F197" s="66">
        <f>[5]ByDepartureDate!$M255/1.1</f>
        <v>0.65441321843699174</v>
      </c>
      <c r="G197" s="7">
        <f>VLOOKUP(B197,'[4]AUS Mth'!$A:$T,20,TRUE)/1000000</f>
        <v>13.869536333333333</v>
      </c>
      <c r="H197" s="7">
        <f>VLOOKUP(B197,'[4]BRA Mth'!$A:$L,12,TRUE)/1000000</f>
        <v>7.1431842999999997</v>
      </c>
      <c r="I197" s="68">
        <f>[1]minors!$AG91/1000*0.9</f>
        <v>1.9153807174169835</v>
      </c>
      <c r="J197" s="10">
        <f t="shared" si="24"/>
        <v>14.761114328421574</v>
      </c>
      <c r="K197" s="10">
        <f t="shared" si="25"/>
        <v>4.6588767976770802</v>
      </c>
      <c r="L197" s="10">
        <f t="shared" si="19"/>
        <v>21.335371843515638</v>
      </c>
      <c r="M197" s="10">
        <f t="shared" si="26"/>
        <v>22.928101350750314</v>
      </c>
      <c r="N197" s="13">
        <v>19.55</v>
      </c>
      <c r="O197" s="7">
        <f>VLOOKUP(B197,[6]removals!$B:$AR,43,TRUE)/100*7</f>
        <v>21.996100000000002</v>
      </c>
      <c r="P197" s="11">
        <f>VLOOKUP(B197-1,[6]Port!$B:$C,2,FALSE)/100</f>
        <v>122.5429</v>
      </c>
      <c r="Q197" s="12">
        <f t="shared" si="23"/>
        <v>116.7935662475733</v>
      </c>
      <c r="R197" s="12"/>
      <c r="S197" s="12"/>
      <c r="T197" s="12"/>
      <c r="U197" s="12"/>
      <c r="V197" s="12"/>
      <c r="W197" s="12"/>
      <c r="X197" s="14"/>
      <c r="Y197" s="15">
        <f>VLOOKUP(EOMONTH(B197,0),[7]snd_evolution!$A$1:$AT$120,46,TRUE)/1000</f>
        <v>21.373825625173009</v>
      </c>
      <c r="AA197" s="17">
        <f t="shared" si="20"/>
        <v>106.47263139373287</v>
      </c>
      <c r="AB197" s="3">
        <f>VLOOKUP(EOMONTH(B197,0),'[7]AUS CYCLONE'!$A:$D,4,TRUE)/1000</f>
        <v>120.04531347447674</v>
      </c>
    </row>
    <row r="198" spans="1:28">
      <c r="A198" s="6" t="str">
        <f t="shared" si="21"/>
        <v>201939</v>
      </c>
      <c r="B198" s="6">
        <f>[3]report!$D415</f>
        <v>43736</v>
      </c>
      <c r="C198" s="7">
        <f>[3]report!E415/1000</f>
        <v>16.717480000000002</v>
      </c>
      <c r="D198" s="7">
        <f>[3]report!F415/1000</f>
        <v>7.613780000000002</v>
      </c>
      <c r="E198" s="67">
        <f>[9]ByDepartureDate!$K256-2%</f>
        <v>0.85260477684114144</v>
      </c>
      <c r="F198" s="66">
        <f>[5]ByDepartureDate!$M256/1.1</f>
        <v>0.6899323257007135</v>
      </c>
      <c r="G198" s="7">
        <f>VLOOKUP(B198,'[4]AUS Mth'!$A:$T,20,TRUE)/1000000</f>
        <v>13.869536333333333</v>
      </c>
      <c r="H198" s="7">
        <f>VLOOKUP(B198,'[4]BRA Mth'!$A:$L,12,TRUE)/1000000</f>
        <v>7.1431842999999997</v>
      </c>
      <c r="I198" s="68">
        <f>[1]minors!$AG92/1000*0.9</f>
        <v>2.5839401018667241</v>
      </c>
      <c r="J198" s="10">
        <f t="shared" si="24"/>
        <v>14.568474863275183</v>
      </c>
      <c r="K198" s="10">
        <f t="shared" si="25"/>
        <v>5.5385691229681271</v>
      </c>
      <c r="L198" s="10">
        <f t="shared" si="19"/>
        <v>22.690984088110035</v>
      </c>
      <c r="M198" s="10">
        <f t="shared" si="26"/>
        <v>23.596660735200054</v>
      </c>
      <c r="N198" s="13">
        <v>19.89</v>
      </c>
      <c r="O198" s="7">
        <f>VLOOKUP(B198,[6]removals!$B:$AR,43,TRUE)/100*7</f>
        <v>20.097700000000003</v>
      </c>
      <c r="P198" s="11">
        <f>VLOOKUP(B198-1,[6]Port!$B:$C,2,FALSE)/100</f>
        <v>120.33</v>
      </c>
      <c r="Q198" s="12">
        <f t="shared" si="23"/>
        <v>119.04685033568333</v>
      </c>
      <c r="R198" s="12"/>
      <c r="S198" s="12"/>
      <c r="T198" s="12"/>
      <c r="U198" s="12"/>
      <c r="V198" s="12"/>
      <c r="W198" s="12"/>
      <c r="X198" s="14"/>
      <c r="Y198" s="15">
        <f>VLOOKUP(EOMONTH(B198,0),[7]snd_evolution!$A$1:$AT$120,46,TRUE)/1000</f>
        <v>21.373825625173009</v>
      </c>
      <c r="AA198" s="17">
        <f t="shared" si="20"/>
        <v>107.44978985666988</v>
      </c>
      <c r="AB198" s="3">
        <f>VLOOKUP(EOMONTH(B198,0),'[7]AUS CYCLONE'!$A:$D,4,TRUE)/1000</f>
        <v>120.04531347447674</v>
      </c>
    </row>
    <row r="199" spans="1:28">
      <c r="A199" s="6" t="str">
        <f t="shared" si="21"/>
        <v>201940</v>
      </c>
      <c r="B199" s="6">
        <f>[3]report!$D416</f>
        <v>43743</v>
      </c>
      <c r="C199" s="7">
        <f>[3]report!E416/1000</f>
        <v>15.934569999999995</v>
      </c>
      <c r="D199" s="7">
        <f>[3]report!F416/1000</f>
        <v>7.9164800000000008</v>
      </c>
      <c r="E199" s="67">
        <f>[9]ByDepartureDate!$K257-2%</f>
        <v>0.75419217160218155</v>
      </c>
      <c r="F199" s="66">
        <f>[5]ByDepartureDate!$M257/1.1</f>
        <v>0.64724856925362917</v>
      </c>
      <c r="G199" s="7">
        <f>VLOOKUP(B199,'[4]AUS Mth'!$A:$T,20,TRUE)/1000000</f>
        <v>12.191740580645162</v>
      </c>
      <c r="H199" s="7">
        <f>VLOOKUP(B199,'[4]BRA Mth'!$A:$L,12,TRUE)/1000000</f>
        <v>7.3405547419354837</v>
      </c>
      <c r="I199" s="68">
        <f>[1]minors!$AG93/1000*0.9</f>
        <v>1.9752925135554726</v>
      </c>
      <c r="J199" s="10">
        <f t="shared" si="24"/>
        <v>13.668366875337345</v>
      </c>
      <c r="K199" s="10">
        <f t="shared" si="25"/>
        <v>5.3977249239579086</v>
      </c>
      <c r="L199" s="10">
        <f t="shared" si="19"/>
        <v>21.041384312850727</v>
      </c>
      <c r="M199" s="10">
        <f t="shared" si="26"/>
        <v>21.507587836136118</v>
      </c>
      <c r="N199" s="13">
        <v>18.02</v>
      </c>
      <c r="O199" s="22">
        <f>VLOOKUP(B199,[6]removals!$B:$AR,43,TRUE)/100*7</f>
        <v>20.097700000000003</v>
      </c>
      <c r="P199" s="11" t="e">
        <f>VLOOKUP(B199-1,[6]Port!$B:$C,2,FALSE)/100</f>
        <v>#N/A</v>
      </c>
      <c r="Q199" s="12">
        <f t="shared" si="23"/>
        <v>121.86053464853406</v>
      </c>
      <c r="R199" s="12"/>
      <c r="S199" s="12"/>
      <c r="T199" s="12"/>
      <c r="U199" s="12"/>
      <c r="V199" s="12"/>
      <c r="W199" s="12"/>
      <c r="X199" s="14"/>
      <c r="Y199" s="15">
        <f>VLOOKUP(EOMONTH(B199,0),[7]snd_evolution!$A$1:$AT$120,46,TRUE)/1000</f>
        <v>20.177710041065186</v>
      </c>
      <c r="AA199" s="17">
        <f t="shared" si="20"/>
        <v>110.18346412845543</v>
      </c>
      <c r="AB199" s="3">
        <f>VLOOKUP(EOMONTH(B199,0),'[7]AUS CYCLONE'!$A:$D,4,TRUE)/1000</f>
        <v>113.47183817738811</v>
      </c>
    </row>
    <row r="200" spans="1:28">
      <c r="A200" s="6" t="str">
        <f t="shared" si="21"/>
        <v>201941</v>
      </c>
      <c r="B200" s="6">
        <f>[3]report!$D417</f>
        <v>43750</v>
      </c>
      <c r="C200" s="7">
        <f>[3]report!E417/1000</f>
        <v>15.75844</v>
      </c>
      <c r="D200" s="7">
        <f>[3]report!F417/1000</f>
        <v>7.4431599999999989</v>
      </c>
      <c r="E200" s="67">
        <f>[9]ByDepartureDate!$K258-2%</f>
        <v>0.82194832034366416</v>
      </c>
      <c r="F200" s="66">
        <f>[5]ByDepartureDate!$M258/1.1</f>
        <v>0.65941722541636005</v>
      </c>
      <c r="G200" s="7">
        <f>VLOOKUP(B200,'[4]AUS Mth'!$A:$T,20,TRUE)/1000000</f>
        <v>12.191740580645162</v>
      </c>
      <c r="H200" s="7">
        <f>VLOOKUP(B200,'[4]BRA Mth'!$A:$L,12,TRUE)/1000000</f>
        <v>7.3405547419354837</v>
      </c>
      <c r="I200" s="68">
        <f>[1]minors!$AG94/1000*0.9</f>
        <v>1.3671705541050601</v>
      </c>
      <c r="J200" s="10">
        <f t="shared" si="24"/>
        <v>13.801147900124739</v>
      </c>
      <c r="K200" s="10">
        <f t="shared" si="25"/>
        <v>5.1245746889660451</v>
      </c>
      <c r="L200" s="10">
        <f t="shared" si="19"/>
        <v>20.292893143195844</v>
      </c>
      <c r="M200" s="10">
        <f t="shared" si="26"/>
        <v>20.899465876685703</v>
      </c>
      <c r="N200" s="13">
        <v>19.040000000000003</v>
      </c>
      <c r="O200" s="22">
        <f>VLOOKUP(B200,[6]removals!$B:$AR,43,TRUE)/100*7</f>
        <v>21.665000000000003</v>
      </c>
      <c r="P200" s="11">
        <f>VLOOKUP(B200-1,[6]Port!$B:$C,2,FALSE)/100</f>
        <v>126.696</v>
      </c>
      <c r="Q200" s="12">
        <f t="shared" si="23"/>
        <v>119.46842779172989</v>
      </c>
      <c r="R200" s="12"/>
      <c r="S200" s="12"/>
      <c r="T200" s="12"/>
      <c r="U200" s="12"/>
      <c r="V200" s="12"/>
      <c r="W200" s="12"/>
      <c r="X200" s="14"/>
      <c r="Y200" s="15">
        <f>VLOOKUP(EOMONTH(B200,0),[7]snd_evolution!$A$1:$AT$120,46,TRUE)/1000</f>
        <v>20.177710041065186</v>
      </c>
      <c r="AA200" s="17">
        <f t="shared" si="20"/>
        <v>109.27864723058607</v>
      </c>
      <c r="AB200" s="3">
        <f>VLOOKUP(EOMONTH(B200,0),'[7]AUS CYCLONE'!$A:$D,4,TRUE)/1000</f>
        <v>113.47183817738811</v>
      </c>
    </row>
    <row r="201" spans="1:28">
      <c r="A201" s="6" t="str">
        <f t="shared" si="21"/>
        <v>201942</v>
      </c>
      <c r="B201" s="6">
        <f>[3]report!$D418</f>
        <v>43757</v>
      </c>
      <c r="C201" s="7">
        <f>[3]report!E418/1000</f>
        <v>17.141420000000004</v>
      </c>
      <c r="D201" s="7">
        <f>[3]report!F418/1000</f>
        <v>6.4993299999999978</v>
      </c>
      <c r="E201" s="67">
        <f>[9]ByDepartureDate!$K259-2%</f>
        <v>0.7762343851563267</v>
      </c>
      <c r="F201" s="66">
        <f>[5]ByDepartureDate!$M259/1.1</f>
        <v>0.74667846354342082</v>
      </c>
      <c r="G201" s="7">
        <f>VLOOKUP(B201,'[4]AUS Mth'!$A:$T,20,TRUE)/1000000</f>
        <v>12.191740580645162</v>
      </c>
      <c r="H201" s="7">
        <f>VLOOKUP(B201,'[4]BRA Mth'!$A:$L,12,TRUE)/1000000</f>
        <v>7.3405547419354837</v>
      </c>
      <c r="I201" s="68">
        <f>[1]minors!$AG95/1000*0.9</f>
        <v>1.5442971882405478</v>
      </c>
      <c r="J201" s="10">
        <f t="shared" si="24"/>
        <v>12.853977503602605</v>
      </c>
      <c r="K201" s="10">
        <f t="shared" si="25"/>
        <v>4.3265028341591742</v>
      </c>
      <c r="L201" s="10">
        <f t="shared" si="19"/>
        <v>18.724777526002327</v>
      </c>
      <c r="M201" s="10">
        <f t="shared" si="26"/>
        <v>21.076592510821193</v>
      </c>
      <c r="N201" s="13">
        <v>17.510000000000002</v>
      </c>
      <c r="O201" s="22">
        <f>VLOOKUP(B201,[6]removals!$B:$AR,43,TRUE)/100*7</f>
        <v>21.085399999999996</v>
      </c>
      <c r="P201" s="11">
        <f>VLOOKUP(B201-1,[6]Port!$B:$C,2,FALSE)/100</f>
        <v>127.2403</v>
      </c>
      <c r="Q201" s="12">
        <f t="shared" si="23"/>
        <v>118.63780531773223</v>
      </c>
      <c r="R201" s="12"/>
      <c r="S201" s="12"/>
      <c r="T201" s="12"/>
      <c r="U201" s="12"/>
      <c r="V201" s="12"/>
      <c r="W201" s="12"/>
      <c r="X201" s="14"/>
      <c r="Y201" s="15">
        <f>VLOOKUP(EOMONTH(B201,0),[7]snd_evolution!$A$1:$AT$120,46,TRUE)/1000</f>
        <v>20.177710041065186</v>
      </c>
      <c r="AA201" s="17">
        <f t="shared" si="20"/>
        <v>109.35571471552322</v>
      </c>
      <c r="AB201" s="3">
        <f>VLOOKUP(EOMONTH(B201,0),'[7]AUS CYCLONE'!$A:$D,4,TRUE)/1000</f>
        <v>113.47183817738811</v>
      </c>
    </row>
    <row r="202" spans="1:28">
      <c r="A202" s="6" t="str">
        <f t="shared" si="21"/>
        <v>201943</v>
      </c>
      <c r="B202" s="6">
        <f>[3]report!$D419</f>
        <v>43764</v>
      </c>
      <c r="C202" s="7">
        <f>[3]report!E419/1000</f>
        <v>17.929620000000003</v>
      </c>
      <c r="D202" s="7">
        <f>[3]report!F419/1000</f>
        <v>7.7134999999999989</v>
      </c>
      <c r="E202" s="67">
        <f>[9]ByDepartureDate!$K260-2%</f>
        <v>0.83206234852948124</v>
      </c>
      <c r="F202" s="66">
        <f>[5]ByDepartureDate!$M260/1.1</f>
        <v>0.58264329763654388</v>
      </c>
      <c r="G202" s="7">
        <f>VLOOKUP(B202,'[4]AUS Mth'!$A:$T,20,TRUE)/1000000</f>
        <v>12.191740580645162</v>
      </c>
      <c r="H202" s="7">
        <f>VLOOKUP(B202,'[4]BRA Mth'!$A:$L,12,TRUE)/1000000</f>
        <v>7.3405547419354837</v>
      </c>
      <c r="I202" s="68">
        <f>[1]minors!$AG96/1000*0.9</f>
        <v>2.0398783502772555</v>
      </c>
      <c r="J202" s="10">
        <f t="shared" si="24"/>
        <v>12.238395911297927</v>
      </c>
      <c r="K202" s="10">
        <f t="shared" si="25"/>
        <v>4.4927921292263076</v>
      </c>
      <c r="L202" s="10">
        <f t="shared" si="19"/>
        <v>18.77106639080149</v>
      </c>
      <c r="M202" s="10">
        <f t="shared" si="26"/>
        <v>21.5721736728579</v>
      </c>
      <c r="N202" s="13">
        <v>17.170000000000002</v>
      </c>
      <c r="O202" s="22">
        <f>VLOOKUP(B202,[6]removals!$B:$AR,43,TRUE)/100*7</f>
        <v>18.790800000000001</v>
      </c>
      <c r="P202" s="11">
        <f>VLOOKUP(B202-1,[6]Port!$B:$C,2,FALSE)/100</f>
        <v>128.36000000000001</v>
      </c>
      <c r="Q202" s="12">
        <f t="shared" si="23"/>
        <v>118.95807170853372</v>
      </c>
      <c r="R202" s="12"/>
      <c r="S202" s="12"/>
      <c r="T202" s="12"/>
      <c r="U202" s="12"/>
      <c r="V202" s="12"/>
      <c r="W202" s="12"/>
      <c r="X202" s="14"/>
      <c r="Y202" s="15">
        <f>VLOOKUP(EOMONTH(B202,0),[7]snd_evolution!$A$1:$AT$120,46,TRUE)/1000</f>
        <v>20.177710041065186</v>
      </c>
      <c r="AA202" s="17">
        <f>Q201+L202-Y202-(N202-N201)</f>
        <v>117.57116166746854</v>
      </c>
      <c r="AB202" s="3">
        <f>VLOOKUP(EOMONTH(B202,0),'[7]AUS CYCLONE'!$A:$D,4,TRUE)/1000</f>
        <v>113.47183817738811</v>
      </c>
    </row>
    <row r="203" spans="1:28">
      <c r="A203" s="6" t="str">
        <f t="shared" si="21"/>
        <v>201944</v>
      </c>
      <c r="B203" s="6">
        <f>[3]report!$D420</f>
        <v>43771</v>
      </c>
      <c r="C203" s="7">
        <f>[3]report!E420/1000</f>
        <v>17.313970000000001</v>
      </c>
      <c r="D203" s="7">
        <f>[3]report!F420/1000</f>
        <v>8.1271999999999984</v>
      </c>
      <c r="E203" s="67">
        <f>[9]ByDepartureDate!$K261-2%</f>
        <v>0.83777068902904894</v>
      </c>
      <c r="F203" s="66">
        <f>[5]ByDepartureDate!$M261/1.1</f>
        <v>0.61033893230750624</v>
      </c>
      <c r="G203" s="7">
        <f>VLOOKUP(B203,'[4]AUS Mth'!$A:$T,20,TRUE)/1000000</f>
        <v>11.995364005333332</v>
      </c>
      <c r="H203" s="7">
        <f>VLOOKUP(B203,'[4]BRA Mth'!$A:$L,12,TRUE)/1000000</f>
        <v>6.9173892666666665</v>
      </c>
      <c r="I203" s="68">
        <f>[1]minors!$AG97/1000*0.9</f>
        <v>2.1861637368790019</v>
      </c>
      <c r="J203" s="10">
        <f t="shared" si="24"/>
        <v>12.882096880015879</v>
      </c>
      <c r="K203" s="10">
        <f>AVERAGE(F197:F198)*AVERAGE(D197:D198)*0.9</f>
        <v>4.7985342082423941</v>
      </c>
      <c r="L203" s="10">
        <f t="shared" si="19"/>
        <v>19.866794825137276</v>
      </c>
      <c r="M203" s="10">
        <f t="shared" si="26"/>
        <v>21.098917008879003</v>
      </c>
      <c r="N203" s="13">
        <v>17.34</v>
      </c>
      <c r="O203" s="7">
        <f>VLOOKUP(B203,[6]removals!$B:$AR,43,TRUE)/100*7</f>
        <v>21.853300000000001</v>
      </c>
      <c r="P203" s="11">
        <f>VLOOKUP(B203-1,[6]Port!$B:$C,2,FALSE)/100</f>
        <v>126.485</v>
      </c>
      <c r="Q203" s="12">
        <f t="shared" si="23"/>
        <v>116.80156653367101</v>
      </c>
      <c r="R203" s="12"/>
      <c r="S203" s="12"/>
      <c r="T203" s="12"/>
      <c r="U203" s="12"/>
      <c r="V203" s="12"/>
      <c r="W203" s="12"/>
      <c r="X203" s="14"/>
      <c r="Y203" s="15">
        <v>21</v>
      </c>
      <c r="AA203" s="17">
        <f>Q202+L203-Y203-(N203-N202)</f>
        <v>117.65486653367101</v>
      </c>
      <c r="AB203" s="3">
        <f>VLOOKUP(EOMONTH(B203,0),'[7]AUS CYCLONE'!$A:$D,4,TRUE)/1000</f>
        <v>113.50533781388901</v>
      </c>
    </row>
    <row r="204" spans="1:28">
      <c r="A204" s="6" t="str">
        <f t="shared" si="21"/>
        <v>201945</v>
      </c>
      <c r="B204" s="6">
        <f>[3]report!$D421</f>
        <v>43778</v>
      </c>
      <c r="C204" s="7">
        <f>[3]report!E421/1000</f>
        <v>17.421720000000001</v>
      </c>
      <c r="D204" s="7">
        <f>[3]report!F421/1000</f>
        <v>6.9081600000000005</v>
      </c>
      <c r="E204" s="67">
        <f>[9]ByDepartureDate!$K262-2%</f>
        <v>0.83000925595214758</v>
      </c>
      <c r="F204" s="66">
        <f>[5]ByDepartureDate!$M262/1.1</f>
        <v>0.78370726806940083</v>
      </c>
      <c r="G204" s="7">
        <f>VLOOKUP(B204,'[4]AUS Mth'!$A:$T,20,TRUE)/1000000</f>
        <v>11.995364005333332</v>
      </c>
      <c r="H204" s="7">
        <f>VLOOKUP(B204,'[4]BRA Mth'!$A:$L,12,TRUE)/1000000</f>
        <v>6.9173892666666665</v>
      </c>
      <c r="I204" s="68">
        <f>[1]minors!$AG98/1000*0.9</f>
        <v>1.8372672850390703</v>
      </c>
      <c r="J204" s="10">
        <f t="shared" si="24"/>
        <v>13.81913657434626</v>
      </c>
      <c r="K204" s="10">
        <f t="shared" si="25"/>
        <v>4.6725225672765678</v>
      </c>
      <c r="L204" s="10">
        <f t="shared" si="19"/>
        <v>20.328926426661898</v>
      </c>
      <c r="M204" s="10">
        <f t="shared" si="26"/>
        <v>20.750020557039072</v>
      </c>
      <c r="N204" s="13">
        <v>18.360000000000003</v>
      </c>
      <c r="O204" s="7">
        <f>VLOOKUP(B204,[6]removals!$B:$AR,43,TRUE)/100*7</f>
        <v>20.666799999999995</v>
      </c>
      <c r="P204" s="11">
        <f>VLOOKUP(B204-1,[6]Port!$B:$C,2,FALSE)/100</f>
        <v>125.85</v>
      </c>
      <c r="Q204" s="12">
        <f t="shared" si="23"/>
        <v>115.44369296033291</v>
      </c>
      <c r="R204" s="12"/>
      <c r="S204" s="12"/>
      <c r="T204" s="12"/>
      <c r="U204" s="12"/>
      <c r="V204" s="12"/>
      <c r="W204" s="12"/>
      <c r="X204" s="14"/>
      <c r="Y204" s="15">
        <v>21</v>
      </c>
      <c r="AA204" s="17">
        <f>Q203+L204-Y204-(N204-N203)</f>
        <v>115.11049296033289</v>
      </c>
      <c r="AB204" s="3">
        <f>VLOOKUP(EOMONTH(B204,0),'[7]AUS CYCLONE'!$A:$D,4,TRUE)/1000</f>
        <v>113.50533781388901</v>
      </c>
    </row>
    <row r="205" spans="1:28">
      <c r="A205" s="6" t="str">
        <f t="shared" si="21"/>
        <v>201946</v>
      </c>
      <c r="B205" s="6">
        <f>[3]report!$D422</f>
        <v>43785</v>
      </c>
      <c r="C205" s="7">
        <f>[3]report!E422/1000</f>
        <v>19.033079999999998</v>
      </c>
      <c r="D205" s="7">
        <f>[3]report!F422/1000</f>
        <v>6.5498499999999993</v>
      </c>
      <c r="E205" s="67">
        <f>[9]ByDepartureDate!$K263-2%</f>
        <v>0.7815543448075869</v>
      </c>
      <c r="F205" s="66">
        <f>[5]ByDepartureDate!$M263/1.1</f>
        <v>0.75026060476882916</v>
      </c>
      <c r="G205" s="7">
        <f>VLOOKUP(B205,'[4]AUS Mth'!$A:$T,20,TRUE)/1000000</f>
        <v>11.995364005333332</v>
      </c>
      <c r="H205" s="3">
        <f>VLOOKUP(B205,'[4]BRA Mth'!$A:$L,12,TRUE)/1000000</f>
        <v>6.9173892666666665</v>
      </c>
      <c r="I205" s="68">
        <f>[1]minors!$AG99/1000*0.9</f>
        <v>2.0754620715020922</v>
      </c>
      <c r="J205" s="10">
        <f t="shared" si="24"/>
        <v>14.418473181321025</v>
      </c>
      <c r="K205" s="10">
        <f t="shared" si="25"/>
        <v>4.515731146450114</v>
      </c>
      <c r="L205" s="10">
        <f t="shared" si="19"/>
        <v>21.009666399273232</v>
      </c>
      <c r="M205" s="10">
        <f t="shared" si="26"/>
        <v>20.988215343502091</v>
      </c>
      <c r="N205" s="13">
        <v>19.380000000000003</v>
      </c>
      <c r="O205" s="7">
        <f>VLOOKUP(B205,[6]removals!$B:$AR,43,TRUE)/100*7</f>
        <v>22.150099999999995</v>
      </c>
      <c r="P205" s="11">
        <f>VLOOKUP(B205-1,[6]Port!$B:$C,2,FALSE)/100</f>
        <v>123.7375</v>
      </c>
      <c r="Q205" s="12">
        <f t="shared" ref="Q205:Q211" si="27">L205-O205+N204-N205+P204</f>
        <v>123.68956639927323</v>
      </c>
      <c r="R205" s="12"/>
      <c r="S205" s="12"/>
      <c r="T205" s="12"/>
      <c r="U205" s="12"/>
      <c r="V205" s="12"/>
      <c r="W205" s="12"/>
      <c r="X205" s="14"/>
      <c r="Y205" s="15">
        <v>21</v>
      </c>
      <c r="AA205" s="17">
        <f>Q204+L205-Y205-(N205-N204)</f>
        <v>114.43335935960614</v>
      </c>
      <c r="AB205" s="3">
        <f>VLOOKUP(EOMONTH(B205,0),'[7]AUS CYCLONE'!$A:$D,4,TRUE)/1000</f>
        <v>113.50533781388901</v>
      </c>
    </row>
    <row r="206" spans="1:28">
      <c r="A206" s="6" t="str">
        <f t="shared" si="21"/>
        <v>201947</v>
      </c>
      <c r="B206" s="6">
        <f>[3]report!$D423</f>
        <v>43792</v>
      </c>
      <c r="C206" s="7">
        <f>[3]report!E423/1000</f>
        <v>17.507719999999999</v>
      </c>
      <c r="D206" s="7">
        <f>[3]report!F423/1000</f>
        <v>7.9619500000000007</v>
      </c>
      <c r="E206" s="67">
        <f>[9]ByDepartureDate!$K264-2%</f>
        <v>0.80790514462755136</v>
      </c>
      <c r="F206" s="66">
        <f>[5]ByDepartureDate!$M264/1.1</f>
        <v>0.67897206383755881</v>
      </c>
      <c r="G206" s="7">
        <f>VLOOKUP(B206,'[4]AUS Mth'!$A:$T,20,TRUE)/1000000</f>
        <v>11.995364005333332</v>
      </c>
      <c r="H206" s="3">
        <f>VLOOKUP(B206,'[4]BRA Mth'!$A:$L,12,TRUE)/1000000</f>
        <v>6.9173892666666665</v>
      </c>
      <c r="I206" s="68">
        <f>[1]minors!$AG100/1000*0.9</f>
        <v>2.0317447320529838</v>
      </c>
      <c r="J206" s="10">
        <f t="shared" ref="J206:J211" si="28">AVERAGE(C203:C204)*AVERAGE(E203:E204)*0.98</f>
        <v>14.193214353485557</v>
      </c>
      <c r="K206" s="10">
        <f t="shared" ref="K206:K212" si="29">AVERAGE(F200:F201)*AVERAGE(D200:D201)*0.9</f>
        <v>4.4110068935320914</v>
      </c>
      <c r="L206" s="10">
        <f t="shared" ref="L206:L212" si="30">SUM(I206,J206,K206)</f>
        <v>20.635965979070633</v>
      </c>
      <c r="M206" s="10">
        <f t="shared" ref="M206:M212" si="31">SUM(G206:I206)</f>
        <v>20.944498004052985</v>
      </c>
      <c r="N206" s="13">
        <v>16.490000000000002</v>
      </c>
      <c r="O206" s="7">
        <f>VLOOKUP(B206,[6]removals!$B:$AR,43,TRUE)/100*7</f>
        <v>21.429100000000002</v>
      </c>
      <c r="P206" s="11">
        <f>VLOOKUP(B206-1,[6]Port!$B:$C,2,FALSE)/100</f>
        <v>125.1725</v>
      </c>
      <c r="Q206" s="12">
        <f t="shared" si="27"/>
        <v>125.83436597907063</v>
      </c>
      <c r="R206" s="12"/>
      <c r="S206" s="12"/>
      <c r="T206" s="12"/>
      <c r="U206" s="12"/>
      <c r="V206" s="12"/>
      <c r="W206" s="12"/>
      <c r="X206" s="14"/>
      <c r="Y206" s="15">
        <v>21</v>
      </c>
      <c r="AA206" s="17">
        <f>AA205+L206-Y206-(N206-N205)</f>
        <v>116.95932533867678</v>
      </c>
      <c r="AB206" s="3">
        <f>VLOOKUP(EOMONTH(B206,0),'[7]AUS CYCLONE'!$A:$D,4,TRUE)/1000</f>
        <v>113.50533781388901</v>
      </c>
    </row>
    <row r="207" spans="1:28">
      <c r="A207" s="6" t="str">
        <f t="shared" si="21"/>
        <v>201948</v>
      </c>
      <c r="B207" s="6">
        <f>[3]report!$D424</f>
        <v>43799</v>
      </c>
      <c r="C207" s="7">
        <f>[3]report!E424/1000</f>
        <v>17.303000000000001</v>
      </c>
      <c r="D207" s="7">
        <f>[3]report!F424/1000</f>
        <v>6.2245200000000009</v>
      </c>
      <c r="E207" s="67">
        <f>[9]ByDepartureDate!$K265-2%</f>
        <v>0.82384533972634777</v>
      </c>
      <c r="F207" s="66">
        <f>[5]ByDepartureDate!$M265/1.1</f>
        <v>0.62710201187870551</v>
      </c>
      <c r="G207" s="7">
        <f>VLOOKUP(B207,'[4]AUS Mth'!$A:$T,20,TRUE)/1000000</f>
        <v>11.995364005333332</v>
      </c>
      <c r="H207" s="3">
        <f>VLOOKUP(B207,'[4]BRA Mth'!$A:$L,12,TRUE)/1000000</f>
        <v>6.9173892666666665</v>
      </c>
      <c r="I207" s="68">
        <f>[1]minors!$AG101/1000*0.9</f>
        <v>2.0018820670006754</v>
      </c>
      <c r="J207" s="10">
        <f t="shared" si="28"/>
        <v>14.393561044479112</v>
      </c>
      <c r="K207" s="10">
        <f t="shared" si="29"/>
        <v>4.2510204465640724</v>
      </c>
      <c r="L207" s="10">
        <f t="shared" si="30"/>
        <v>20.646463558043859</v>
      </c>
      <c r="M207" s="10">
        <f t="shared" si="31"/>
        <v>20.914635339000675</v>
      </c>
      <c r="N207" s="13">
        <f>VLOOKUP(B207,[10]AZIMUTH_CONGESTION!$A:$N,14,TRUE)</f>
        <v>20.740000000000002</v>
      </c>
      <c r="O207" s="7">
        <f>VLOOKUP(B207,[6]removals!$B:$AR,43,TRUE)/100*7</f>
        <v>21.304499999999997</v>
      </c>
      <c r="P207" s="11">
        <f>VLOOKUP(B207-1,[6]Port!$B:$C,2,FALSE)/100</f>
        <v>123.83409999999999</v>
      </c>
      <c r="Q207" s="12">
        <f t="shared" si="27"/>
        <v>120.26446355804386</v>
      </c>
      <c r="R207" s="12"/>
      <c r="S207" s="12"/>
      <c r="T207" s="12"/>
      <c r="U207" s="12"/>
      <c r="V207" s="12"/>
      <c r="W207" s="12"/>
      <c r="X207" s="14"/>
      <c r="Y207" s="15">
        <v>22</v>
      </c>
      <c r="AA207" s="17">
        <f>AA206+L207-Y207-(N207-N206)</f>
        <v>111.35578889672064</v>
      </c>
      <c r="AB207" s="3">
        <f>VLOOKUP(EOMONTH(B207,0),'[7]AUS CYCLONE'!$A:$D,4,TRUE)/1000</f>
        <v>113.50533781388901</v>
      </c>
    </row>
    <row r="208" spans="1:28">
      <c r="A208" s="6" t="str">
        <f t="shared" si="21"/>
        <v>201949</v>
      </c>
      <c r="B208" s="6">
        <f>[3]report!$D425</f>
        <v>43806</v>
      </c>
      <c r="C208" s="7">
        <f>[3]report!E425/1000</f>
        <v>17.640180000000001</v>
      </c>
      <c r="D208" s="7">
        <f>[3]report!F425/1000</f>
        <v>6.3667700000000007</v>
      </c>
      <c r="E208" s="67">
        <f>[9]ByDepartureDate!$K266-2%</f>
        <v>0.78007649032898263</v>
      </c>
      <c r="F208" s="66">
        <f>[5]ByDepartureDate!$M266/1.1</f>
        <v>0.64943784979200769</v>
      </c>
      <c r="G208" s="7">
        <f>VLOOKUP(B208,'[4]AUS Mth'!$A:$T,20,TRUE)/1000000</f>
        <v>13.837179561483872</v>
      </c>
      <c r="H208" s="3">
        <f>VLOOKUP(B208,'[4]BRA Mth'!$A:$L,12,TRUE)/1000000</f>
        <v>6.4311321290322576</v>
      </c>
      <c r="I208" s="68">
        <f>[1]minors!$AG102/1000*0.9</f>
        <v>2.2851526876247101</v>
      </c>
      <c r="J208" s="10">
        <f t="shared" si="28"/>
        <v>14.229629721330118</v>
      </c>
      <c r="K208" s="10">
        <f t="shared" si="29"/>
        <v>4.2519765622218113</v>
      </c>
      <c r="L208" s="10">
        <f t="shared" si="30"/>
        <v>20.766758971176642</v>
      </c>
      <c r="M208" s="10">
        <f t="shared" si="31"/>
        <v>22.553464378140838</v>
      </c>
      <c r="N208" s="13">
        <f>VLOOKUP(B208,[10]AZIMUTH_CONGESTION!$A:$N,14,TRUE)</f>
        <v>18.360000000000003</v>
      </c>
      <c r="O208" s="7">
        <f>VLOOKUP(B208,[6]removals!$B:$AR,43,TRUE)/100*7</f>
        <v>21.979299999999999</v>
      </c>
      <c r="P208" s="11">
        <f>VLOOKUP(B208-1,[6]Port!$B:$C,2,FALSE)/100</f>
        <v>123.43879999999999</v>
      </c>
      <c r="Q208" s="12">
        <f t="shared" si="27"/>
        <v>125.00155897117664</v>
      </c>
      <c r="R208" s="12"/>
      <c r="S208" s="12"/>
      <c r="T208" s="12"/>
      <c r="U208" s="12"/>
      <c r="V208" s="12"/>
      <c r="W208" s="12"/>
      <c r="X208" s="14"/>
      <c r="Y208" s="15">
        <v>21</v>
      </c>
      <c r="AA208" s="17">
        <f t="shared" si="20"/>
        <v>113.50254786789728</v>
      </c>
      <c r="AB208" s="3">
        <f>VLOOKUP(EOMONTH(B208,0),'[7]AUS CYCLONE'!$A:$D,4,TRUE)/1000</f>
        <v>110.10341104806588</v>
      </c>
    </row>
    <row r="209" spans="1:68">
      <c r="A209" s="6" t="str">
        <f t="shared" si="21"/>
        <v>201950</v>
      </c>
      <c r="B209" s="6">
        <f>[3]report!$D426</f>
        <v>43813</v>
      </c>
      <c r="C209" s="7">
        <f>[3]report!E426/1000</f>
        <v>19.273329999999998</v>
      </c>
      <c r="D209" s="7">
        <f>[3]report!F426/1000</f>
        <v>6.7377399999999987</v>
      </c>
      <c r="E209" s="67">
        <f>[9]ByDepartureDate!$K267-2%</f>
        <v>0.80128571248407798</v>
      </c>
      <c r="F209" s="66">
        <f>[5]ByDepartureDate!$M267/1.1</f>
        <v>0.66655247245717142</v>
      </c>
      <c r="G209" s="7">
        <f>VLOOKUP(B209,'[4]AUS Mth'!$A:$T,20,TRUE)/1000000</f>
        <v>13.837179561483872</v>
      </c>
      <c r="H209" s="3">
        <f>VLOOKUP(B209,'[4]BRA Mth'!$A:$L,12,TRUE)/1000000</f>
        <v>6.4311321290322576</v>
      </c>
      <c r="I209" s="68">
        <f>[1]minors!$AG103/1000*0.9</f>
        <v>1.9382545602275851</v>
      </c>
      <c r="J209" s="10">
        <f t="shared" si="28"/>
        <v>13.916590259073452</v>
      </c>
      <c r="K209" s="10">
        <f t="shared" si="29"/>
        <v>4.7159969578422594</v>
      </c>
      <c r="L209" s="10">
        <f t="shared" si="30"/>
        <v>20.570841777143297</v>
      </c>
      <c r="M209" s="10">
        <f t="shared" si="31"/>
        <v>22.206566250743712</v>
      </c>
      <c r="N209" s="13">
        <f>VLOOKUP(B209,[10]AZIMUTH_CONGESTION!$A:$N,14,TRUE)</f>
        <v>16.150000000000002</v>
      </c>
      <c r="O209" s="7">
        <f>VLOOKUP(B209,[6]removals!$B:$AR,43,TRUE)/100*7</f>
        <v>22.26</v>
      </c>
      <c r="P209" s="11">
        <f>VLOOKUP(B209-1,[6]Port!$B:$C,2,FALSE)/100</f>
        <v>123.0754</v>
      </c>
      <c r="Q209" s="12">
        <f t="shared" si="27"/>
        <v>123.95964177714328</v>
      </c>
      <c r="R209" s="12"/>
      <c r="S209" s="12"/>
      <c r="T209" s="12"/>
      <c r="U209" s="12"/>
      <c r="V209" s="12"/>
      <c r="W209" s="12"/>
      <c r="X209" s="14"/>
      <c r="Y209" s="15">
        <v>21</v>
      </c>
      <c r="AA209" s="17">
        <f t="shared" ref="AA209:AA214" si="32">AA208+L209-Y209-(N209-N208)</f>
        <v>115.28338964504059</v>
      </c>
      <c r="AB209" s="3">
        <f>VLOOKUP(EOMONTH(B209,0),'[7]AUS CYCLONE'!$A:$D,4,TRUE)/1000</f>
        <v>110.10341104806588</v>
      </c>
    </row>
    <row r="210" spans="1:68">
      <c r="A210" s="6" t="str">
        <f t="shared" si="21"/>
        <v>201951</v>
      </c>
      <c r="B210" s="6">
        <f>[3]report!$D427</f>
        <v>43820</v>
      </c>
      <c r="C210" s="7">
        <f>[3]report!E427/1000</f>
        <v>18.791790000000002</v>
      </c>
      <c r="D210" s="7">
        <f>[3]report!F427/1000</f>
        <v>7.6326900000000011</v>
      </c>
      <c r="E210" s="67">
        <f>[9]ByDepartureDate!$K268-2%</f>
        <v>0.8611585557876158</v>
      </c>
      <c r="F210" s="66">
        <f>[5]ByDepartureDate!$M268/1.1</f>
        <v>0.70627782259423322</v>
      </c>
      <c r="G210" s="7">
        <f>VLOOKUP(B210,'[4]AUS Mth'!$A:$T,20,TRUE)/1000000</f>
        <v>13.837179561483872</v>
      </c>
      <c r="H210" s="3">
        <f>VLOOKUP(B210,'[4]BRA Mth'!$A:$L,12,TRUE)/1000000</f>
        <v>6.4311321290322576</v>
      </c>
      <c r="I210" s="68">
        <f>[1]minors!$AG104/1000*0.9</f>
        <v>1.4043719184187577</v>
      </c>
      <c r="J210" s="10">
        <f t="shared" si="28"/>
        <v>13.73130165732044</v>
      </c>
      <c r="K210" s="10">
        <f t="shared" si="29"/>
        <v>4.6449348687755165</v>
      </c>
      <c r="L210" s="10">
        <f t="shared" si="30"/>
        <v>19.780608444514712</v>
      </c>
      <c r="M210" s="10">
        <f t="shared" si="31"/>
        <v>21.672683608934886</v>
      </c>
      <c r="N210" s="13">
        <f>VLOOKUP(B210,[10]AZIMUTH_CONGESTION!$A:$N,14,TRUE)</f>
        <v>17.34</v>
      </c>
      <c r="O210" s="7">
        <f>VLOOKUP(B210,[6]removals!$B:$AR,43,TRUE)/100*7</f>
        <v>19.0001</v>
      </c>
      <c r="P210" s="11">
        <f>VLOOKUP(B210-1,[6]Port!$B:$C,2,FALSE)/100</f>
        <v>126.9251</v>
      </c>
      <c r="Q210" s="12">
        <f t="shared" si="27"/>
        <v>122.66590844451471</v>
      </c>
      <c r="R210" s="12"/>
      <c r="S210" s="12"/>
      <c r="T210" s="12"/>
      <c r="U210" s="12"/>
      <c r="V210" s="12"/>
      <c r="W210" s="12"/>
      <c r="X210" s="14"/>
      <c r="Y210" s="15">
        <v>21</v>
      </c>
      <c r="AA210" s="17">
        <f t="shared" si="32"/>
        <v>112.8739980895553</v>
      </c>
      <c r="AB210" s="3">
        <f>VLOOKUP(EOMONTH(B210,0),'[7]AUS CYCLONE'!$A:$D,4,TRUE)/1000</f>
        <v>110.10341104806588</v>
      </c>
    </row>
    <row r="211" spans="1:68">
      <c r="A211" s="6" t="str">
        <f t="shared" si="21"/>
        <v>201952</v>
      </c>
      <c r="B211" s="6">
        <f>[3]report!$D428</f>
        <v>43827</v>
      </c>
      <c r="C211" s="7">
        <f>[3]report!E428/1000</f>
        <v>19.874400000000001</v>
      </c>
      <c r="D211" s="7">
        <f>[3]report!F428/1000</f>
        <v>6.3063299999999991</v>
      </c>
      <c r="E211" s="67">
        <f>[9]ByDepartureDate!$K269-2%</f>
        <v>0.7858679108119877</v>
      </c>
      <c r="F211" s="66">
        <f>[5]ByDepartureDate!$M269/1.1</f>
        <v>0.690397815661562</v>
      </c>
      <c r="G211" s="7">
        <f>VLOOKUP(B211,'[4]AUS Mth'!$A:$T,20,TRUE)/1000000</f>
        <v>13.837179561483872</v>
      </c>
      <c r="H211" s="3">
        <f>VLOOKUP(B211,'[4]BRA Mth'!$A:$L,12,TRUE)/1000000</f>
        <v>6.4311321290322576</v>
      </c>
      <c r="I211" s="68">
        <f>[1]minors!$AG105/1000*0.9</f>
        <v>1.4710077022663823</v>
      </c>
      <c r="J211" s="10">
        <f t="shared" si="28"/>
        <v>14.301539224354675</v>
      </c>
      <c r="K211" s="10">
        <f t="shared" si="29"/>
        <v>4.6666661940634908</v>
      </c>
      <c r="L211" s="10">
        <f t="shared" si="30"/>
        <v>20.439213120684549</v>
      </c>
      <c r="M211" s="10">
        <f t="shared" si="31"/>
        <v>21.739319392782512</v>
      </c>
      <c r="N211" s="13">
        <f>VLOOKUP(B211,[10]AZIMUTH_CONGESTION!$A:$N,14,TRUE)</f>
        <v>23.12</v>
      </c>
      <c r="O211" s="22">
        <f>VLOOKUP(B211,[6]removals!$B:$AR,43,TRUE)/100*7</f>
        <v>21.407400000000006</v>
      </c>
      <c r="P211" s="107">
        <f>VLOOKUP(B211-1,[6]Port!$B:$C,2,FALSE)/100</f>
        <v>126.95</v>
      </c>
      <c r="Q211" s="12">
        <f t="shared" si="27"/>
        <v>120.17691312068455</v>
      </c>
      <c r="R211" s="12"/>
      <c r="S211" s="12"/>
      <c r="T211" s="12"/>
      <c r="U211" s="12"/>
      <c r="V211" s="12"/>
      <c r="W211" s="12"/>
      <c r="X211" s="14"/>
      <c r="Y211" s="15">
        <v>22</v>
      </c>
      <c r="AA211" s="17">
        <f t="shared" si="32"/>
        <v>105.53321121023984</v>
      </c>
      <c r="AB211" s="3">
        <f>VLOOKUP(EOMONTH(B211,0),'[7]AUS CYCLONE'!$A:$D,4,TRUE)/1000</f>
        <v>110.10341104806588</v>
      </c>
    </row>
    <row r="212" spans="1:68">
      <c r="A212" s="6" t="str">
        <f t="shared" ref="A212:A228" si="33">YEAR(B212)&amp;WEEKNUM(B212)</f>
        <v>20201</v>
      </c>
      <c r="B212" s="6">
        <f>[3]report!$D429</f>
        <v>43834</v>
      </c>
      <c r="C212" s="22">
        <f>[3]report!E429/1000</f>
        <v>17.557399999999998</v>
      </c>
      <c r="D212" s="22">
        <f>[3]report!F429/1000</f>
        <v>7.2158900000000026</v>
      </c>
      <c r="E212" s="252">
        <f>[9]ByDepartureDate!$K270-2%</f>
        <v>0.83001013275205371</v>
      </c>
      <c r="F212" s="253">
        <f>[5]ByDepartureDate!$M270/1.1</f>
        <v>0.55076035122888756</v>
      </c>
      <c r="G212" s="7">
        <f>VLOOKUP(B212,'[4]AUS Mth'!$A:$T,20,TRUE)/1000000</f>
        <v>12.069436537516131</v>
      </c>
      <c r="H212" s="3">
        <f>VLOOKUP(B212,'[4]BRA Mth'!$A:$L,12,TRUE)/1000000</f>
        <v>5.0694485483870961</v>
      </c>
      <c r="I212" s="22">
        <f>[1]minors!$AG106/1000*0.9</f>
        <v>1.7433224043575166</v>
      </c>
      <c r="J212" s="10">
        <f t="shared" ref="J212:J218" si="34">AVERAGE(C209:C210)*AVERAGE(E209:E210)*0.98</f>
        <v>15.503879438443184</v>
      </c>
      <c r="K212" s="10">
        <f t="shared" si="29"/>
        <v>4.1689306559084658</v>
      </c>
      <c r="L212" s="10">
        <f t="shared" si="30"/>
        <v>21.416132498709164</v>
      </c>
      <c r="M212" s="10">
        <f t="shared" si="31"/>
        <v>18.882207490260743</v>
      </c>
      <c r="N212" s="13">
        <f>VLOOKUP(B212,[10]AZIMUTH_CONGESTION!$A:$N,14,TRUE)</f>
        <v>21.080000000000002</v>
      </c>
      <c r="O212" s="7">
        <f>VLOOKUP(B212,[6]removals!$B:$AR,43,TRUE)/100*7</f>
        <v>21.569800000000001</v>
      </c>
      <c r="P212" s="11">
        <f>VLOOKUP(B212-1,[6]Port!$B:$C,2,FALSE)/100</f>
        <v>125.134</v>
      </c>
      <c r="Q212" s="12">
        <f>P212</f>
        <v>125.134</v>
      </c>
      <c r="R212" s="12">
        <f t="shared" ref="R212:R218" si="35">Q212</f>
        <v>125.134</v>
      </c>
      <c r="S212" s="12">
        <f>R212</f>
        <v>125.134</v>
      </c>
      <c r="T212" s="12">
        <f>S212</f>
        <v>125.134</v>
      </c>
      <c r="U212" s="12">
        <f>T212</f>
        <v>125.134</v>
      </c>
      <c r="V212" s="12">
        <f>U212</f>
        <v>125.134</v>
      </c>
      <c r="W212" s="12">
        <f>V212</f>
        <v>125.134</v>
      </c>
      <c r="X212" s="14"/>
      <c r="Y212" s="2">
        <v>21</v>
      </c>
      <c r="AA212" s="17">
        <f t="shared" si="32"/>
        <v>107.98934370894901</v>
      </c>
      <c r="AB212" s="3">
        <f>VLOOKUP(EOMONTH(B212,0),'[7]AUS CYCLONE'!$A:$D,4,TRUE)/1000</f>
        <v>110.10341104806588</v>
      </c>
      <c r="BM212" s="69">
        <f>SUM(C212:D212)</f>
        <v>24.773289999999999</v>
      </c>
      <c r="BN212" s="69"/>
    </row>
    <row r="213" spans="1:68">
      <c r="A213" s="6" t="str">
        <f t="shared" si="33"/>
        <v>20202</v>
      </c>
      <c r="B213" s="6">
        <f>[3]report!$D430</f>
        <v>43841</v>
      </c>
      <c r="C213" s="22">
        <f>[3]report!E430/1000</f>
        <v>15.27595</v>
      </c>
      <c r="D213" s="22">
        <f>[3]report!F430/1000</f>
        <v>4.5894500000000003</v>
      </c>
      <c r="E213" s="252">
        <f>[9]ByDepartureDate!$K271-2%</f>
        <v>0.81026053704054357</v>
      </c>
      <c r="F213" s="253">
        <f>[5]ByDepartureDate!$M271/1.1</f>
        <v>0.62204400324309073</v>
      </c>
      <c r="G213" s="7">
        <f>VLOOKUP(B213,'[4]AUS Mth'!$A:$T,20,TRUE)/1000000</f>
        <v>12.069436537516131</v>
      </c>
      <c r="H213" s="3">
        <f>VLOOKUP(B213,'[4]BRA Mth'!$A:$L,12,TRUE)/1000000</f>
        <v>5.0694485483870961</v>
      </c>
      <c r="I213" s="22">
        <f>[1]minors!$AG107/1000*0.9</f>
        <v>2.0807796548145796</v>
      </c>
      <c r="J213" s="10">
        <f t="shared" si="34"/>
        <v>15.602638381679386</v>
      </c>
      <c r="K213" s="10">
        <f t="shared" si="25"/>
        <v>3.6164888088425626</v>
      </c>
      <c r="L213" s="10">
        <f t="shared" si="19"/>
        <v>21.299906845336526</v>
      </c>
      <c r="M213" s="10">
        <f t="shared" si="26"/>
        <v>19.219664740717807</v>
      </c>
      <c r="N213" s="13">
        <f>VLOOKUP(B213,[10]AZIMUTH_CONGESTION!$A:$N,14,TRUE)</f>
        <v>21.59</v>
      </c>
      <c r="O213" s="7">
        <f>VLOOKUP(B213,[6]removals!$B:$AR,43,TRUE)/100*7</f>
        <v>21.309400000000007</v>
      </c>
      <c r="P213" s="11">
        <f>VLOOKUP(B213-1,[6]Port!$B:$C,2,FALSE)/100</f>
        <v>123.37860000000001</v>
      </c>
      <c r="Q213" s="12">
        <f>P213</f>
        <v>123.37860000000001</v>
      </c>
      <c r="R213" s="12">
        <f t="shared" si="35"/>
        <v>123.37860000000001</v>
      </c>
      <c r="S213" s="12">
        <f t="shared" ref="S213:U216" si="36">R213</f>
        <v>123.37860000000001</v>
      </c>
      <c r="T213" s="12">
        <f t="shared" si="36"/>
        <v>123.37860000000001</v>
      </c>
      <c r="U213" s="12">
        <f t="shared" si="36"/>
        <v>123.37860000000001</v>
      </c>
      <c r="V213" s="12">
        <f t="shared" ref="V213:W218" si="37">U213</f>
        <v>123.37860000000001</v>
      </c>
      <c r="W213" s="12">
        <f t="shared" si="37"/>
        <v>123.37860000000001</v>
      </c>
      <c r="X213" s="14"/>
      <c r="Y213" s="2">
        <v>21</v>
      </c>
      <c r="AA213" s="17">
        <f t="shared" si="32"/>
        <v>107.77925055428554</v>
      </c>
      <c r="AB213" s="3">
        <f>VLOOKUP(EOMONTH(B213,0),'[7]AUS CYCLONE'!$A:$D,4,TRUE)/1000</f>
        <v>110.10341104806588</v>
      </c>
      <c r="BM213" s="69">
        <f t="shared" ref="BM213:BM276" si="38">SUM(C213:D213)</f>
        <v>19.865400000000001</v>
      </c>
      <c r="BN213" s="69"/>
    </row>
    <row r="214" spans="1:68">
      <c r="A214" s="6" t="str">
        <f t="shared" si="33"/>
        <v>20203</v>
      </c>
      <c r="B214" s="6">
        <f>[3]report!$D431</f>
        <v>43848</v>
      </c>
      <c r="C214" s="22">
        <f>[3]report!E431/1000</f>
        <v>14.67191</v>
      </c>
      <c r="D214" s="22">
        <f>[3]report!F431/1000</f>
        <v>4.4336800000000007</v>
      </c>
      <c r="E214" s="252">
        <f>[9]ByDepartureDate!$K272-2%</f>
        <v>0.83078165677135041</v>
      </c>
      <c r="F214" s="253">
        <f>[5]ByDepartureDate!$M272/1.1</f>
        <v>0.68654757600014948</v>
      </c>
      <c r="G214" s="7">
        <f>VLOOKUP(B214,'[4]AUS Mth'!$A:$T,20,TRUE)/1000000</f>
        <v>12.069436537516131</v>
      </c>
      <c r="H214" s="3">
        <f>VLOOKUP(B214,'[4]BRA Mth'!$A:$L,12,TRUE)/1000000</f>
        <v>5.0694485483870961</v>
      </c>
      <c r="I214" s="22">
        <f>[1]minors!$AG108/1000*0.9</f>
        <v>2.1413688543624412</v>
      </c>
      <c r="J214" s="10">
        <f t="shared" si="34"/>
        <v>14.818879819014716</v>
      </c>
      <c r="K214" s="10">
        <f t="shared" si="25"/>
        <v>3.8802168760089577</v>
      </c>
      <c r="L214" s="10">
        <f t="shared" si="19"/>
        <v>20.840465549386117</v>
      </c>
      <c r="M214" s="10">
        <f t="shared" si="26"/>
        <v>19.280253940265666</v>
      </c>
      <c r="N214" s="13">
        <f>VLOOKUP(B214,[10]AZIMUTH_CONGESTION!$A:$N,14,TRUE)</f>
        <v>18.02</v>
      </c>
      <c r="O214" s="7">
        <f>VLOOKUP(B214,[6]removals!$B:$AR,43,TRUE)/100*7</f>
        <v>22.206100000000003</v>
      </c>
      <c r="P214" s="11">
        <f>VLOOKUP(B214-1,[6]Port!$B:$C,2,FALSE)/100</f>
        <v>123.7393</v>
      </c>
      <c r="Q214" s="12">
        <f t="shared" ref="Q214:Q224" si="39">L214-O214+N213-N214+Q213</f>
        <v>125.58296554938612</v>
      </c>
      <c r="R214" s="12">
        <f t="shared" si="35"/>
        <v>125.58296554938612</v>
      </c>
      <c r="S214" s="12">
        <f t="shared" si="36"/>
        <v>125.58296554938612</v>
      </c>
      <c r="T214" s="12">
        <f t="shared" si="36"/>
        <v>125.58296554938612</v>
      </c>
      <c r="U214" s="12">
        <f t="shared" si="36"/>
        <v>125.58296554938612</v>
      </c>
      <c r="V214" s="12">
        <f t="shared" si="37"/>
        <v>125.58296554938612</v>
      </c>
      <c r="W214" s="12">
        <f t="shared" si="37"/>
        <v>125.58296554938612</v>
      </c>
      <c r="X214" s="14"/>
      <c r="Y214" s="2">
        <v>21</v>
      </c>
      <c r="AA214" s="17">
        <f t="shared" si="32"/>
        <v>111.18971610367166</v>
      </c>
      <c r="AB214" s="3">
        <f>VLOOKUP(EOMONTH(B214,0),'[7]AUS CYCLONE'!$A:$D,4,TRUE)/1000</f>
        <v>110.10341104806588</v>
      </c>
      <c r="BM214" s="69">
        <f t="shared" si="38"/>
        <v>19.105589999999999</v>
      </c>
      <c r="BN214" s="69"/>
    </row>
    <row r="215" spans="1:68">
      <c r="A215" s="6" t="str">
        <f t="shared" si="33"/>
        <v>20204</v>
      </c>
      <c r="B215" s="6">
        <f>[3]report!$D432</f>
        <v>43855</v>
      </c>
      <c r="C215" s="22">
        <f>[3]report!E432/1000</f>
        <v>17.087709999999998</v>
      </c>
      <c r="D215" s="22">
        <f>[3]report!F432/1000</f>
        <v>5.4865900000000005</v>
      </c>
      <c r="E215" s="252">
        <f>[9]ByDepartureDate!$K273-2%</f>
        <v>0.75753728899111761</v>
      </c>
      <c r="F215" s="253">
        <f>[5]ByDepartureDate!$M273/1.1</f>
        <v>0.65243406305381357</v>
      </c>
      <c r="G215" s="7">
        <f>VLOOKUP(B215,'[4]AUS Mth'!$A:$T,20,TRUE)/1000000</f>
        <v>12.069436537516131</v>
      </c>
      <c r="H215" s="3">
        <f>VLOOKUP(B215,'[4]BRA Mth'!$A:$L,12,TRUE)/1000000</f>
        <v>5.0694485483870961</v>
      </c>
      <c r="I215" s="22">
        <f>[1]minors!$AG109/1000*0.9</f>
        <v>2.1554244673478542</v>
      </c>
      <c r="J215" s="10">
        <f t="shared" si="34"/>
        <v>13.194617344028519</v>
      </c>
      <c r="K215" s="10">
        <f t="shared" si="25"/>
        <v>4.4388363728060005</v>
      </c>
      <c r="L215" s="10">
        <f t="shared" si="19"/>
        <v>19.788878184182373</v>
      </c>
      <c r="M215" s="10">
        <f t="shared" si="26"/>
        <v>19.294309553251079</v>
      </c>
      <c r="N215" s="13">
        <f>VLOOKUP(B215,[10]AZIMUTH_CONGESTION!$A:$N,14,TRUE)</f>
        <v>19.720000000000002</v>
      </c>
      <c r="O215" s="7">
        <f>VLOOKUP(B215,[6]removals!$B:$AR,43,TRUE)/100*7</f>
        <v>21.010499999999997</v>
      </c>
      <c r="P215" s="11">
        <f>VLOOKUP(B215-1,[6]Port!$B:$C,2,FALSE)/100</f>
        <v>123.52590000000001</v>
      </c>
      <c r="Q215" s="12">
        <f>P215</f>
        <v>123.52590000000001</v>
      </c>
      <c r="R215" s="12">
        <f t="shared" si="35"/>
        <v>123.52590000000001</v>
      </c>
      <c r="S215" s="12">
        <f t="shared" si="36"/>
        <v>123.52590000000001</v>
      </c>
      <c r="T215" s="12">
        <f t="shared" si="36"/>
        <v>123.52590000000001</v>
      </c>
      <c r="U215" s="12">
        <f t="shared" si="36"/>
        <v>123.52590000000001</v>
      </c>
      <c r="V215" s="12">
        <f t="shared" si="37"/>
        <v>123.52590000000001</v>
      </c>
      <c r="W215" s="12">
        <f t="shared" si="37"/>
        <v>123.52590000000001</v>
      </c>
      <c r="X215" s="14"/>
      <c r="AB215" s="3">
        <f>VLOOKUP(EOMONTH(B215,0),'[7]AUS CYCLONE'!$A:$D,4,TRUE)/1000</f>
        <v>110.10341104806588</v>
      </c>
      <c r="BM215" s="69">
        <f t="shared" si="38"/>
        <v>22.574299999999997</v>
      </c>
      <c r="BN215" s="69"/>
    </row>
    <row r="216" spans="1:68">
      <c r="A216" s="6" t="str">
        <f t="shared" si="33"/>
        <v>20205</v>
      </c>
      <c r="B216" s="6">
        <f>[3]report!$D433</f>
        <v>43862</v>
      </c>
      <c r="C216" s="22">
        <f>[3]report!E433/1000</f>
        <v>16.755060000000004</v>
      </c>
      <c r="D216" s="22">
        <f>[3]report!F433/1000</f>
        <v>5.9955999999999996</v>
      </c>
      <c r="E216" s="252">
        <f>[9]ByDepartureDate!$K274-2%</f>
        <v>0.82088690628682903</v>
      </c>
      <c r="F216" s="253">
        <f>[5]ByDepartureDate!$M274/1.1</f>
        <v>0.75774802851572576</v>
      </c>
      <c r="G216" s="7">
        <f>VLOOKUP(B216,'[4]AUS Mth'!$A:$T,20,TRUE)/1000000</f>
        <v>12.901811471137931</v>
      </c>
      <c r="H216" s="3">
        <f>VLOOKUP(B216,'[4]BRA Mth'!$A:$L,12,TRUE)/1000000</f>
        <v>5.4336732413793101</v>
      </c>
      <c r="I216" s="22">
        <f>[1]minors!$AG110/1000*0.9</f>
        <v>2.2394042908100142</v>
      </c>
      <c r="J216" s="10">
        <f t="shared" si="34"/>
        <v>12.040696959221009</v>
      </c>
      <c r="K216" s="10">
        <f t="shared" si="25"/>
        <v>4.3803651724110662</v>
      </c>
      <c r="L216" s="10">
        <f t="shared" si="19"/>
        <v>18.660466422442092</v>
      </c>
      <c r="M216" s="10">
        <f t="shared" si="26"/>
        <v>20.574889003327257</v>
      </c>
      <c r="N216" s="13">
        <f>VLOOKUP(B216,[10]AZIMUTH_CONGESTION!$A:$N,14,TRUE)</f>
        <v>21.25</v>
      </c>
      <c r="O216" s="7">
        <f>VLOOKUP(B216,[6]removals!$B:$AR,43,TRUE)/100*7</f>
        <v>21.010499999999997</v>
      </c>
      <c r="P216" s="11">
        <f>AVERAGE(P215,P217)</f>
        <v>124.54795</v>
      </c>
      <c r="Q216" s="12">
        <f>P216</f>
        <v>124.54795</v>
      </c>
      <c r="R216" s="12">
        <f t="shared" si="35"/>
        <v>124.54795</v>
      </c>
      <c r="S216" s="12">
        <f t="shared" si="36"/>
        <v>124.54795</v>
      </c>
      <c r="T216" s="12">
        <f t="shared" si="36"/>
        <v>124.54795</v>
      </c>
      <c r="U216" s="12">
        <f t="shared" si="36"/>
        <v>124.54795</v>
      </c>
      <c r="V216" s="12">
        <f t="shared" si="37"/>
        <v>124.54795</v>
      </c>
      <c r="W216" s="12">
        <f t="shared" si="37"/>
        <v>124.54795</v>
      </c>
      <c r="X216" s="14"/>
      <c r="AB216" s="3">
        <f>VLOOKUP(EOMONTH(B216,0),'[7]AUS CYCLONE'!$A:$D,4,TRUE)/1000</f>
        <v>110.10341104806588</v>
      </c>
      <c r="BM216" s="69">
        <f t="shared" si="38"/>
        <v>22.750660000000003</v>
      </c>
      <c r="BN216" s="69"/>
    </row>
    <row r="217" spans="1:68" s="26" customFormat="1">
      <c r="A217" s="6" t="str">
        <f t="shared" si="33"/>
        <v>20206</v>
      </c>
      <c r="B217" s="6">
        <f>[3]report!$D434</f>
        <v>43869</v>
      </c>
      <c r="C217" s="22">
        <f>[3]report!E434/1000</f>
        <v>13.813319999999999</v>
      </c>
      <c r="D217" s="22">
        <f>[3]report!F434/1000</f>
        <v>4.7695100000000004</v>
      </c>
      <c r="E217" s="252">
        <f>[9]ByDepartureDate!$K275-2%</f>
        <v>0.75997243607899301</v>
      </c>
      <c r="F217" s="253">
        <f>[5]ByDepartureDate!$M275/1.1</f>
        <v>0.77511494915887691</v>
      </c>
      <c r="G217" s="7">
        <f>VLOOKUP(B217,'[4]AUS Mth'!$A:$T,20,TRUE)/1000000</f>
        <v>12.901811471137931</v>
      </c>
      <c r="H217" s="3">
        <f>VLOOKUP(B217,'[4]BRA Mth'!$A:$L,12,TRUE)/1000000</f>
        <v>5.4336732413793101</v>
      </c>
      <c r="I217" s="22">
        <f>[1]minors!$AG111/1000*0.9</f>
        <v>2.3725457656958517</v>
      </c>
      <c r="J217" s="10">
        <f t="shared" si="34"/>
        <v>12.358879508273064</v>
      </c>
      <c r="K217" s="10">
        <f>AVERAGE(F211:F212)*AVERAGE(D211:D212)*0.9</f>
        <v>3.7762231021851091</v>
      </c>
      <c r="L217" s="10">
        <f>SUM(I217,J217,K217)</f>
        <v>18.507648376154027</v>
      </c>
      <c r="M217" s="10">
        <f>SUM(G217:I217)</f>
        <v>20.708030478213093</v>
      </c>
      <c r="N217" s="13">
        <f>VLOOKUP(B217,[10]AZIMUTH_CONGESTION!$A:$N,14,TRUE)</f>
        <v>19.380000000000003</v>
      </c>
      <c r="O217" s="7">
        <f>VLOOKUP(B217,[6]removals!$B:$AR,43,TRUE)/100*7</f>
        <v>18.494700000000009</v>
      </c>
      <c r="P217" s="11">
        <f>VLOOKUP(B217-1,[6]Port!$B:$C,2,FALSE)/100</f>
        <v>125.57</v>
      </c>
      <c r="Q217" s="12">
        <f>P217</f>
        <v>125.57</v>
      </c>
      <c r="R217" s="12">
        <f t="shared" si="35"/>
        <v>125.57</v>
      </c>
      <c r="S217" s="12">
        <f t="shared" ref="S217:S222" si="40">R217</f>
        <v>125.57</v>
      </c>
      <c r="T217" s="12">
        <f t="shared" ref="T217:T222" si="41">S217</f>
        <v>125.57</v>
      </c>
      <c r="U217" s="12">
        <f>T217</f>
        <v>125.57</v>
      </c>
      <c r="V217" s="12">
        <f t="shared" si="37"/>
        <v>125.57</v>
      </c>
      <c r="W217" s="12">
        <f>V217</f>
        <v>125.57</v>
      </c>
      <c r="X217" s="14"/>
      <c r="AB217" s="22">
        <f>VLOOKUP(EOMONTH(B217,0),'[7]AUS CYCLONE'!$A:$D,4,TRUE)/1000</f>
        <v>110.10341104806588</v>
      </c>
      <c r="AH217" s="98"/>
      <c r="AI217" s="98"/>
      <c r="AJ217" s="98"/>
      <c r="AL217" s="98"/>
      <c r="AM217" s="64">
        <f>R217-AK217+AL217</f>
        <v>125.57</v>
      </c>
      <c r="AN217" s="23">
        <f>AM217+AG217</f>
        <v>125.57</v>
      </c>
      <c r="AU217" s="88"/>
      <c r="AV217" s="88"/>
      <c r="AW217" s="88"/>
      <c r="AX217" s="88"/>
      <c r="BM217" s="69">
        <f t="shared" si="38"/>
        <v>18.582830000000001</v>
      </c>
      <c r="BN217" s="69"/>
    </row>
    <row r="218" spans="1:68" s="26" customFormat="1">
      <c r="A218" s="6" t="str">
        <f t="shared" si="33"/>
        <v>20207</v>
      </c>
      <c r="B218" s="6">
        <f>[3]report!$D435</f>
        <v>43876</v>
      </c>
      <c r="C218" s="22">
        <f>[3]report!E435/1000</f>
        <v>11.957900000000004</v>
      </c>
      <c r="D218" s="22">
        <f>[3]report!F435/1000</f>
        <v>4.9523000000000001</v>
      </c>
      <c r="E218" s="252">
        <f>[9]ByDepartureDate!$K276-2%</f>
        <v>0.8006029959721751</v>
      </c>
      <c r="F218" s="253">
        <f>[5]ByDepartureDate!$M276/1.1</f>
        <v>0.48370470830227785</v>
      </c>
      <c r="G218" s="7">
        <f>VLOOKUP(B218,'[4]AUS Mth'!$A:$T,20,TRUE)/1000000</f>
        <v>12.901811471137931</v>
      </c>
      <c r="H218" s="3">
        <f>VLOOKUP(B218,'[4]BRA Mth'!$A:$L,12,TRUE)/1000000</f>
        <v>5.4336732413793101</v>
      </c>
      <c r="I218" s="22">
        <f>[1]minors!$AG112/1000*0.9</f>
        <v>2.2727175103459327</v>
      </c>
      <c r="J218" s="10">
        <f t="shared" si="34"/>
        <v>13.087470515790526</v>
      </c>
      <c r="K218" s="10">
        <f>AVERAGE(F212:F213)*AVERAGE(D212:D213)*0.9</f>
        <v>3.1152046855550011</v>
      </c>
      <c r="L218" s="10">
        <f>SUM(I218,J218,K218)</f>
        <v>18.475392711691459</v>
      </c>
      <c r="M218" s="10">
        <f>SUM(G218:I218)</f>
        <v>20.608202222863177</v>
      </c>
      <c r="N218" s="13">
        <f>VLOOKUP(B218,[10]AZIMUTH_CONGESTION!$A:$N,14,TRUE)</f>
        <v>21.25</v>
      </c>
      <c r="O218" s="7">
        <f>VLOOKUP(B218,[6]removals!$B:$AR,43,TRUE)/100*7</f>
        <v>19.313000000000002</v>
      </c>
      <c r="P218" s="11">
        <f>VLOOKUP(B218-1,[6]Port!$B:$C,2,FALSE)/100</f>
        <v>124.68959999999998</v>
      </c>
      <c r="Q218" s="12">
        <f>P218</f>
        <v>124.68959999999998</v>
      </c>
      <c r="R218" s="12">
        <f t="shared" si="35"/>
        <v>124.68959999999998</v>
      </c>
      <c r="S218" s="12">
        <f t="shared" si="40"/>
        <v>124.68959999999998</v>
      </c>
      <c r="T218" s="12">
        <f t="shared" si="41"/>
        <v>124.68959999999998</v>
      </c>
      <c r="U218" s="12">
        <f>T218</f>
        <v>124.68959999999998</v>
      </c>
      <c r="V218" s="12">
        <f t="shared" si="37"/>
        <v>124.68959999999998</v>
      </c>
      <c r="W218" s="12">
        <f>V218+0.5</f>
        <v>125.18959999999998</v>
      </c>
      <c r="X218" s="14">
        <f>R218-R217</f>
        <v>-0.88040000000000873</v>
      </c>
      <c r="AB218" s="22">
        <f>VLOOKUP(EOMONTH(B218,0),'[7]AUS CYCLONE'!$A:$D,4,TRUE)/1000</f>
        <v>110.10341104806588</v>
      </c>
      <c r="AH218" s="98"/>
      <c r="AI218" s="98"/>
      <c r="AJ218" s="98"/>
      <c r="AL218" s="98"/>
      <c r="AM218" s="64">
        <f t="shared" ref="AM218:AM224" si="42">R218-AK218+AL218</f>
        <v>124.68959999999998</v>
      </c>
      <c r="AN218" s="23">
        <f t="shared" ref="AN218:AN237" si="43">AM218+AG218</f>
        <v>124.68959999999998</v>
      </c>
      <c r="AU218" s="88"/>
      <c r="AV218" s="88"/>
      <c r="AW218" s="88"/>
      <c r="AX218" s="88"/>
      <c r="BM218" s="69">
        <f t="shared" si="38"/>
        <v>16.910200000000003</v>
      </c>
      <c r="BN218" s="69"/>
    </row>
    <row r="219" spans="1:68" s="26" customFormat="1">
      <c r="A219" s="6" t="str">
        <f t="shared" si="33"/>
        <v>20208</v>
      </c>
      <c r="B219" s="6">
        <f>[3]report!$D436</f>
        <v>43883</v>
      </c>
      <c r="C219" s="22">
        <f>[3]report!E436/1000</f>
        <v>17.184060000000006</v>
      </c>
      <c r="D219" s="22">
        <f>[3]report!F436/1000</f>
        <v>6.3300700000000001</v>
      </c>
      <c r="E219" s="252">
        <f>[9]ByDepartureDate!$K277-2%</f>
        <v>0.81317446834347951</v>
      </c>
      <c r="F219" s="253">
        <f>[5]ByDepartureDate!$M277/1.1</f>
        <v>0.64601268596404327</v>
      </c>
      <c r="G219" s="7">
        <f>VLOOKUP(B219,'[4]AUS Mth'!$A:$T,20,TRUE)/1000000</f>
        <v>12.901811471137931</v>
      </c>
      <c r="H219" s="3">
        <f>VLOOKUP(B219,'[4]BRA Mth'!$A:$L,12,TRUE)/1000000</f>
        <v>5.4336732413793101</v>
      </c>
      <c r="I219" s="22">
        <f>[1]minors!$AG113/1000*0.9</f>
        <v>1.8930841002053524</v>
      </c>
      <c r="J219" s="10">
        <f t="shared" ref="J219:J232" si="44">AVERAGE(C216:C217)*AVERAGE(E216:E217)*0.98</f>
        <v>11.839455730477198</v>
      </c>
      <c r="K219" s="10">
        <f t="shared" ref="K219:K244" si="45">AVERAGE(F213:F214)*AVERAGE(D213:D214)*0.9</f>
        <v>2.656708185693839</v>
      </c>
      <c r="L219" s="10">
        <f t="shared" ref="L219:L224" si="46">SUM(I219,J219,K219)</f>
        <v>16.389248016376392</v>
      </c>
      <c r="M219" s="10">
        <f>SUM(G219:I219)</f>
        <v>20.228568812722596</v>
      </c>
      <c r="N219" s="13">
        <f>VLOOKUP(B219,[10]AZIMUTH_CONGESTION!$A:$N,14,TRUE)</f>
        <v>19.55</v>
      </c>
      <c r="O219" s="7">
        <f>VLOOKUP(B219,[6]removals!$B:$AR,43,TRUE)/100*7</f>
        <v>19.835899999999999</v>
      </c>
      <c r="P219" s="11">
        <f>VLOOKUP(B219-1,[6]Port!$B:$C,2,FALSE)/100</f>
        <v>123.94229999999999</v>
      </c>
      <c r="Q219" s="14">
        <f t="shared" si="39"/>
        <v>122.94294801637638</v>
      </c>
      <c r="R219" s="12">
        <f>L219-AC219+N218-N219+R218</f>
        <v>123.77884801637637</v>
      </c>
      <c r="S219" s="12">
        <f t="shared" si="40"/>
        <v>123.77884801637637</v>
      </c>
      <c r="T219" s="12">
        <f t="shared" si="41"/>
        <v>123.77884801637637</v>
      </c>
      <c r="U219" s="14">
        <f>R219</f>
        <v>123.77884801637637</v>
      </c>
      <c r="V219" s="14">
        <f t="shared" ref="V219:V224" si="47">R219</f>
        <v>123.77884801637637</v>
      </c>
      <c r="W219" s="12">
        <f>V219</f>
        <v>123.77884801637637</v>
      </c>
      <c r="X219" s="14">
        <f t="shared" ref="X219:X247" si="48">R219-R218</f>
        <v>-0.9107519836236122</v>
      </c>
      <c r="AB219" s="22">
        <f>VLOOKUP(EOMONTH(B219,0),'[7]AUS CYCLONE'!$A:$D,4,TRUE)/1000</f>
        <v>110.10341104806588</v>
      </c>
      <c r="AC219" s="25">
        <v>19</v>
      </c>
      <c r="AD219" s="22">
        <v>19</v>
      </c>
      <c r="AE219" s="22">
        <v>19</v>
      </c>
      <c r="AF219" s="22"/>
      <c r="AG219" s="22"/>
      <c r="AH219" s="68"/>
      <c r="AI219" s="68"/>
      <c r="AJ219" s="68"/>
      <c r="AL219" s="98"/>
      <c r="AM219" s="64">
        <f t="shared" si="42"/>
        <v>123.77884801637637</v>
      </c>
      <c r="AN219" s="23">
        <f t="shared" si="43"/>
        <v>123.77884801637637</v>
      </c>
      <c r="AU219" s="88"/>
      <c r="AV219" s="88"/>
      <c r="AW219" s="88"/>
      <c r="AX219" s="88"/>
      <c r="BM219" s="69">
        <f t="shared" si="38"/>
        <v>23.514130000000005</v>
      </c>
      <c r="BN219" s="69">
        <f t="shared" ref="BN219:BN276" si="49">AC219-L219</f>
        <v>2.6107519836236079</v>
      </c>
      <c r="BO219" s="256">
        <f>BN219/BM219</f>
        <v>0.11102906990918258</v>
      </c>
    </row>
    <row r="220" spans="1:68" s="26" customFormat="1">
      <c r="A220" s="6" t="str">
        <f t="shared" si="33"/>
        <v>20209</v>
      </c>
      <c r="B220" s="6">
        <f>[3]report!$D437</f>
        <v>43890</v>
      </c>
      <c r="C220" s="22">
        <f>[3]report!E437/1000</f>
        <v>17.047279999999997</v>
      </c>
      <c r="D220" s="22">
        <f>[3]report!F437/1000</f>
        <v>6.4838999999999993</v>
      </c>
      <c r="E220" s="252">
        <f>[9]ByDepartureDate!$K278-2%</f>
        <v>0.81441485449558371</v>
      </c>
      <c r="F220" s="253">
        <f>[5]ByDepartureDate!$M278/1.1</f>
        <v>0.65409949645046184</v>
      </c>
      <c r="G220" s="7">
        <f>VLOOKUP(B220,'[4]AUS Mth'!$A:$T,20,TRUE)/1000000</f>
        <v>12.901811471137931</v>
      </c>
      <c r="H220" s="3">
        <f>VLOOKUP(B220,'[4]BRA Mth'!$A:$L,12,TRUE)/1000000</f>
        <v>5.4336732413793101</v>
      </c>
      <c r="I220" s="22">
        <f>[1]minors!$AG114/1000*0.9</f>
        <v>1.4593299644382918</v>
      </c>
      <c r="J220" s="10">
        <f t="shared" si="44"/>
        <v>9.8533935325664981</v>
      </c>
      <c r="K220" s="10">
        <f t="shared" si="45"/>
        <v>2.9886883615030189</v>
      </c>
      <c r="L220" s="10">
        <f t="shared" si="46"/>
        <v>14.301411858507809</v>
      </c>
      <c r="M220" s="23">
        <f t="shared" si="26"/>
        <v>19.794814676955536</v>
      </c>
      <c r="N220" s="13">
        <f>VLOOKUP(B220,[10]AZIMUTH_CONGESTION!$A:$N,14,TRUE)</f>
        <v>13.600000000000001</v>
      </c>
      <c r="O220" s="7">
        <f>VLOOKUP(B220,[6]removals!$B:$AR,43,TRUE)/100*7</f>
        <v>20.736800000000002</v>
      </c>
      <c r="P220" s="11">
        <f>VLOOKUP(B220-1,[6]Port!$B:$C,2,FALSE)/100</f>
        <v>121.7016</v>
      </c>
      <c r="Q220" s="14">
        <f t="shared" si="39"/>
        <v>122.45755987488418</v>
      </c>
      <c r="R220" s="12">
        <f>L220-AC220+N219-N220+R219-5</f>
        <v>120.03025987488418</v>
      </c>
      <c r="S220" s="12">
        <f t="shared" si="40"/>
        <v>120.03025987488418</v>
      </c>
      <c r="T220" s="12">
        <f t="shared" si="41"/>
        <v>120.03025987488418</v>
      </c>
      <c r="U220" s="14">
        <f>R220</f>
        <v>120.03025987488418</v>
      </c>
      <c r="V220" s="27">
        <f t="shared" si="47"/>
        <v>120.03025987488418</v>
      </c>
      <c r="W220" s="12">
        <f>V220+1</f>
        <v>121.03025987488418</v>
      </c>
      <c r="X220" s="14">
        <f t="shared" si="48"/>
        <v>-3.748588141492192</v>
      </c>
      <c r="AB220" s="22">
        <f>VLOOKUP(EOMONTH(B220,0),'[7]AUS CYCLONE'!$A:$D,4,TRUE)/1000</f>
        <v>110.10341104806588</v>
      </c>
      <c r="AC220" s="25">
        <v>19</v>
      </c>
      <c r="AD220" s="22">
        <v>19.2</v>
      </c>
      <c r="AE220" s="22">
        <v>18.600000000000001</v>
      </c>
      <c r="AF220" s="22"/>
      <c r="AG220" s="22"/>
      <c r="AH220" s="68"/>
      <c r="AI220" s="68"/>
      <c r="AJ220" s="68"/>
      <c r="AL220" s="98"/>
      <c r="AM220" s="64">
        <f t="shared" si="42"/>
        <v>120.03025987488418</v>
      </c>
      <c r="AN220" s="23">
        <f t="shared" si="43"/>
        <v>120.03025987488418</v>
      </c>
      <c r="AU220" s="88"/>
      <c r="AV220" s="88"/>
      <c r="AW220" s="88"/>
      <c r="AX220" s="88"/>
      <c r="BM220" s="69">
        <f t="shared" si="38"/>
        <v>23.531179999999996</v>
      </c>
      <c r="BN220" s="69">
        <f t="shared" si="49"/>
        <v>4.6985881414921913</v>
      </c>
      <c r="BO220" s="256">
        <f t="shared" ref="BO220:BO283" si="50">BN220/BM220</f>
        <v>0.19967499043788675</v>
      </c>
    </row>
    <row r="221" spans="1:68" s="26" customFormat="1">
      <c r="A221" s="6" t="str">
        <f t="shared" si="33"/>
        <v>202010</v>
      </c>
      <c r="B221" s="6">
        <f>[3]report!$D438</f>
        <v>43897</v>
      </c>
      <c r="C221" s="22">
        <f>[3]report!E438/1000</f>
        <v>17.991670000000003</v>
      </c>
      <c r="D221" s="22">
        <f>[3]report!F438/1000</f>
        <v>3.6051799999999994</v>
      </c>
      <c r="E221" s="252">
        <f>[9]ByDepartureDate!$K279-2%</f>
        <v>0.77360464772614423</v>
      </c>
      <c r="F221" s="253">
        <f>[5]ByDepartureDate!$M279/1.1</f>
        <v>0.52794796026153568</v>
      </c>
      <c r="G221" s="7">
        <f>VLOOKUP(B221,'[4]AUS Mth'!$A:$T,20,TRUE)/1000000</f>
        <v>12.283400700064515</v>
      </c>
      <c r="H221" s="3">
        <f>VLOOKUP(B221,'[4]BRA Mth'!$A:$L,12,TRUE)/1000000</f>
        <v>4.8115701290322583</v>
      </c>
      <c r="I221" s="22">
        <f>[1]minors!$AG115/1000*0.9</f>
        <v>1.5630619289595673</v>
      </c>
      <c r="J221" s="10">
        <f t="shared" si="44"/>
        <v>11.522016386927122</v>
      </c>
      <c r="K221" s="10">
        <f t="shared" si="45"/>
        <v>3.6431952097497406</v>
      </c>
      <c r="L221" s="10">
        <f>SUM(I221,J221,K221)+2</f>
        <v>18.728273525636432</v>
      </c>
      <c r="M221" s="23">
        <f t="shared" si="26"/>
        <v>18.65803275805634</v>
      </c>
      <c r="N221" s="13">
        <f>VLOOKUP(B221,[10]AZIMUTH_CONGESTION!$A:$N,14,TRUE)</f>
        <v>14.450000000000001</v>
      </c>
      <c r="O221" s="7">
        <f>VLOOKUP(B221,[6]removals!$B:$AR,43,TRUE)/100*7</f>
        <v>20.013000000000002</v>
      </c>
      <c r="P221" s="11">
        <f>VLOOKUP(B221-1,[6]Port!$B:$C,2,FALSE)/100</f>
        <v>120.77466</v>
      </c>
      <c r="Q221" s="14">
        <f t="shared" si="39"/>
        <v>120.32283340052061</v>
      </c>
      <c r="R221" s="12">
        <f>L221-AC221+N220-N221+R220</f>
        <v>117.40853340052061</v>
      </c>
      <c r="S221" s="12">
        <f t="shared" si="40"/>
        <v>117.40853340052061</v>
      </c>
      <c r="T221" s="12">
        <f t="shared" si="41"/>
        <v>117.40853340052061</v>
      </c>
      <c r="U221" s="14">
        <f>R221-1</f>
        <v>116.40853340052061</v>
      </c>
      <c r="V221" s="27">
        <f t="shared" si="47"/>
        <v>117.40853340052061</v>
      </c>
      <c r="W221" s="12">
        <f>V221+1</f>
        <v>118.40853340052061</v>
      </c>
      <c r="X221" s="14">
        <f t="shared" si="48"/>
        <v>-2.6217264743635695</v>
      </c>
      <c r="AB221" s="22">
        <f>VLOOKUP(EOMONTH(B221,0),'[7]AUS CYCLONE'!$A:$D,4,TRUE)/1000</f>
        <v>110.10341104806588</v>
      </c>
      <c r="AC221" s="25">
        <v>20.5</v>
      </c>
      <c r="AD221" s="22">
        <v>21</v>
      </c>
      <c r="AE221" s="22">
        <v>20</v>
      </c>
      <c r="AF221" s="22"/>
      <c r="AG221" s="22"/>
      <c r="AH221" s="68"/>
      <c r="AI221" s="68"/>
      <c r="AJ221" s="68"/>
      <c r="AL221" s="98"/>
      <c r="AM221" s="64">
        <f t="shared" si="42"/>
        <v>117.40853340052061</v>
      </c>
      <c r="AN221" s="23">
        <f t="shared" si="43"/>
        <v>117.40853340052061</v>
      </c>
      <c r="AU221" s="88"/>
      <c r="AV221" s="88"/>
      <c r="AW221" s="88"/>
      <c r="AX221" s="88"/>
      <c r="BM221" s="69">
        <f t="shared" si="38"/>
        <v>21.596850000000003</v>
      </c>
      <c r="BN221" s="69">
        <f t="shared" si="49"/>
        <v>1.7717264743635681</v>
      </c>
      <c r="BO221" s="256">
        <f t="shared" si="50"/>
        <v>8.2036337445672305E-2</v>
      </c>
    </row>
    <row r="222" spans="1:68" s="26" customFormat="1">
      <c r="A222" s="6" t="str">
        <f t="shared" si="33"/>
        <v>202011</v>
      </c>
      <c r="B222" s="6">
        <f>[3]report!$D439</f>
        <v>43904</v>
      </c>
      <c r="C222" s="22">
        <f>[3]report!E439/1000</f>
        <v>18.204159999999995</v>
      </c>
      <c r="D222" s="22">
        <f>[3]report!F439/1000</f>
        <v>4.7442699999999993</v>
      </c>
      <c r="E222" s="252">
        <f>[9]ByDepartureDate!$K280-2%</f>
        <v>0.82558573580943007</v>
      </c>
      <c r="F222" s="253">
        <f>[5]ByDepartureDate!$M280/1.1</f>
        <v>0.50881560461355102</v>
      </c>
      <c r="G222" s="7">
        <f>VLOOKUP(B222,'[4]AUS Mth'!$A:$T,20,TRUE)/1000000</f>
        <v>12.283400700064515</v>
      </c>
      <c r="H222" s="22">
        <f>VLOOKUP(B222,'[4]BRA Mth'!$A:$L,12,TRUE)/1000000</f>
        <v>4.8115701290322583</v>
      </c>
      <c r="I222" s="22">
        <f>[1]minors!$AG116/1000*0.9</f>
        <v>1.8678396532780472</v>
      </c>
      <c r="J222" s="10">
        <f t="shared" si="44"/>
        <v>13.650068055166066</v>
      </c>
      <c r="K222" s="10">
        <f t="shared" si="45"/>
        <v>3.7128236781587951</v>
      </c>
      <c r="L222" s="10">
        <f>SUM(I222,J222,K222)-1</f>
        <v>18.230731386602908</v>
      </c>
      <c r="M222" s="23">
        <f t="shared" si="26"/>
        <v>18.96281048237482</v>
      </c>
      <c r="N222" s="13">
        <f>VLOOKUP(B222,[10]AZIMUTH_CONGESTION!$A:$N,14,TRUE)</f>
        <v>15.3</v>
      </c>
      <c r="O222" s="7">
        <f>VLOOKUP(B222,[6]removals!$B:$AR,43,TRUE)/100*7</f>
        <v>21.077979999999997</v>
      </c>
      <c r="P222" s="11">
        <f>VLOOKUP(B222-1,[6]Port!$B:$C,2,FALSE)/100</f>
        <v>119.11129999999999</v>
      </c>
      <c r="Q222" s="14">
        <f t="shared" si="39"/>
        <v>116.62558478712351</v>
      </c>
      <c r="R222" s="12">
        <f>L222-AC222+N221-N222+R221</f>
        <v>114.28926478712351</v>
      </c>
      <c r="S222" s="12">
        <f t="shared" si="40"/>
        <v>114.28926478712351</v>
      </c>
      <c r="T222" s="12">
        <f t="shared" si="41"/>
        <v>114.28926478712351</v>
      </c>
      <c r="U222" s="14">
        <f>R222-2</f>
        <v>112.28926478712351</v>
      </c>
      <c r="V222" s="27">
        <f t="shared" si="47"/>
        <v>114.28926478712351</v>
      </c>
      <c r="W222" s="12">
        <f>V222+2</f>
        <v>116.28926478712351</v>
      </c>
      <c r="X222" s="14">
        <f t="shared" si="48"/>
        <v>-3.1192686133970966</v>
      </c>
      <c r="AB222" s="22">
        <f>VLOOKUP(EOMONTH(B222,0),'[7]AUS CYCLONE'!$A:$D,4,TRUE)/1000</f>
        <v>110.10341104806588</v>
      </c>
      <c r="AC222" s="25">
        <v>20.5</v>
      </c>
      <c r="AD222" s="22">
        <v>21</v>
      </c>
      <c r="AE222" s="22">
        <v>20</v>
      </c>
      <c r="AF222" s="22"/>
      <c r="AG222" s="22"/>
      <c r="AH222" s="68"/>
      <c r="AI222" s="68"/>
      <c r="AJ222" s="68"/>
      <c r="AL222" s="98"/>
      <c r="AM222" s="64">
        <f t="shared" si="42"/>
        <v>114.28926478712351</v>
      </c>
      <c r="AN222" s="23">
        <f t="shared" si="43"/>
        <v>114.28926478712351</v>
      </c>
      <c r="AU222" s="88"/>
      <c r="AV222" s="88"/>
      <c r="AW222" s="88"/>
      <c r="AX222" s="88"/>
      <c r="BM222" s="69">
        <f t="shared" si="38"/>
        <v>22.948429999999995</v>
      </c>
      <c r="BN222" s="69">
        <f t="shared" si="49"/>
        <v>2.2692686133970916</v>
      </c>
      <c r="BO222" s="256">
        <f t="shared" si="50"/>
        <v>9.8885571404975947E-2</v>
      </c>
      <c r="BP222" s="257">
        <f>AVERAGE(BO219:BO222)</f>
        <v>0.12290649229942939</v>
      </c>
    </row>
    <row r="223" spans="1:68" s="26" customFormat="1">
      <c r="A223" s="6" t="str">
        <f t="shared" si="33"/>
        <v>202012</v>
      </c>
      <c r="B223" s="6">
        <f>[3]report!$D440</f>
        <v>43911</v>
      </c>
      <c r="C223" s="22">
        <f>[3]report!E440/1000</f>
        <v>17.693469999999998</v>
      </c>
      <c r="D223" s="22">
        <f>[3]report!F440/1000</f>
        <v>4.4911799999999991</v>
      </c>
      <c r="E223" s="252">
        <f>[9]ByDepartureDate!$K281-2%</f>
        <v>0.7972884912329784</v>
      </c>
      <c r="F223" s="253">
        <f>[5]ByDepartureDate!$M281/1.1</f>
        <v>0.61019970891338138</v>
      </c>
      <c r="G223" s="7">
        <f>VLOOKUP(B223,'[4]AUS Mth'!$A:$T,20,TRUE)/1000000</f>
        <v>12.283400700064515</v>
      </c>
      <c r="H223" s="22">
        <f>VLOOKUP(B223,'[4]BRA Mth'!$A:$L,12,TRUE)/1000000</f>
        <v>4.8115701290322583</v>
      </c>
      <c r="I223" s="22">
        <f>[1]minors!$AG117/1000*0.9</f>
        <v>1.6530374805010408</v>
      </c>
      <c r="J223" s="10">
        <f t="shared" si="44"/>
        <v>13.632421304656143</v>
      </c>
      <c r="K223" s="10">
        <f t="shared" si="45"/>
        <v>2.7535512451730471</v>
      </c>
      <c r="L223" s="10">
        <f t="shared" si="46"/>
        <v>18.039010030330232</v>
      </c>
      <c r="M223" s="23">
        <f t="shared" si="26"/>
        <v>18.748008309597815</v>
      </c>
      <c r="N223" s="13">
        <f>VLOOKUP(B223,[10]AZIMUTH_CONGESTION!$A:$N,14,TRUE)</f>
        <v>13.090000000000002</v>
      </c>
      <c r="O223" s="7">
        <f>VLOOKUP(B223,[6]removals!$B:$AR,43,TRUE)/100*7</f>
        <v>20.953100000000006</v>
      </c>
      <c r="P223" s="11">
        <f>VLOOKUP(B223-1,[6]Port!$B:$C,2,FALSE)/100</f>
        <v>118.4413</v>
      </c>
      <c r="Q223" s="14">
        <f t="shared" si="39"/>
        <v>115.92149481745373</v>
      </c>
      <c r="R223" s="12">
        <f>L223-AC223+N222-N223+R222</f>
        <v>114.03827481745374</v>
      </c>
      <c r="S223" s="12">
        <f t="shared" ref="S223:T228" si="51">R223</f>
        <v>114.03827481745374</v>
      </c>
      <c r="T223" s="12">
        <f t="shared" si="51"/>
        <v>114.03827481745374</v>
      </c>
      <c r="U223" s="14">
        <f>R223-3</f>
        <v>111.03827481745374</v>
      </c>
      <c r="V223" s="27">
        <f t="shared" si="47"/>
        <v>114.03827481745374</v>
      </c>
      <c r="W223" s="12">
        <f>V223+3</f>
        <v>117.03827481745374</v>
      </c>
      <c r="X223" s="14">
        <f t="shared" si="48"/>
        <v>-0.25098996966977438</v>
      </c>
      <c r="AB223" s="22">
        <f>VLOOKUP(EOMONTH(B223,0),'[7]AUS CYCLONE'!$A:$D,4,TRUE)/1000</f>
        <v>110.10341104806588</v>
      </c>
      <c r="AC223" s="25">
        <v>20.5</v>
      </c>
      <c r="AD223" s="22">
        <v>21</v>
      </c>
      <c r="AE223" s="22">
        <v>20</v>
      </c>
      <c r="AF223" s="22"/>
      <c r="AG223" s="22"/>
      <c r="AH223" s="68"/>
      <c r="AI223" s="68"/>
      <c r="AJ223" s="68"/>
      <c r="AL223" s="98"/>
      <c r="AM223" s="64">
        <f t="shared" si="42"/>
        <v>114.03827481745374</v>
      </c>
      <c r="AN223" s="23">
        <f t="shared" si="43"/>
        <v>114.03827481745374</v>
      </c>
      <c r="AU223" s="88"/>
      <c r="AV223" s="88"/>
      <c r="AW223" s="88"/>
      <c r="AX223" s="88"/>
      <c r="BM223" s="69">
        <f t="shared" si="38"/>
        <v>22.184649999999998</v>
      </c>
      <c r="BN223" s="69">
        <f t="shared" si="49"/>
        <v>2.4609899696697681</v>
      </c>
      <c r="BO223" s="256">
        <f t="shared" si="50"/>
        <v>0.1109321070952108</v>
      </c>
      <c r="BP223" s="257">
        <f t="shared" ref="BP223:BP286" si="52">AVERAGE(BO220:BO223)</f>
        <v>0.12288225159593645</v>
      </c>
    </row>
    <row r="224" spans="1:68" s="26" customFormat="1">
      <c r="A224" s="6" t="str">
        <f t="shared" si="33"/>
        <v>202013</v>
      </c>
      <c r="B224" s="6">
        <f>[3]report!$D441</f>
        <v>43918</v>
      </c>
      <c r="C224" s="22">
        <f>[3]report!E441/1000</f>
        <v>18.891279999999998</v>
      </c>
      <c r="D224" s="22">
        <f>[3]report!F441/1000</f>
        <v>5.8735200000000001</v>
      </c>
      <c r="E224" s="252">
        <f>[9]ByDepartureDate!$K282-2%</f>
        <v>0.824762250870955</v>
      </c>
      <c r="F224" s="253">
        <f>[5]ByDepartureDate!$M282/1.1</f>
        <v>0.56648337902088475</v>
      </c>
      <c r="G224" s="7">
        <f>VLOOKUP(B224,'[4]AUS Mth'!$A:$T,20,TRUE)/1000000</f>
        <v>12.283400700064515</v>
      </c>
      <c r="H224" s="22">
        <f>VLOOKUP(B224,'[4]BRA Mth'!$A:$L,12,TRUE)/1000000</f>
        <v>4.8115701290322583</v>
      </c>
      <c r="I224" s="22">
        <f>[1]minors!$AG118/1000*0.9</f>
        <v>1.724380346635537</v>
      </c>
      <c r="J224" s="10">
        <f t="shared" si="44"/>
        <v>14.181585698721669</v>
      </c>
      <c r="K224" s="10">
        <f t="shared" si="45"/>
        <v>2.867825168448416</v>
      </c>
      <c r="L224" s="10">
        <f t="shared" si="46"/>
        <v>18.773791213805623</v>
      </c>
      <c r="M224" s="23">
        <f t="shared" si="26"/>
        <v>18.819351175732312</v>
      </c>
      <c r="N224" s="13">
        <f>VLOOKUP(B224,[10]AZIMUTH_CONGESTION!$A:$N,14,TRUE)</f>
        <v>14.450000000000001</v>
      </c>
      <c r="O224" s="7">
        <f>VLOOKUP(B224,[6]removals!$B:$AR,43,TRUE)/100*7</f>
        <v>21.7392</v>
      </c>
      <c r="P224" s="11">
        <f>VLOOKUP(B224-1,[6]Port!$B:$C,2,FALSE)/100</f>
        <v>116.94889999999999</v>
      </c>
      <c r="Q224" s="14">
        <f t="shared" si="39"/>
        <v>111.59608603125936</v>
      </c>
      <c r="R224" s="28">
        <f>L224-AC224+N223-N224+R223</f>
        <v>110.45206603125936</v>
      </c>
      <c r="S224" s="12">
        <f t="shared" si="51"/>
        <v>110.45206603125936</v>
      </c>
      <c r="T224" s="12">
        <f t="shared" si="51"/>
        <v>110.45206603125936</v>
      </c>
      <c r="U224" s="14">
        <f>R224-4</f>
        <v>106.45206603125936</v>
      </c>
      <c r="V224" s="27">
        <f t="shared" si="47"/>
        <v>110.45206603125936</v>
      </c>
      <c r="W224" s="12">
        <f>V224+3.5</f>
        <v>113.95206603125936</v>
      </c>
      <c r="X224" s="14">
        <f t="shared" si="48"/>
        <v>-3.5862087861943763</v>
      </c>
      <c r="AB224" s="22">
        <f>VLOOKUP(EOMONTH(B224,0),'[7]AUS CYCLONE'!$A:$D,4,TRUE)/1000</f>
        <v>110.10341104806588</v>
      </c>
      <c r="AC224" s="25">
        <v>21</v>
      </c>
      <c r="AD224" s="22">
        <v>21.5</v>
      </c>
      <c r="AE224" s="22">
        <v>20.5</v>
      </c>
      <c r="AF224" s="22"/>
      <c r="AG224" s="22"/>
      <c r="AH224" s="68"/>
      <c r="AI224" s="68"/>
      <c r="AJ224" s="68"/>
      <c r="AL224" s="98"/>
      <c r="AM224" s="23">
        <f t="shared" si="42"/>
        <v>110.45206603125936</v>
      </c>
      <c r="AN224" s="23">
        <f t="shared" si="43"/>
        <v>110.45206603125936</v>
      </c>
      <c r="AU224" s="88"/>
      <c r="AV224" s="88"/>
      <c r="AW224" s="88"/>
      <c r="AX224" s="88"/>
      <c r="BM224" s="69">
        <f t="shared" si="38"/>
        <v>24.764799999999997</v>
      </c>
      <c r="BN224" s="69">
        <f t="shared" si="49"/>
        <v>2.2262087861943769</v>
      </c>
      <c r="BO224" s="256">
        <f t="shared" si="50"/>
        <v>8.9894074904476401E-2</v>
      </c>
      <c r="BP224" s="257">
        <f t="shared" si="52"/>
        <v>9.5437022712583863E-2</v>
      </c>
    </row>
    <row r="225" spans="1:68">
      <c r="A225" s="6" t="str">
        <f t="shared" si="33"/>
        <v>202014</v>
      </c>
      <c r="B225" s="6">
        <f>[3]report!$D442</f>
        <v>43925</v>
      </c>
      <c r="C225" s="22">
        <f>[3]report!E442/1000</f>
        <v>18.21388</v>
      </c>
      <c r="D225" s="22">
        <f>[3]report!F442/1000</f>
        <v>5.72973</v>
      </c>
      <c r="E225" s="252">
        <f>[9]ByDepartureDate!$K283-2%</f>
        <v>0.78312219034461328</v>
      </c>
      <c r="F225" s="253">
        <f>[5]ByDepartureDate!$M283/1.1</f>
        <v>0.69733209390074868</v>
      </c>
      <c r="G225" s="22">
        <f>VLOOKUP(B225,'[4]AUS Mth'!$A:$T,20,TRUE)/1000000</f>
        <v>14.690012829333334</v>
      </c>
      <c r="H225" s="22">
        <f>VLOOKUP(B225,'[4]BRA Mth'!$A:$L,12,TRUE)/1000000</f>
        <v>5.5278493666666675</v>
      </c>
      <c r="I225" s="22">
        <f>[1]minors!$AG119/1000*0.9</f>
        <v>2.0496518945865385</v>
      </c>
      <c r="J225" s="10">
        <f t="shared" si="44"/>
        <v>14.273047942031567</v>
      </c>
      <c r="K225" s="10">
        <f t="shared" si="45"/>
        <v>3.7484096629711492</v>
      </c>
      <c r="L225" s="10">
        <f>SUM(I225,J225,K225)+1</f>
        <v>21.071109499589255</v>
      </c>
      <c r="N225" s="13">
        <f>VLOOKUP(B225,[10]AZIMUTH_CONGESTION!$A:$N,14,TRUE)</f>
        <v>15.13</v>
      </c>
      <c r="O225" s="7">
        <f>VLOOKUP(B225,[6]removals!$B:$AR,43,TRUE)/100*7</f>
        <v>21.225750000000005</v>
      </c>
      <c r="P225" s="11">
        <f>VLOOKUP(B225-1,[6]Port!$B:$C,2,FALSE)/100</f>
        <v>115.363</v>
      </c>
      <c r="R225" s="28">
        <f>L225-AC225+N224-N225+R224</f>
        <v>109.84317553084861</v>
      </c>
      <c r="S225" s="12">
        <f t="shared" si="51"/>
        <v>109.84317553084861</v>
      </c>
      <c r="T225" s="12">
        <f t="shared" si="51"/>
        <v>109.84317553084861</v>
      </c>
      <c r="X225" s="14">
        <f t="shared" si="48"/>
        <v>-0.60889050041075166</v>
      </c>
      <c r="AC225" s="25">
        <v>21</v>
      </c>
      <c r="AD225" s="22">
        <v>21.5</v>
      </c>
      <c r="AE225" s="22">
        <v>20.5</v>
      </c>
      <c r="AF225" s="22"/>
      <c r="AG225" s="22"/>
      <c r="AH225" s="68"/>
      <c r="AI225" s="68"/>
      <c r="AJ225" s="68"/>
      <c r="AM225" s="64">
        <f>R225-AG225+AH225</f>
        <v>109.84317553084861</v>
      </c>
      <c r="AN225" s="23">
        <f t="shared" si="43"/>
        <v>109.84317553084861</v>
      </c>
      <c r="AR225" s="16">
        <f>R225-AI225</f>
        <v>109.84317553084861</v>
      </c>
      <c r="AS225" s="69">
        <f>R225-AH225</f>
        <v>109.84317553084861</v>
      </c>
      <c r="AT225" s="69">
        <f>R225</f>
        <v>109.84317553084861</v>
      </c>
      <c r="AU225" s="89"/>
      <c r="AV225" s="89">
        <f>AR225+AZ225</f>
        <v>109.84317553084861</v>
      </c>
      <c r="AW225" s="89">
        <f>AS225+AZ225</f>
        <v>109.84317553084861</v>
      </c>
      <c r="AX225" s="89">
        <f>T225+AZ225</f>
        <v>109.84317553084861</v>
      </c>
      <c r="AY225" s="69"/>
      <c r="AZ225" s="69"/>
      <c r="BA225" s="69"/>
      <c r="BB225" s="69"/>
      <c r="BC225" s="69"/>
      <c r="BD225" s="69"/>
      <c r="BE225" s="75">
        <f>S225-AH225</f>
        <v>109.84317553084861</v>
      </c>
      <c r="BF225" s="76">
        <f>BE225+AZ225</f>
        <v>109.84317553084861</v>
      </c>
      <c r="BG225" s="76">
        <f>AT225+AH224</f>
        <v>109.84317553084861</v>
      </c>
      <c r="BL225" s="70">
        <f>R225+BK225</f>
        <v>109.84317553084861</v>
      </c>
      <c r="BM225" s="69">
        <f t="shared" si="38"/>
        <v>23.94361</v>
      </c>
      <c r="BN225" s="69">
        <f t="shared" si="49"/>
        <v>-7.1109499589255165E-2</v>
      </c>
      <c r="BO225" s="256">
        <f t="shared" si="50"/>
        <v>-2.9698737821596309E-3</v>
      </c>
      <c r="BP225" s="257">
        <f t="shared" si="52"/>
        <v>7.4185469905625884E-2</v>
      </c>
    </row>
    <row r="226" spans="1:68">
      <c r="A226" s="6" t="str">
        <f t="shared" si="33"/>
        <v>202015</v>
      </c>
      <c r="B226" s="6">
        <f>[3]report!$D443</f>
        <v>43932</v>
      </c>
      <c r="C226" s="22">
        <f>[3]report!E443/1000</f>
        <v>17.451530000000002</v>
      </c>
      <c r="D226" s="22">
        <f>[3]report!F443/1000</f>
        <v>6.2258700000000005</v>
      </c>
      <c r="E226" s="252">
        <f>[9]ByDepartureDate!$K284</f>
        <v>0.85282851154146166</v>
      </c>
      <c r="F226" s="253">
        <f>[5]ByDepartureDate!$M284/1.1</f>
        <v>0.66214875162213171</v>
      </c>
      <c r="G226" s="22">
        <f>VLOOKUP(B226,'[4]AUS Mth'!$A:$T,20,TRUE)/1000000</f>
        <v>14.690012829333334</v>
      </c>
      <c r="H226" s="22">
        <f>VLOOKUP(B226,'[4]BRA Mth'!$A:$L,12,TRUE)/1000000</f>
        <v>5.5278493666666675</v>
      </c>
      <c r="I226" s="22">
        <f>[1]minors!$AG120/1000*0.9</f>
        <v>2.0395970579209197</v>
      </c>
      <c r="J226" s="10">
        <f t="shared" si="44"/>
        <v>14.538868617360786</v>
      </c>
      <c r="K226" s="10">
        <f t="shared" si="45"/>
        <v>2.6832985547768726</v>
      </c>
      <c r="L226" s="10">
        <f>SUM(I226,J226,K226)+1</f>
        <v>20.261764230058578</v>
      </c>
      <c r="N226" s="13">
        <f>VLOOKUP(B226,[10]AZIMUTH_CONGESTION!$A:$N,14,TRUE)</f>
        <v>17.34</v>
      </c>
      <c r="O226" s="7">
        <f>VLOOKUP(B226,[6]removals!$B:$AR,43,TRUE)/100*7</f>
        <v>21.287700000000001</v>
      </c>
      <c r="P226" s="11">
        <f>VLOOKUP(B226-1,[6]Port!$B:$C,2,FALSE)/100</f>
        <v>116.09350000000001</v>
      </c>
      <c r="R226" s="28">
        <f t="shared" ref="R226:R289" si="53">L226-AC226+N225-N226+R225</f>
        <v>105.89493976090719</v>
      </c>
      <c r="S226" s="12">
        <f t="shared" si="51"/>
        <v>105.89493976090719</v>
      </c>
      <c r="T226" s="12">
        <f t="shared" si="51"/>
        <v>105.89493976090719</v>
      </c>
      <c r="X226" s="14">
        <f t="shared" si="48"/>
        <v>-3.9482357699414194</v>
      </c>
      <c r="AC226" s="25">
        <v>22</v>
      </c>
      <c r="AD226" s="22">
        <v>22.2</v>
      </c>
      <c r="AE226" s="22">
        <v>21</v>
      </c>
      <c r="AF226" s="22"/>
      <c r="AG226" s="22"/>
      <c r="AH226" s="68"/>
      <c r="AI226" s="68"/>
      <c r="AJ226" s="68"/>
      <c r="AM226" s="64">
        <f t="shared" ref="AM226:AM237" si="54">R226-AG226+AH226</f>
        <v>105.89493976090719</v>
      </c>
      <c r="AN226" s="23">
        <f t="shared" si="43"/>
        <v>105.89493976090719</v>
      </c>
      <c r="AR226" s="16">
        <f t="shared" ref="AR226:AR290" si="55">R226-AI226</f>
        <v>105.89493976090719</v>
      </c>
      <c r="AS226" s="69">
        <f t="shared" ref="AS226:AS263" si="56">R226-AH226</f>
        <v>105.89493976090719</v>
      </c>
      <c r="AT226" s="69">
        <f t="shared" ref="AT226:AT263" si="57">R226</f>
        <v>105.89493976090719</v>
      </c>
      <c r="AU226" s="89"/>
      <c r="AV226" s="89">
        <f t="shared" ref="AV226:AV263" si="58">AR226+AZ226</f>
        <v>105.89493976090719</v>
      </c>
      <c r="AW226" s="89">
        <f t="shared" ref="AW226:AW263" si="59">AS226+AZ226</f>
        <v>105.89493976090719</v>
      </c>
      <c r="AX226" s="89">
        <f t="shared" ref="AX226:AX263" si="60">T226+AZ226</f>
        <v>105.89493976090719</v>
      </c>
      <c r="AY226" s="69"/>
      <c r="AZ226" s="69"/>
      <c r="BA226" s="69"/>
      <c r="BB226" s="69"/>
      <c r="BC226" s="69"/>
      <c r="BD226" s="69"/>
      <c r="BE226" s="75">
        <f t="shared" ref="BE226:BE289" si="61">S226-AH226</f>
        <v>105.89493976090719</v>
      </c>
      <c r="BF226" s="76">
        <f t="shared" ref="BF226:BF263" si="62">BE226+AZ226</f>
        <v>105.89493976090719</v>
      </c>
      <c r="BG226" s="76">
        <f t="shared" ref="BG226:BG263" si="63">AT226+AH225</f>
        <v>105.89493976090719</v>
      </c>
      <c r="BL226" s="70">
        <f t="shared" ref="BL226:BL242" si="64">R226+BK226</f>
        <v>105.89493976090719</v>
      </c>
      <c r="BM226" s="69">
        <f t="shared" si="38"/>
        <v>23.677400000000002</v>
      </c>
      <c r="BN226" s="69">
        <f t="shared" si="49"/>
        <v>1.7382357699414221</v>
      </c>
      <c r="BO226" s="256">
        <f t="shared" si="50"/>
        <v>7.3413287351711848E-2</v>
      </c>
      <c r="BP226" s="257">
        <f t="shared" si="52"/>
        <v>6.7817398892309866E-2</v>
      </c>
    </row>
    <row r="227" spans="1:68">
      <c r="A227" s="6" t="str">
        <f t="shared" si="33"/>
        <v>202016</v>
      </c>
      <c r="B227" s="6">
        <f>[3]report!$D444</f>
        <v>43939</v>
      </c>
      <c r="C227" s="22">
        <f>[3]report!E444/1000</f>
        <v>18.932210000000001</v>
      </c>
      <c r="D227" s="22">
        <f>[3]report!F444/1000</f>
        <v>5.7728200000000003</v>
      </c>
      <c r="E227" s="252">
        <f>[9]ByDepartureDate!$K285-2%</f>
        <v>0.83958664606315681</v>
      </c>
      <c r="F227" s="253">
        <f>[5]ByDepartureDate!$M285/1.1</f>
        <v>0.75005074019568863</v>
      </c>
      <c r="G227" s="22">
        <f>VLOOKUP(B227,'[4]AUS Mth'!$A:$T,20,TRUE)/1000000</f>
        <v>14.690012829333334</v>
      </c>
      <c r="H227" s="22">
        <f>VLOOKUP(B227,'[4]BRA Mth'!$A:$L,12,TRUE)/1000000</f>
        <v>5.5278493666666675</v>
      </c>
      <c r="I227" s="7">
        <f>[1]minors!$AG121/1000*0.9</f>
        <v>1.8982820703527892</v>
      </c>
      <c r="J227" s="10">
        <f t="shared" si="44"/>
        <v>14.616898315939492</v>
      </c>
      <c r="K227" s="10">
        <f t="shared" si="45"/>
        <v>1.9476912480179158</v>
      </c>
      <c r="L227" s="10">
        <f>SUM(I227,J227,K227)</f>
        <v>18.462871634310197</v>
      </c>
      <c r="N227" s="13">
        <f>VLOOKUP(B227,[10]AZIMUTH_CONGESTION!$A:$N,14,TRUE)</f>
        <v>13.090000000000002</v>
      </c>
      <c r="O227" s="7">
        <f>VLOOKUP(B227,[6]removals!$B:$AR,43,TRUE)/100*7</f>
        <v>21.290009999999992</v>
      </c>
      <c r="P227" s="11">
        <f>VLOOKUP(B227-1,[6]Port!$B:$C,2,FALSE)/100</f>
        <v>116.35780000000001</v>
      </c>
      <c r="R227" s="28">
        <f t="shared" si="53"/>
        <v>106.60781139521738</v>
      </c>
      <c r="S227" s="12">
        <f t="shared" si="51"/>
        <v>106.60781139521738</v>
      </c>
      <c r="T227" s="12">
        <f t="shared" si="51"/>
        <v>106.60781139521738</v>
      </c>
      <c r="X227" s="14">
        <f t="shared" si="48"/>
        <v>0.71287163431018996</v>
      </c>
      <c r="AC227" s="25">
        <v>22</v>
      </c>
      <c r="AD227" s="22">
        <v>22.2</v>
      </c>
      <c r="AE227" s="22">
        <v>21</v>
      </c>
      <c r="AF227" s="22"/>
      <c r="AG227" s="22"/>
      <c r="AH227" s="68"/>
      <c r="AI227" s="68"/>
      <c r="AJ227" s="68"/>
      <c r="AM227" s="64">
        <f t="shared" si="54"/>
        <v>106.60781139521738</v>
      </c>
      <c r="AN227" s="23">
        <f t="shared" si="43"/>
        <v>106.60781139521738</v>
      </c>
      <c r="AR227" s="16">
        <f t="shared" si="55"/>
        <v>106.60781139521738</v>
      </c>
      <c r="AS227" s="69">
        <f t="shared" si="56"/>
        <v>106.60781139521738</v>
      </c>
      <c r="AT227" s="69">
        <f t="shared" si="57"/>
        <v>106.60781139521738</v>
      </c>
      <c r="AU227" s="89"/>
      <c r="AV227" s="89">
        <f t="shared" si="58"/>
        <v>106.60781139521738</v>
      </c>
      <c r="AW227" s="89">
        <f t="shared" si="59"/>
        <v>106.60781139521738</v>
      </c>
      <c r="AX227" s="89">
        <f t="shared" si="60"/>
        <v>106.60781139521738</v>
      </c>
      <c r="AY227" s="69"/>
      <c r="AZ227" s="69"/>
      <c r="BA227" s="69"/>
      <c r="BB227" s="69"/>
      <c r="BC227" s="69"/>
      <c r="BD227" s="69"/>
      <c r="BE227" s="75">
        <f t="shared" si="61"/>
        <v>106.60781139521738</v>
      </c>
      <c r="BF227" s="76">
        <f t="shared" si="62"/>
        <v>106.60781139521738</v>
      </c>
      <c r="BG227" s="76">
        <f t="shared" si="63"/>
        <v>106.60781139521738</v>
      </c>
      <c r="BL227" s="70">
        <f t="shared" si="64"/>
        <v>106.60781139521738</v>
      </c>
      <c r="BM227" s="69">
        <f t="shared" si="38"/>
        <v>24.705030000000001</v>
      </c>
      <c r="BN227" s="69">
        <f t="shared" si="49"/>
        <v>3.5371283656898029</v>
      </c>
      <c r="BO227" s="256">
        <f t="shared" si="50"/>
        <v>0.14317442098592079</v>
      </c>
      <c r="BP227" s="257">
        <f t="shared" si="52"/>
        <v>7.5877977364987359E-2</v>
      </c>
    </row>
    <row r="228" spans="1:68">
      <c r="A228" s="6" t="str">
        <f t="shared" si="33"/>
        <v>202017</v>
      </c>
      <c r="B228" s="6">
        <f>[3]report!$D445</f>
        <v>43946</v>
      </c>
      <c r="C228" s="22">
        <f>[3]report!E445/1000</f>
        <v>18.085610000000003</v>
      </c>
      <c r="D228" s="22">
        <f>[3]report!F445/1000</f>
        <v>6.2297100000000007</v>
      </c>
      <c r="E228" s="252">
        <f>[9]ByDepartureDate!$K286</f>
        <v>0.85565978546959265</v>
      </c>
      <c r="F228" s="253">
        <f>[5]ByDepartureDate!$M286/1.1</f>
        <v>0.66590015957521054</v>
      </c>
      <c r="G228" s="22">
        <f>VLOOKUP(B228,'[4]AUS Mth'!$A:$T,20,TRUE)/1000000</f>
        <v>14.690012829333334</v>
      </c>
      <c r="H228" s="22">
        <f>VLOOKUP(B228,'[4]BRA Mth'!$A:$L,12,TRUE)/1000000</f>
        <v>5.5278493666666675</v>
      </c>
      <c r="I228" s="7">
        <f>[1]minors!$AG122/1000*0.9</f>
        <v>1.7935058209244228</v>
      </c>
      <c r="J228" s="10">
        <f t="shared" si="44"/>
        <v>14.294978868025884</v>
      </c>
      <c r="K228" s="10">
        <f t="shared" si="45"/>
        <v>2.3252872448952693</v>
      </c>
      <c r="L228" s="10">
        <f>SUM(I228,J228,K228)</f>
        <v>18.413771933845574</v>
      </c>
      <c r="N228" s="13">
        <f>VLOOKUP(B228,[10]AZIMUTH_CONGESTION!$A:$N,14,TRUE)</f>
        <v>12.58</v>
      </c>
      <c r="O228" s="7">
        <f>VLOOKUP(B228,[6]removals!$B:$AR,43,TRUE)/100*7</f>
        <v>21.398160000000008</v>
      </c>
      <c r="P228" s="11">
        <f>VLOOKUP(B228-1,[6]Port!$B:$C,2,FALSE)/100</f>
        <v>115.8536</v>
      </c>
      <c r="R228" s="28">
        <f t="shared" si="53"/>
        <v>103.53158332906295</v>
      </c>
      <c r="S228" s="12">
        <f t="shared" si="51"/>
        <v>103.53158332906295</v>
      </c>
      <c r="T228" s="12">
        <f t="shared" si="51"/>
        <v>103.53158332906295</v>
      </c>
      <c r="X228" s="14">
        <f t="shared" si="48"/>
        <v>-3.0762280661544281</v>
      </c>
      <c r="AC228" s="25">
        <v>22</v>
      </c>
      <c r="AD228" s="22">
        <v>22.2</v>
      </c>
      <c r="AE228" s="22">
        <v>20.5</v>
      </c>
      <c r="AF228" s="22"/>
      <c r="AG228" s="22"/>
      <c r="AH228" s="68"/>
      <c r="AI228" s="68"/>
      <c r="AJ228" s="68"/>
      <c r="AM228" s="64">
        <f t="shared" si="54"/>
        <v>103.53158332906295</v>
      </c>
      <c r="AN228" s="23">
        <f t="shared" si="43"/>
        <v>103.53158332906295</v>
      </c>
      <c r="AR228" s="16">
        <f t="shared" si="55"/>
        <v>103.53158332906295</v>
      </c>
      <c r="AS228" s="69">
        <f t="shared" si="56"/>
        <v>103.53158332906295</v>
      </c>
      <c r="AT228" s="69">
        <f t="shared" si="57"/>
        <v>103.53158332906295</v>
      </c>
      <c r="AU228" s="89"/>
      <c r="AV228" s="89">
        <f t="shared" si="58"/>
        <v>103.53158332906295</v>
      </c>
      <c r="AW228" s="89">
        <f t="shared" si="59"/>
        <v>103.53158332906295</v>
      </c>
      <c r="AX228" s="89">
        <f t="shared" si="60"/>
        <v>103.53158332906295</v>
      </c>
      <c r="AY228" s="69"/>
      <c r="AZ228" s="69"/>
      <c r="BA228" s="69"/>
      <c r="BB228" s="69"/>
      <c r="BC228" s="69"/>
      <c r="BD228" s="69"/>
      <c r="BE228" s="75">
        <f t="shared" si="61"/>
        <v>103.53158332906295</v>
      </c>
      <c r="BF228" s="76">
        <f t="shared" si="62"/>
        <v>103.53158332906295</v>
      </c>
      <c r="BG228" s="76">
        <f t="shared" si="63"/>
        <v>103.53158332906295</v>
      </c>
      <c r="BL228" s="70">
        <f t="shared" si="64"/>
        <v>103.53158332906295</v>
      </c>
      <c r="BM228" s="69">
        <f t="shared" si="38"/>
        <v>24.315320000000003</v>
      </c>
      <c r="BN228" s="69">
        <f t="shared" si="49"/>
        <v>3.5862280661544261</v>
      </c>
      <c r="BO228" s="256">
        <f t="shared" si="50"/>
        <v>0.14748841743207269</v>
      </c>
      <c r="BP228" s="257">
        <f t="shared" si="52"/>
        <v>9.0276562996886425E-2</v>
      </c>
    </row>
    <row r="229" spans="1:68">
      <c r="A229" s="6" t="str">
        <f>YEAR(B229)&amp;WEEKNUM(B229)</f>
        <v>202018</v>
      </c>
      <c r="B229" s="6">
        <f>[3]report!$D446</f>
        <v>43953</v>
      </c>
      <c r="C229" s="22">
        <f>[3]report!E446/1000</f>
        <v>19.215569999999996</v>
      </c>
      <c r="D229" s="22">
        <f>[3]report!F446/1000</f>
        <v>4.9432800000000006</v>
      </c>
      <c r="E229" s="252">
        <f>[9]ByDepartureDate!$K287</f>
        <v>0.84816630234895163</v>
      </c>
      <c r="F229" s="253">
        <f>[5]ByDepartureDate!$M287/1.1</f>
        <v>0.68644201877245237</v>
      </c>
      <c r="G229" s="22">
        <f>VLOOKUP(B229,'[4]AUS Mth'!$A:$T,20,TRUE)/1000000</f>
        <v>13.353162084838711</v>
      </c>
      <c r="H229" s="22">
        <f>VLOOKUP(B229,'[4]BRA Mth'!$A:$L,12,TRUE)/1000000</f>
        <v>5.8314468709677421</v>
      </c>
      <c r="I229" s="7">
        <f>[1]minors!$AG123/1000*0.9</f>
        <v>1.5161719122522814</v>
      </c>
      <c r="J229" s="10">
        <f t="shared" si="44"/>
        <v>15.086216301254639</v>
      </c>
      <c r="K229" s="10">
        <f t="shared" si="45"/>
        <v>2.7440926203402651</v>
      </c>
      <c r="L229" s="10">
        <f>SUM(I229,J229,K229)</f>
        <v>19.346480833847185</v>
      </c>
      <c r="N229" s="13">
        <f>VLOOKUP(B229,[10]AZIMUTH_CONGESTION!$A:$N,14,TRUE)</f>
        <v>12.750000000000002</v>
      </c>
      <c r="O229" s="7">
        <f>VLOOKUP(B229,[6]removals!$B:$AR,43,TRUE)/100*7</f>
        <v>22.290100000000006</v>
      </c>
      <c r="P229" s="11">
        <f>VLOOKUP(B229-1,[6]Port!$B:$C,2,FALSE)/100</f>
        <v>113.9803</v>
      </c>
      <c r="R229" s="28">
        <f t="shared" si="53"/>
        <v>100.41796416291014</v>
      </c>
      <c r="S229" s="29">
        <f t="shared" ref="S229:S237" si="65">L229-AD229+N228-N229+S228</f>
        <v>100.16796416291014</v>
      </c>
      <c r="T229" s="30">
        <f>L229-AE229+N228-N229+T228</f>
        <v>101.16796416291014</v>
      </c>
      <c r="X229" s="14">
        <f t="shared" si="48"/>
        <v>-3.1136191661528159</v>
      </c>
      <c r="AC229" s="25">
        <f>'[6]removals&amp;BFF'!$R123</f>
        <v>22.290100000000002</v>
      </c>
      <c r="AD229" s="22">
        <f>AC229+0.25</f>
        <v>22.540100000000002</v>
      </c>
      <c r="AE229" s="22">
        <f>AD229-1</f>
        <v>21.540100000000002</v>
      </c>
      <c r="AF229" s="22"/>
      <c r="AG229" s="22"/>
      <c r="AH229" s="68"/>
      <c r="AI229" s="68"/>
      <c r="AJ229" s="68"/>
      <c r="AM229" s="64">
        <f t="shared" si="54"/>
        <v>100.41796416291014</v>
      </c>
      <c r="AN229" s="65">
        <f t="shared" si="43"/>
        <v>100.41796416291014</v>
      </c>
      <c r="AO229" s="70"/>
      <c r="AP229" s="70"/>
      <c r="AR229" s="16">
        <f t="shared" si="55"/>
        <v>100.41796416291014</v>
      </c>
      <c r="AS229" s="69">
        <f t="shared" si="56"/>
        <v>100.41796416291014</v>
      </c>
      <c r="AT229" s="69">
        <f t="shared" si="57"/>
        <v>100.41796416291014</v>
      </c>
      <c r="AU229" s="89"/>
      <c r="AV229" s="89">
        <f t="shared" si="58"/>
        <v>100.41796416291014</v>
      </c>
      <c r="AW229" s="89">
        <f t="shared" si="59"/>
        <v>100.41796416291014</v>
      </c>
      <c r="AX229" s="89">
        <f t="shared" si="60"/>
        <v>101.16796416291014</v>
      </c>
      <c r="AY229" s="69"/>
      <c r="AZ229" s="69"/>
      <c r="BA229" s="69"/>
      <c r="BB229" s="69"/>
      <c r="BC229" s="69"/>
      <c r="BD229" s="69"/>
      <c r="BE229" s="75">
        <f t="shared" si="61"/>
        <v>100.16796416291014</v>
      </c>
      <c r="BF229" s="76">
        <f t="shared" si="62"/>
        <v>100.16796416291014</v>
      </c>
      <c r="BG229" s="76">
        <f t="shared" si="63"/>
        <v>100.41796416291014</v>
      </c>
      <c r="BL229" s="70">
        <f t="shared" si="64"/>
        <v>100.41796416291014</v>
      </c>
      <c r="BM229" s="69">
        <f t="shared" si="38"/>
        <v>24.158849999999997</v>
      </c>
      <c r="BN229" s="69">
        <f t="shared" si="49"/>
        <v>2.9436191661528177</v>
      </c>
      <c r="BO229" s="256">
        <f t="shared" si="50"/>
        <v>0.12184434135535499</v>
      </c>
      <c r="BP229" s="257">
        <f t="shared" si="52"/>
        <v>0.12148011678126508</v>
      </c>
    </row>
    <row r="230" spans="1:68">
      <c r="A230" s="6" t="str">
        <f>YEAR(B230)&amp;WEEKNUM(B230)</f>
        <v>202019</v>
      </c>
      <c r="B230" s="6">
        <f>[3]report!$D447</f>
        <v>43960</v>
      </c>
      <c r="C230" s="22">
        <f>[3]report!E447/1000</f>
        <v>17.48751</v>
      </c>
      <c r="D230" s="22">
        <f>[3]report!F447/1000</f>
        <v>5.4507700000000003</v>
      </c>
      <c r="E230" s="252">
        <f>[9]ByDepartureDate!$K288</f>
        <v>0.8697339068052945</v>
      </c>
      <c r="F230" s="253">
        <f>[5]ByDepartureDate!$M288/1.1</f>
        <v>0.74477858410154796</v>
      </c>
      <c r="G230" s="22">
        <f>VLOOKUP(B230,'[4]AUS Mth'!$A:$T,20,TRUE)/1000000</f>
        <v>13.353162084838711</v>
      </c>
      <c r="H230" s="22">
        <f>VLOOKUP(B230,'[4]BRA Mth'!$A:$L,12,TRUE)/1000000</f>
        <v>5.8314468709677421</v>
      </c>
      <c r="I230" s="7">
        <f>[1]minors!$AG124/1000*0.9</f>
        <v>1.6206898261388618</v>
      </c>
      <c r="J230" s="10">
        <f t="shared" si="44"/>
        <v>15.374810178239803</v>
      </c>
      <c r="K230" s="10">
        <f t="shared" si="45"/>
        <v>3.2994825493900373</v>
      </c>
      <c r="L230" s="10">
        <f>SUM(I230,J230,K230)</f>
        <v>20.294982553768705</v>
      </c>
      <c r="N230" s="13">
        <f>VLOOKUP(B230,[10]AZIMUTH_CONGESTION!$A:$N,14,TRUE)</f>
        <v>12.07</v>
      </c>
      <c r="O230" s="7">
        <f>VLOOKUP(B230,[6]removals!$B:$AR,43,TRUE)/100*7</f>
        <v>22.150799999999993</v>
      </c>
      <c r="P230" s="11">
        <f>VLOOKUP(B230-1,[6]Port!$B:$C,2,FALSE)/100</f>
        <v>111.88959999999999</v>
      </c>
      <c r="R230" s="28">
        <f t="shared" si="53"/>
        <v>99.242146716678846</v>
      </c>
      <c r="S230" s="29">
        <f t="shared" si="65"/>
        <v>98.742146716678846</v>
      </c>
      <c r="T230" s="30">
        <f>R230</f>
        <v>99.242146716678846</v>
      </c>
      <c r="X230" s="14">
        <f t="shared" si="48"/>
        <v>-1.1758174462312923</v>
      </c>
      <c r="AC230" s="25">
        <f>'[6]removals&amp;BFF'!$R124</f>
        <v>22.150799999999993</v>
      </c>
      <c r="AD230" s="22">
        <f t="shared" ref="AD230:AD243" si="66">AC230+0.25</f>
        <v>22.400799999999993</v>
      </c>
      <c r="AE230" s="22">
        <f t="shared" ref="AE230:AE264" si="67">AD230-1</f>
        <v>21.400799999999993</v>
      </c>
      <c r="AF230" s="22"/>
      <c r="AG230" s="22"/>
      <c r="AH230" s="68"/>
      <c r="AI230" s="68"/>
      <c r="AJ230" s="68"/>
      <c r="AM230" s="64">
        <f t="shared" si="54"/>
        <v>99.242146716678846</v>
      </c>
      <c r="AN230" s="23">
        <f t="shared" si="43"/>
        <v>99.242146716678846</v>
      </c>
      <c r="AO230" s="70"/>
      <c r="AR230" s="16">
        <f t="shared" si="55"/>
        <v>99.242146716678846</v>
      </c>
      <c r="AS230" s="69">
        <f t="shared" si="56"/>
        <v>99.242146716678846</v>
      </c>
      <c r="AT230" s="69">
        <f t="shared" si="57"/>
        <v>99.242146716678846</v>
      </c>
      <c r="AU230" s="89"/>
      <c r="AV230" s="89">
        <f t="shared" si="58"/>
        <v>99.242146716678846</v>
      </c>
      <c r="AW230" s="89">
        <f t="shared" si="59"/>
        <v>99.242146716678846</v>
      </c>
      <c r="AX230" s="89">
        <f t="shared" si="60"/>
        <v>99.242146716678846</v>
      </c>
      <c r="AY230" s="69"/>
      <c r="AZ230" s="69"/>
      <c r="BA230" s="69"/>
      <c r="BB230" s="69"/>
      <c r="BC230" s="69"/>
      <c r="BD230" s="69"/>
      <c r="BE230" s="75">
        <f t="shared" si="61"/>
        <v>98.742146716678846</v>
      </c>
      <c r="BF230" s="76">
        <f t="shared" si="62"/>
        <v>98.742146716678846</v>
      </c>
      <c r="BG230" s="76">
        <f t="shared" si="63"/>
        <v>99.242146716678846</v>
      </c>
      <c r="BL230" s="70">
        <f t="shared" si="64"/>
        <v>99.242146716678846</v>
      </c>
      <c r="BM230" s="69">
        <f t="shared" si="38"/>
        <v>22.938279999999999</v>
      </c>
      <c r="BN230" s="69">
        <f t="shared" si="49"/>
        <v>1.8558174462312884</v>
      </c>
      <c r="BO230" s="256">
        <f t="shared" si="50"/>
        <v>8.0904821382914868E-2</v>
      </c>
      <c r="BP230" s="257">
        <f t="shared" si="52"/>
        <v>0.12335300028906583</v>
      </c>
    </row>
    <row r="231" spans="1:68">
      <c r="A231" s="6" t="str">
        <f>YEAR(B231)&amp;WEEKNUM(B231)</f>
        <v>202020</v>
      </c>
      <c r="B231" s="6">
        <f>[3]report!$D448</f>
        <v>43967</v>
      </c>
      <c r="C231" s="22">
        <f>[3]report!E448/1000</f>
        <v>17.570330000000002</v>
      </c>
      <c r="D231" s="22">
        <f>[3]report!F448/1000</f>
        <v>4.7214099999999997</v>
      </c>
      <c r="E231" s="252">
        <f>[9]ByDepartureDate!$K289</f>
        <v>0.90233668295185532</v>
      </c>
      <c r="F231" s="253">
        <f>[5]ByDepartureDate!$M289/1.1</f>
        <v>0.61607751651193932</v>
      </c>
      <c r="G231" s="22">
        <f>VLOOKUP(B231,'[4]AUS Mth'!$A:$T,20,TRUE)/1000000</f>
        <v>13.353162084838711</v>
      </c>
      <c r="H231" s="22">
        <f>VLOOKUP(B231,'[4]BRA Mth'!$A:$L,12,TRUE)/1000000</f>
        <v>5.8314468709677421</v>
      </c>
      <c r="I231" s="7">
        <f>[1]minors!$AG125/1000*0.9</f>
        <v>2.0887907113597595</v>
      </c>
      <c r="J231" s="10">
        <f t="shared" si="44"/>
        <v>15.570907279651756</v>
      </c>
      <c r="K231" s="10">
        <f t="shared" si="45"/>
        <v>3.6570170692650041</v>
      </c>
      <c r="L231" s="10">
        <f>SUM(I231,J231,K231)</f>
        <v>21.316715060276522</v>
      </c>
      <c r="N231" s="13">
        <f>VLOOKUP(B231,[10]AZIMUTH_CONGESTION!$A:$N,14,TRUE)</f>
        <v>14.620000000000001</v>
      </c>
      <c r="O231" s="7">
        <f>VLOOKUP(B231,[6]removals!$B:$AR,43,TRUE)/100*7</f>
        <v>21.042489999999997</v>
      </c>
      <c r="P231" s="11">
        <f>VLOOKUP(B231-1,[6]Port!$B:$C,2,FALSE)/100</f>
        <v>110.949</v>
      </c>
      <c r="R231" s="28">
        <f>P231</f>
        <v>110.949</v>
      </c>
      <c r="S231" s="29">
        <f>R231</f>
        <v>110.949</v>
      </c>
      <c r="T231" s="30">
        <f t="shared" ref="T231:T238" si="68">R231</f>
        <v>110.949</v>
      </c>
      <c r="X231" s="14">
        <f t="shared" si="48"/>
        <v>11.706853283321152</v>
      </c>
      <c r="AC231" s="25">
        <f>'[6]removals&amp;BFF'!$R125</f>
        <v>21.042489999999997</v>
      </c>
      <c r="AD231" s="22">
        <f t="shared" si="66"/>
        <v>21.292489999999997</v>
      </c>
      <c r="AE231" s="22">
        <f t="shared" si="67"/>
        <v>20.292489999999997</v>
      </c>
      <c r="AF231" s="22"/>
      <c r="AG231" s="22"/>
      <c r="AH231" s="68"/>
      <c r="AI231" s="68"/>
      <c r="AJ231" s="68"/>
      <c r="AM231" s="64">
        <f t="shared" si="54"/>
        <v>110.949</v>
      </c>
      <c r="AN231" s="23">
        <f t="shared" si="43"/>
        <v>110.949</v>
      </c>
      <c r="AO231" s="70"/>
      <c r="AR231" s="16">
        <f t="shared" si="55"/>
        <v>110.949</v>
      </c>
      <c r="AS231" s="69">
        <f t="shared" si="56"/>
        <v>110.949</v>
      </c>
      <c r="AT231" s="69">
        <f t="shared" si="57"/>
        <v>110.949</v>
      </c>
      <c r="AU231" s="89">
        <f>AVERAGE(AS231:AT231)</f>
        <v>110.949</v>
      </c>
      <c r="AV231" s="89">
        <f t="shared" si="58"/>
        <v>110.949</v>
      </c>
      <c r="AW231" s="89">
        <f t="shared" si="59"/>
        <v>110.949</v>
      </c>
      <c r="AX231" s="89">
        <f t="shared" si="60"/>
        <v>110.949</v>
      </c>
      <c r="AY231" s="69"/>
      <c r="AZ231" s="69"/>
      <c r="BA231" s="69"/>
      <c r="BB231" s="69"/>
      <c r="BC231" s="69"/>
      <c r="BD231" s="69"/>
      <c r="BE231" s="75">
        <f t="shared" si="61"/>
        <v>110.949</v>
      </c>
      <c r="BF231" s="76">
        <f t="shared" si="62"/>
        <v>110.949</v>
      </c>
      <c r="BG231" s="76">
        <f t="shared" si="63"/>
        <v>110.949</v>
      </c>
      <c r="BL231" s="70">
        <f t="shared" si="64"/>
        <v>110.949</v>
      </c>
      <c r="BM231" s="69">
        <f t="shared" si="38"/>
        <v>22.291740000000001</v>
      </c>
      <c r="BN231" s="69">
        <f t="shared" si="49"/>
        <v>-0.2742250602765246</v>
      </c>
      <c r="BO231" s="256">
        <f t="shared" si="50"/>
        <v>-1.2301644478023007E-2</v>
      </c>
      <c r="BP231" s="257">
        <f t="shared" si="52"/>
        <v>8.4483983923079889E-2</v>
      </c>
    </row>
    <row r="232" spans="1:68">
      <c r="A232" s="6" t="str">
        <f t="shared" ref="A232:A295" si="69">YEAR(B232)&amp;WEEKNUM(B232)</f>
        <v>202021</v>
      </c>
      <c r="B232" s="6">
        <f t="shared" ref="B232:B295" si="70">B231+7</f>
        <v>43974</v>
      </c>
      <c r="C232" s="22">
        <f>[3]report!E449/1000</f>
        <v>20.481349999999996</v>
      </c>
      <c r="D232" s="22">
        <f>[3]report!F449/1000</f>
        <v>6.156839999999999</v>
      </c>
      <c r="E232" s="252">
        <f>[9]ByDepartureDate!$K290</f>
        <v>0.81409962196283425</v>
      </c>
      <c r="F232" s="253">
        <f>[5]ByDepartureDate!$M290/1.1</f>
        <v>0.71795576305511621</v>
      </c>
      <c r="G232" s="22">
        <f>VLOOKUP(B232,'[4]AUS Mth'!$A:$T,20,TRUE)/1000000</f>
        <v>13.353162084838711</v>
      </c>
      <c r="H232" s="22">
        <f>VLOOKUP(B232,'[4]BRA Mth'!$A:$L,12,TRUE)/1000000</f>
        <v>5.8314468709677421</v>
      </c>
      <c r="I232" s="7">
        <f>[1]minors!$AG126/1000*0.9</f>
        <v>2.1753543200387466</v>
      </c>
      <c r="J232" s="10">
        <f t="shared" si="44"/>
        <v>15.447796058108231</v>
      </c>
      <c r="K232" s="10">
        <f t="shared" si="45"/>
        <v>3.8125223821079022</v>
      </c>
      <c r="L232" s="10">
        <f>SUM(I232,J232,K232)*0.98</f>
        <v>21.006959305049783</v>
      </c>
      <c r="N232" s="13">
        <f>VLOOKUP(B232,[10]AZIMUTH_CONGESTION!$A:$N,14,TRUE)</f>
        <v>14.110000000000001</v>
      </c>
      <c r="O232" s="7">
        <f>VLOOKUP(B232,[6]removals!$B:$AR,43,TRUE)/100*7</f>
        <v>21.569800000000001</v>
      </c>
      <c r="P232" s="11">
        <f>VLOOKUP(B232-1,[6]Port!$B:$C,2,FALSE)/100</f>
        <v>109.2608</v>
      </c>
      <c r="R232" s="28">
        <f>L232-AC232+N231-N232+R231</f>
        <v>110.89615930504978</v>
      </c>
      <c r="S232" s="29">
        <f t="shared" si="65"/>
        <v>110.64615930504978</v>
      </c>
      <c r="T232" s="30">
        <f t="shared" si="68"/>
        <v>110.89615930504978</v>
      </c>
      <c r="X232" s="14">
        <f t="shared" si="48"/>
        <v>-5.2840694950219813E-2</v>
      </c>
      <c r="AC232" s="25">
        <f>'[6]removals&amp;BFF'!$R126</f>
        <v>21.569800000000001</v>
      </c>
      <c r="AD232" s="22">
        <f t="shared" si="66"/>
        <v>21.819800000000001</v>
      </c>
      <c r="AE232" s="22">
        <f t="shared" si="67"/>
        <v>20.819800000000001</v>
      </c>
      <c r="AF232" s="22"/>
      <c r="AG232" s="22"/>
      <c r="AH232" s="68"/>
      <c r="AI232" s="68"/>
      <c r="AJ232" s="68"/>
      <c r="AM232" s="64">
        <f t="shared" si="54"/>
        <v>110.89615930504978</v>
      </c>
      <c r="AN232" s="23">
        <f t="shared" si="43"/>
        <v>110.89615930504978</v>
      </c>
      <c r="AO232" s="70"/>
      <c r="AR232" s="16">
        <f t="shared" si="55"/>
        <v>110.89615930504978</v>
      </c>
      <c r="AS232" s="69">
        <f t="shared" si="56"/>
        <v>110.89615930504978</v>
      </c>
      <c r="AT232" s="69">
        <f t="shared" si="57"/>
        <v>110.89615930504978</v>
      </c>
      <c r="AU232" s="89">
        <f t="shared" ref="AU232:AU263" si="71">AVERAGE(AS232:AT232)</f>
        <v>110.89615930504978</v>
      </c>
      <c r="AV232" s="89">
        <f t="shared" si="58"/>
        <v>110.89615930504978</v>
      </c>
      <c r="AW232" s="89">
        <f t="shared" si="59"/>
        <v>110.89615930504978</v>
      </c>
      <c r="AX232" s="89">
        <f t="shared" si="60"/>
        <v>110.89615930504978</v>
      </c>
      <c r="AY232" s="69"/>
      <c r="AZ232" s="69"/>
      <c r="BA232" s="69"/>
      <c r="BB232" s="69"/>
      <c r="BC232" s="69"/>
      <c r="BD232" s="69"/>
      <c r="BE232" s="75">
        <f t="shared" si="61"/>
        <v>110.64615930504978</v>
      </c>
      <c r="BF232" s="76">
        <f t="shared" si="62"/>
        <v>110.64615930504978</v>
      </c>
      <c r="BG232" s="76">
        <f t="shared" si="63"/>
        <v>110.89615930504978</v>
      </c>
      <c r="BL232" s="70">
        <f t="shared" si="64"/>
        <v>110.89615930504978</v>
      </c>
      <c r="BM232" s="69">
        <f t="shared" si="38"/>
        <v>26.638189999999994</v>
      </c>
      <c r="BN232" s="69">
        <f t="shared" si="49"/>
        <v>0.56284069495021782</v>
      </c>
      <c r="BO232" s="256">
        <f t="shared" si="50"/>
        <v>2.1129089286855373E-2</v>
      </c>
      <c r="BP232" s="257">
        <f t="shared" si="52"/>
        <v>5.2894151886775556E-2</v>
      </c>
    </row>
    <row r="233" spans="1:68">
      <c r="A233" s="6" t="str">
        <f t="shared" ref="A233:A253" si="72">YEAR(B233)&amp;WEEKNUM(B233)</f>
        <v>202022</v>
      </c>
      <c r="B233" s="6">
        <f t="shared" si="70"/>
        <v>43981</v>
      </c>
      <c r="C233" s="22">
        <f>[3]report!E450/1000</f>
        <v>17.617519999999995</v>
      </c>
      <c r="D233" s="22">
        <f>[3]report!F450/1000</f>
        <v>7.1220600000000012</v>
      </c>
      <c r="E233" s="252">
        <f>[9]ByDepartureDate!$K291</f>
        <v>0.87107374893045975</v>
      </c>
      <c r="F233" s="253">
        <f>[5]ByDepartureDate!$M291/1.1</f>
        <v>0.74637341841488103</v>
      </c>
      <c r="G233" s="22">
        <f>VLOOKUP(B233,'[4]AUS Mth'!$A:$T,20,TRUE)/1000000</f>
        <v>13.353162084838711</v>
      </c>
      <c r="H233" s="22">
        <f>VLOOKUP(B233,'[4]BRA Mth'!$A:$L,12,TRUE)/1000000</f>
        <v>5.8314468709677421</v>
      </c>
      <c r="I233" s="7">
        <f>[1]minors!$AG127/1000*0.9</f>
        <v>2.196180956985661</v>
      </c>
      <c r="J233" s="10">
        <f>AVERAGE(C230:C231)*AVERAGE(E230:E231)*0.98</f>
        <v>15.22061696508089</v>
      </c>
      <c r="K233" s="10">
        <f t="shared" si="45"/>
        <v>3.8238734594311223</v>
      </c>
      <c r="L233" s="10">
        <f>SUM(I233,J233,K233)*0.98</f>
        <v>20.81585795386772</v>
      </c>
      <c r="N233" s="13">
        <f>VLOOKUP(B233,[10]AZIMUTH_CONGESTION!$A:$N,14,TRUE)</f>
        <v>16.150000000000002</v>
      </c>
      <c r="O233" s="7">
        <f>VLOOKUP(B233,[6]removals!$B:$AR,43,TRUE)/100*7</f>
        <v>21.1358</v>
      </c>
      <c r="P233" s="11">
        <f>VLOOKUP(B233-1,[6]Port!$B:$C,2,FALSE)/100</f>
        <v>107.8485</v>
      </c>
      <c r="R233" s="28">
        <f t="shared" si="53"/>
        <v>108.5362172589175</v>
      </c>
      <c r="S233" s="29">
        <f>L233-AD233+N232-N233+P232</f>
        <v>106.65085795386773</v>
      </c>
      <c r="T233" s="30">
        <f t="shared" si="68"/>
        <v>108.5362172589175</v>
      </c>
      <c r="X233" s="14">
        <f t="shared" si="48"/>
        <v>-2.3599420461322751</v>
      </c>
      <c r="AC233" s="25">
        <f>'[6]removals&amp;BFF'!$R127</f>
        <v>21.1358</v>
      </c>
      <c r="AD233" s="22">
        <f t="shared" si="66"/>
        <v>21.3858</v>
      </c>
      <c r="AE233" s="22">
        <f t="shared" si="67"/>
        <v>20.3858</v>
      </c>
      <c r="AF233" s="22"/>
      <c r="AG233" s="22"/>
      <c r="AH233" s="68"/>
      <c r="AI233" s="68"/>
      <c r="AJ233" s="68"/>
      <c r="AM233" s="64">
        <f t="shared" si="54"/>
        <v>108.5362172589175</v>
      </c>
      <c r="AN233" s="65">
        <f t="shared" si="43"/>
        <v>108.5362172589175</v>
      </c>
      <c r="AO233" s="70"/>
      <c r="AR233" s="16">
        <f t="shared" si="55"/>
        <v>108.5362172589175</v>
      </c>
      <c r="AS233" s="69">
        <f t="shared" si="56"/>
        <v>108.5362172589175</v>
      </c>
      <c r="AT233" s="69">
        <f t="shared" si="57"/>
        <v>108.5362172589175</v>
      </c>
      <c r="AU233" s="89">
        <f t="shared" si="71"/>
        <v>108.5362172589175</v>
      </c>
      <c r="AV233" s="89">
        <f t="shared" si="58"/>
        <v>108.5362172589175</v>
      </c>
      <c r="AW233" s="89">
        <f t="shared" si="59"/>
        <v>108.5362172589175</v>
      </c>
      <c r="AX233" s="89">
        <f t="shared" si="60"/>
        <v>108.5362172589175</v>
      </c>
      <c r="AY233" s="69"/>
      <c r="AZ233" s="69"/>
      <c r="BA233" s="69"/>
      <c r="BB233" s="69"/>
      <c r="BC233" s="69"/>
      <c r="BD233" s="69"/>
      <c r="BE233" s="75">
        <f t="shared" si="61"/>
        <v>106.65085795386773</v>
      </c>
      <c r="BF233" s="76">
        <f t="shared" si="62"/>
        <v>106.65085795386773</v>
      </c>
      <c r="BG233" s="76">
        <f t="shared" si="63"/>
        <v>108.5362172589175</v>
      </c>
      <c r="BL233" s="70">
        <f t="shared" si="64"/>
        <v>108.5362172589175</v>
      </c>
      <c r="BM233" s="69">
        <f t="shared" si="38"/>
        <v>24.739579999999997</v>
      </c>
      <c r="BN233" s="69">
        <f t="shared" si="49"/>
        <v>0.3199420461322795</v>
      </c>
      <c r="BO233" s="256">
        <f t="shared" si="50"/>
        <v>1.2932396028238133E-2</v>
      </c>
      <c r="BP233" s="257">
        <f t="shared" si="52"/>
        <v>2.5666165554996342E-2</v>
      </c>
    </row>
    <row r="234" spans="1:68">
      <c r="A234" s="6" t="str">
        <f t="shared" si="72"/>
        <v>202023</v>
      </c>
      <c r="B234" s="6">
        <f t="shared" si="70"/>
        <v>43988</v>
      </c>
      <c r="C234" s="22">
        <f>[3]report!E451/1000</f>
        <v>21.615770000000005</v>
      </c>
      <c r="D234" s="22">
        <f>[3]report!F451/1000</f>
        <v>7.6067300000000015</v>
      </c>
      <c r="E234" s="252">
        <f>[9]ByDepartureDate!$K292</f>
        <v>0.88265470177530425</v>
      </c>
      <c r="F234" s="253">
        <f>[5]ByDepartureDate!$M292/1.1</f>
        <v>0.65022026673020639</v>
      </c>
      <c r="G234" s="22">
        <f>VLOOKUP(B234,'[4]AUS Mth'!$A:$T,20,TRUE)/1000000</f>
        <v>15.430360853366665</v>
      </c>
      <c r="H234" s="22">
        <f>VLOOKUP(B234,'[4]BRA Mth'!$A:$L,12,TRUE)/1000000</f>
        <v>6.8878219666666665</v>
      </c>
      <c r="I234" s="7">
        <f>[1]minors!$AG128/1000*0.9</f>
        <v>2.1842708863224551</v>
      </c>
      <c r="J234" s="10">
        <f>AVERAGE(C231:C232)*AVERAGE(E231:E232)*0.98</f>
        <v>16.001754828674066</v>
      </c>
      <c r="K234" s="10">
        <f t="shared" si="45"/>
        <v>3.3996837679327481</v>
      </c>
      <c r="L234" s="10">
        <f t="shared" ref="L234:L247" si="73">SUM(I234,J234,K234)*0.96</f>
        <v>20.722281103612097</v>
      </c>
      <c r="N234" s="13">
        <f>VLOOKUP(B234,[10]AZIMUTH_CONGESTION!$A:$N,14,TRUE)</f>
        <v>19.89</v>
      </c>
      <c r="O234" s="7">
        <f>VLOOKUP(B234,[6]removals!$B:$AR,43,TRUE)/100*7</f>
        <v>21.985600000000002</v>
      </c>
      <c r="P234" s="11">
        <f>VLOOKUP(B234-1,[6]Port!$B:$C,2,FALSE)/100</f>
        <v>107.53700000000001</v>
      </c>
      <c r="R234" s="28">
        <f>L234-AC234+N233-N234+P233</f>
        <v>102.84518110361211</v>
      </c>
      <c r="S234" s="29">
        <f t="shared" si="65"/>
        <v>101.39753905747983</v>
      </c>
      <c r="T234" s="30">
        <f t="shared" si="68"/>
        <v>102.84518110361211</v>
      </c>
      <c r="X234" s="14">
        <f t="shared" si="48"/>
        <v>-5.6910361553053974</v>
      </c>
      <c r="AC234" s="25">
        <f>'[6]removals&amp;BFF'!$R128</f>
        <v>21.985599999999998</v>
      </c>
      <c r="AD234" s="22">
        <f t="shared" si="66"/>
        <v>22.235599999999998</v>
      </c>
      <c r="AE234" s="22">
        <f t="shared" si="67"/>
        <v>21.235599999999998</v>
      </c>
      <c r="AF234" s="22"/>
      <c r="AG234" s="22"/>
      <c r="AH234" s="68"/>
      <c r="AI234" s="68"/>
      <c r="AJ234" s="68"/>
      <c r="AM234" s="64">
        <f t="shared" si="54"/>
        <v>102.84518110361211</v>
      </c>
      <c r="AN234" s="23">
        <f t="shared" si="43"/>
        <v>102.84518110361211</v>
      </c>
      <c r="AO234" s="70"/>
      <c r="AR234" s="16">
        <f t="shared" si="55"/>
        <v>102.84518110361211</v>
      </c>
      <c r="AS234" s="69">
        <f t="shared" si="56"/>
        <v>102.84518110361211</v>
      </c>
      <c r="AT234" s="69">
        <f t="shared" si="57"/>
        <v>102.84518110361211</v>
      </c>
      <c r="AU234" s="89">
        <f t="shared" si="71"/>
        <v>102.84518110361211</v>
      </c>
      <c r="AV234" s="89">
        <f t="shared" si="58"/>
        <v>102.84518110361211</v>
      </c>
      <c r="AW234" s="89">
        <f t="shared" si="59"/>
        <v>102.84518110361211</v>
      </c>
      <c r="AX234" s="89">
        <f t="shared" si="60"/>
        <v>102.84518110361211</v>
      </c>
      <c r="AY234" s="69"/>
      <c r="AZ234" s="69"/>
      <c r="BA234" s="69"/>
      <c r="BB234" s="69"/>
      <c r="BC234" s="69"/>
      <c r="BD234" s="69"/>
      <c r="BE234" s="75">
        <f t="shared" si="61"/>
        <v>101.39753905747983</v>
      </c>
      <c r="BF234" s="76">
        <f t="shared" si="62"/>
        <v>101.39753905747983</v>
      </c>
      <c r="BG234" s="76">
        <f t="shared" si="63"/>
        <v>102.84518110361211</v>
      </c>
      <c r="BL234" s="70">
        <f t="shared" si="64"/>
        <v>102.84518110361211</v>
      </c>
      <c r="BM234" s="69">
        <f t="shared" si="38"/>
        <v>29.222500000000007</v>
      </c>
      <c r="BN234" s="69">
        <f t="shared" si="49"/>
        <v>1.2633188963879007</v>
      </c>
      <c r="BO234" s="256">
        <f t="shared" si="50"/>
        <v>4.3231034182150754E-2</v>
      </c>
      <c r="BP234" s="257">
        <f t="shared" si="52"/>
        <v>1.6247718754805313E-2</v>
      </c>
    </row>
    <row r="235" spans="1:68">
      <c r="A235" s="6" t="str">
        <f t="shared" si="72"/>
        <v>202024</v>
      </c>
      <c r="B235" s="6">
        <f t="shared" si="70"/>
        <v>43995</v>
      </c>
      <c r="C235" s="22">
        <f>[3]report!E452/1000</f>
        <v>18.977039999999999</v>
      </c>
      <c r="D235" s="22">
        <f>[3]report!F452/1000</f>
        <v>6.4029500000000006</v>
      </c>
      <c r="E235" s="252">
        <f>[9]ByDepartureDate!$K293</f>
        <v>0.92372825351309196</v>
      </c>
      <c r="F235" s="253">
        <f>[5]ByDepartureDate!$M293/1.1</f>
        <v>0.7402738900919873</v>
      </c>
      <c r="G235" s="22">
        <f>VLOOKUP(B235,'[4]AUS Mth'!$A:$T,20,TRUE)/1000000</f>
        <v>15.430360853366665</v>
      </c>
      <c r="H235" s="22">
        <f>VLOOKUP(B235,'[4]BRA Mth'!$A:$L,12,TRUE)/1000000</f>
        <v>6.8878219666666665</v>
      </c>
      <c r="I235" s="7">
        <f>[1]minors!$AG129/1000*0.9</f>
        <v>2.3550813248803442</v>
      </c>
      <c r="J235" s="10">
        <f>AVERAGE(C232:C233)*AVERAGE(E232:E233)*0.98</f>
        <v>15.729784290355719</v>
      </c>
      <c r="K235" s="10">
        <f t="shared" si="45"/>
        <v>3.3471401641430631</v>
      </c>
      <c r="L235" s="10">
        <f t="shared" si="73"/>
        <v>20.574725548203958</v>
      </c>
      <c r="N235" s="13">
        <f>VLOOKUP(B235,[10]AZIMUTH_CONGESTION!$A:$N,14,TRUE)</f>
        <v>19.380000000000003</v>
      </c>
      <c r="O235" s="7">
        <f>VLOOKUP(B235,[6]removals!$B:$AR,43,TRUE)/100*7</f>
        <v>20.741</v>
      </c>
      <c r="P235" s="11">
        <f>VLOOKUP(B235-1,[6]Port!$B:$C,2,FALSE)/100</f>
        <v>106.977</v>
      </c>
      <c r="R235" s="28">
        <f t="shared" si="53"/>
        <v>103.18890665181607</v>
      </c>
      <c r="S235" s="29">
        <f t="shared" si="65"/>
        <v>101.4912646056838</v>
      </c>
      <c r="T235" s="30">
        <f t="shared" si="68"/>
        <v>103.18890665181607</v>
      </c>
      <c r="X235" s="14">
        <f t="shared" si="48"/>
        <v>0.34372554820396317</v>
      </c>
      <c r="AC235" s="25">
        <f>'[6]removals&amp;BFF'!$R129</f>
        <v>20.741</v>
      </c>
      <c r="AD235" s="22">
        <f t="shared" si="66"/>
        <v>20.991</v>
      </c>
      <c r="AE235" s="22">
        <f t="shared" si="67"/>
        <v>19.991</v>
      </c>
      <c r="AF235" s="22"/>
      <c r="AG235" s="22"/>
      <c r="AH235" s="68"/>
      <c r="AI235" s="68"/>
      <c r="AJ235" s="68"/>
      <c r="AM235" s="64">
        <f t="shared" si="54"/>
        <v>103.18890665181607</v>
      </c>
      <c r="AN235" s="23">
        <f t="shared" si="43"/>
        <v>103.18890665181607</v>
      </c>
      <c r="AO235" s="70"/>
      <c r="AR235" s="16">
        <f t="shared" si="55"/>
        <v>103.18890665181607</v>
      </c>
      <c r="AS235" s="69">
        <f t="shared" si="56"/>
        <v>103.18890665181607</v>
      </c>
      <c r="AT235" s="69">
        <f t="shared" si="57"/>
        <v>103.18890665181607</v>
      </c>
      <c r="AU235" s="89">
        <f t="shared" si="71"/>
        <v>103.18890665181607</v>
      </c>
      <c r="AV235" s="89">
        <f t="shared" si="58"/>
        <v>103.18890665181607</v>
      </c>
      <c r="AW235" s="89">
        <f t="shared" si="59"/>
        <v>103.18890665181607</v>
      </c>
      <c r="AX235" s="89">
        <f t="shared" si="60"/>
        <v>103.18890665181607</v>
      </c>
      <c r="AY235" s="69"/>
      <c r="AZ235" s="69"/>
      <c r="BA235" s="69"/>
      <c r="BB235" s="69"/>
      <c r="BC235" s="69"/>
      <c r="BD235" s="69"/>
      <c r="BE235" s="75">
        <f t="shared" si="61"/>
        <v>101.4912646056838</v>
      </c>
      <c r="BF235" s="76">
        <f t="shared" si="62"/>
        <v>101.4912646056838</v>
      </c>
      <c r="BG235" s="76">
        <f t="shared" si="63"/>
        <v>103.18890665181607</v>
      </c>
      <c r="BL235" s="70">
        <f t="shared" si="64"/>
        <v>103.18890665181607</v>
      </c>
      <c r="BM235" s="69">
        <f t="shared" si="38"/>
        <v>25.379989999999999</v>
      </c>
      <c r="BN235" s="69">
        <f t="shared" si="49"/>
        <v>0.16627445179604194</v>
      </c>
      <c r="BO235" s="256">
        <f t="shared" si="50"/>
        <v>6.5513994211992181E-3</v>
      </c>
      <c r="BP235" s="257">
        <f t="shared" si="52"/>
        <v>2.0960979729610869E-2</v>
      </c>
    </row>
    <row r="236" spans="1:68">
      <c r="A236" s="6" t="str">
        <f t="shared" si="72"/>
        <v>202025</v>
      </c>
      <c r="B236" s="6">
        <f t="shared" si="70"/>
        <v>44002</v>
      </c>
      <c r="C236" s="22">
        <f>[3]report!E453/1000</f>
        <v>19.099990000000002</v>
      </c>
      <c r="D236" s="22">
        <f>[3]report!F453/1000</f>
        <v>7.4860099999999994</v>
      </c>
      <c r="E236" s="252">
        <f>[9]ByDepartureDate!$K294</f>
        <v>0.86849067972475424</v>
      </c>
      <c r="F236" s="253">
        <f>[5]ByDepartureDate!$M294/1.1</f>
        <v>0.76712296651075362</v>
      </c>
      <c r="G236" s="22">
        <f>VLOOKUP(B236,'[4]AUS Mth'!$A:$T,20,TRUE)/1000000</f>
        <v>15.430360853366665</v>
      </c>
      <c r="H236" s="22">
        <f>VLOOKUP(B236,'[4]BRA Mth'!$A:$L,12,TRUE)/1000000</f>
        <v>6.8878219666666665</v>
      </c>
      <c r="I236" s="7">
        <f>[1]minors!$AG130/1000*0.9</f>
        <v>2.4746788947070373</v>
      </c>
      <c r="J236" s="10">
        <f>AVERAGE(C233:C234)*AVERAGE(E233:E234)*0.98</f>
        <v>16.857111537508533</v>
      </c>
      <c r="K236" s="10">
        <f t="shared" si="45"/>
        <v>3.1146464721461635</v>
      </c>
      <c r="L236" s="10">
        <f t="shared" si="73"/>
        <v>21.548579428187264</v>
      </c>
      <c r="N236" s="13">
        <f>VLOOKUP(B236,[10]AZIMUTH_CONGESTION!$A:$N,14,TRUE)</f>
        <v>19.89</v>
      </c>
      <c r="O236" s="7">
        <f>VLOOKUP(B236,[6]removals!$B:$AR,43,TRUE)/100*7</f>
        <v>21.72044</v>
      </c>
      <c r="P236" s="11">
        <f>VLOOKUP(B236-1,[6]Port!$B:$C,2,FALSE)/100</f>
        <v>106.1716</v>
      </c>
      <c r="R236" s="28">
        <f t="shared" si="53"/>
        <v>102.50704608000333</v>
      </c>
      <c r="S236" s="29">
        <f t="shared" si="65"/>
        <v>100.55940403387106</v>
      </c>
      <c r="T236" s="30">
        <f t="shared" si="68"/>
        <v>102.50704608000333</v>
      </c>
      <c r="X236" s="14">
        <f t="shared" si="48"/>
        <v>-0.68186057181273441</v>
      </c>
      <c r="AC236" s="25">
        <f>'[6]removals&amp;BFF'!$R130</f>
        <v>21.720440000000004</v>
      </c>
      <c r="AD236" s="22">
        <f t="shared" si="66"/>
        <v>21.970440000000004</v>
      </c>
      <c r="AE236" s="22">
        <f t="shared" si="67"/>
        <v>20.970440000000004</v>
      </c>
      <c r="AF236" s="22"/>
      <c r="AG236" s="22">
        <f>AG235+AK236</f>
        <v>0</v>
      </c>
      <c r="AH236" s="68"/>
      <c r="AI236" s="68"/>
      <c r="AJ236" s="68"/>
      <c r="AL236" s="23"/>
      <c r="AM236" s="64">
        <f t="shared" si="54"/>
        <v>102.50704608000333</v>
      </c>
      <c r="AN236" s="65">
        <f t="shared" si="43"/>
        <v>102.50704608000333</v>
      </c>
      <c r="AO236" s="70"/>
      <c r="AR236" s="16">
        <f t="shared" si="55"/>
        <v>102.50704608000333</v>
      </c>
      <c r="AS236" s="69">
        <f t="shared" si="56"/>
        <v>102.50704608000333</v>
      </c>
      <c r="AT236" s="69">
        <f t="shared" si="57"/>
        <v>102.50704608000333</v>
      </c>
      <c r="AU236" s="89">
        <f t="shared" si="71"/>
        <v>102.50704608000333</v>
      </c>
      <c r="AV236" s="89">
        <f t="shared" si="58"/>
        <v>102.50704608000333</v>
      </c>
      <c r="AW236" s="89">
        <f t="shared" si="59"/>
        <v>102.50704608000333</v>
      </c>
      <c r="AX236" s="89">
        <f t="shared" si="60"/>
        <v>102.50704608000333</v>
      </c>
      <c r="AY236" s="69"/>
      <c r="AZ236" s="69"/>
      <c r="BA236" s="69"/>
      <c r="BB236" s="69"/>
      <c r="BC236" s="69"/>
      <c r="BD236" s="69"/>
      <c r="BE236" s="75">
        <f t="shared" si="61"/>
        <v>100.55940403387106</v>
      </c>
      <c r="BF236" s="76">
        <f t="shared" si="62"/>
        <v>100.55940403387106</v>
      </c>
      <c r="BG236" s="76">
        <f t="shared" si="63"/>
        <v>102.50704608000333</v>
      </c>
      <c r="BK236" s="3"/>
      <c r="BL236" s="70">
        <f t="shared" si="64"/>
        <v>102.50704608000333</v>
      </c>
      <c r="BM236" s="69">
        <f t="shared" si="38"/>
        <v>26.586000000000002</v>
      </c>
      <c r="BN236" s="69">
        <f t="shared" si="49"/>
        <v>0.17186057181273995</v>
      </c>
      <c r="BO236" s="256">
        <f t="shared" si="50"/>
        <v>6.4643260292161263E-3</v>
      </c>
      <c r="BP236" s="257">
        <f t="shared" si="52"/>
        <v>1.7294788915201056E-2</v>
      </c>
    </row>
    <row r="237" spans="1:68" s="26" customFormat="1">
      <c r="A237" s="6" t="str">
        <f t="shared" si="72"/>
        <v>202026</v>
      </c>
      <c r="B237" s="6">
        <f t="shared" si="70"/>
        <v>44009</v>
      </c>
      <c r="C237" s="22">
        <f>[3]report!E454/1000</f>
        <v>21.350250000000003</v>
      </c>
      <c r="D237" s="22">
        <f>[3]report!F454/1000</f>
        <v>7.4627100000000004</v>
      </c>
      <c r="E237" s="252">
        <f>[9]ByDepartureDate!$K295</f>
        <v>0.83306546113737778</v>
      </c>
      <c r="F237" s="253">
        <f>[5]ByDepartureDate!$M295/1.1</f>
        <v>0.70282380142299672</v>
      </c>
      <c r="G237" s="22">
        <f>VLOOKUP(B237,'[4]AUS Mth'!$A:$T,20,TRUE)/1000000</f>
        <v>15.430360853366665</v>
      </c>
      <c r="H237" s="22">
        <f>VLOOKUP(B237,'[4]BRA Mth'!$A:$L,12,TRUE)/1000000</f>
        <v>6.8878219666666665</v>
      </c>
      <c r="I237" s="7">
        <f>[1]minors!$AG131/1000*0.9</f>
        <v>2.3561071397468756</v>
      </c>
      <c r="J237" s="10">
        <f>AVERAGE(C234:C235)*AVERAGE(E234:E235)*0.95</f>
        <v>17.414963021674335</v>
      </c>
      <c r="K237" s="10">
        <f t="shared" si="45"/>
        <v>3.2651881927763218</v>
      </c>
      <c r="L237" s="10">
        <f t="shared" si="73"/>
        <v>22.114808020029631</v>
      </c>
      <c r="N237" s="13">
        <f>VLOOKUP(B237,[10]AZIMUTH_CONGESTION!$A:$N,14,TRUE)</f>
        <v>23.970000000000002</v>
      </c>
      <c r="O237" s="7">
        <f>VLOOKUP(B237,[6]removals!$B:$AR,43,TRUE)/100*7</f>
        <v>22.376899999999992</v>
      </c>
      <c r="P237" s="11">
        <f>VLOOKUP(B237-1,[6]Port!$B:$C,2,FALSE)/100</f>
        <v>107.81100000000001</v>
      </c>
      <c r="R237" s="28">
        <f t="shared" si="53"/>
        <v>98.164954100032972</v>
      </c>
      <c r="S237" s="29">
        <f t="shared" si="65"/>
        <v>95.967312053900699</v>
      </c>
      <c r="T237" s="30">
        <f t="shared" si="68"/>
        <v>98.164954100032972</v>
      </c>
      <c r="X237" s="14">
        <f t="shared" si="48"/>
        <v>-4.3420919799703626</v>
      </c>
      <c r="AC237" s="25">
        <f>'[6]removals&amp;BFF'!$R131</f>
        <v>22.376899999999992</v>
      </c>
      <c r="AD237" s="22">
        <f t="shared" si="66"/>
        <v>22.626899999999992</v>
      </c>
      <c r="AE237" s="22">
        <f t="shared" si="67"/>
        <v>21.626899999999992</v>
      </c>
      <c r="AF237" s="22"/>
      <c r="AG237" s="22">
        <f>AG236+AK237</f>
        <v>0</v>
      </c>
      <c r="AH237" s="68"/>
      <c r="AI237" s="68"/>
      <c r="AJ237" s="68"/>
      <c r="AL237" s="23"/>
      <c r="AM237" s="64">
        <f t="shared" si="54"/>
        <v>98.164954100032972</v>
      </c>
      <c r="AN237" s="23">
        <f t="shared" si="43"/>
        <v>98.164954100032972</v>
      </c>
      <c r="AO237" s="70"/>
      <c r="AR237" s="16">
        <f t="shared" si="55"/>
        <v>98.164954100032972</v>
      </c>
      <c r="AS237" s="69">
        <f t="shared" si="56"/>
        <v>98.164954100032972</v>
      </c>
      <c r="AT237" s="69">
        <f t="shared" si="57"/>
        <v>98.164954100032972</v>
      </c>
      <c r="AU237" s="89">
        <f t="shared" si="71"/>
        <v>98.164954100032972</v>
      </c>
      <c r="AV237" s="89">
        <f t="shared" si="58"/>
        <v>98.164954100032972</v>
      </c>
      <c r="AW237" s="89">
        <f t="shared" si="59"/>
        <v>98.164954100032972</v>
      </c>
      <c r="AX237" s="89">
        <f t="shared" si="60"/>
        <v>98.164954100032972</v>
      </c>
      <c r="AY237" s="69"/>
      <c r="AZ237" s="69"/>
      <c r="BA237" s="69"/>
      <c r="BB237" s="69"/>
      <c r="BC237" s="69"/>
      <c r="BD237" s="69"/>
      <c r="BE237" s="75">
        <f t="shared" si="61"/>
        <v>95.967312053900699</v>
      </c>
      <c r="BF237" s="76">
        <f t="shared" si="62"/>
        <v>95.967312053900699</v>
      </c>
      <c r="BG237" s="76">
        <f t="shared" si="63"/>
        <v>98.164954100032972</v>
      </c>
      <c r="BI237" s="2"/>
      <c r="BJ237" s="2"/>
      <c r="BK237" s="22"/>
      <c r="BL237" s="70">
        <f t="shared" si="64"/>
        <v>98.164954100032972</v>
      </c>
      <c r="BM237" s="69">
        <f t="shared" si="38"/>
        <v>28.812960000000004</v>
      </c>
      <c r="BN237" s="69">
        <f t="shared" si="49"/>
        <v>0.26209197997036071</v>
      </c>
      <c r="BO237" s="256">
        <f t="shared" si="50"/>
        <v>9.0963226260113734E-3</v>
      </c>
      <c r="BP237" s="257">
        <f t="shared" si="52"/>
        <v>1.6335770564644369E-2</v>
      </c>
    </row>
    <row r="238" spans="1:68">
      <c r="A238" s="6" t="str">
        <f t="shared" si="72"/>
        <v>202027</v>
      </c>
      <c r="B238" s="6">
        <f t="shared" si="70"/>
        <v>44016</v>
      </c>
      <c r="C238" s="7">
        <f>[3]report!E455/1000</f>
        <v>19.417630000000006</v>
      </c>
      <c r="D238" s="7">
        <f>[3]report!F455/1000</f>
        <v>7.6552600000000002</v>
      </c>
      <c r="E238" s="67">
        <f>[9]ByDepartureDate!$K296</f>
        <v>0.87155243718091324</v>
      </c>
      <c r="F238" s="66">
        <f>[5]ByDepartureDate!$M296/1.1</f>
        <v>0.67111913907736864</v>
      </c>
      <c r="I238" s="7">
        <f>[1]minors!$AG132/1000*0.9</f>
        <v>2.1812927092723746</v>
      </c>
      <c r="J238" s="10">
        <f>AVERAGE(C235:C236)*AVERAGE(E235:E236)*0.95</f>
        <v>16.207563845773048</v>
      </c>
      <c r="K238" s="10">
        <f t="shared" si="45"/>
        <v>4.3750531727599382</v>
      </c>
      <c r="L238" s="10">
        <f t="shared" si="73"/>
        <v>21.853353338693143</v>
      </c>
      <c r="N238" s="13">
        <f>VLOOKUP(B238,[10]AZIMUTH_CONGESTION!$A:$N,14,TRUE)</f>
        <v>22.78</v>
      </c>
      <c r="O238" s="7">
        <f>VLOOKUP(B238,[6]removals!$B:$AR,43,TRUE)/100*7</f>
        <v>22.076600000000003</v>
      </c>
      <c r="P238" s="11">
        <f>VLOOKUP(B238-1,[6]Port!$B:$C,2,FALSE)/100</f>
        <v>108.08750000000001</v>
      </c>
      <c r="R238" s="28">
        <f t="shared" si="53"/>
        <v>99.13170743872611</v>
      </c>
      <c r="S238" s="29">
        <f t="shared" ref="S238:S301" si="74">L238-AD238+N237-N238+S237</f>
        <v>96.684065392593837</v>
      </c>
      <c r="T238" s="30">
        <f t="shared" si="68"/>
        <v>99.13170743872611</v>
      </c>
      <c r="X238" s="14">
        <f t="shared" si="48"/>
        <v>0.96675333869313818</v>
      </c>
      <c r="AC238" s="25">
        <f>'[6]removals&amp;BFF'!$R132</f>
        <v>22.076600000000003</v>
      </c>
      <c r="AD238" s="22">
        <f t="shared" si="66"/>
        <v>22.326600000000003</v>
      </c>
      <c r="AE238" s="22">
        <f t="shared" si="67"/>
        <v>21.326600000000003</v>
      </c>
      <c r="AF238" s="22"/>
      <c r="AH238" s="68"/>
      <c r="AI238" s="68"/>
      <c r="AJ238" s="68"/>
      <c r="AL238" s="23"/>
      <c r="AO238" s="70">
        <f t="shared" ref="AO238:AO263" si="75">AVERAGE(C235:C236)*0.03+AVERAGE(D231:D232)*0.05</f>
        <v>0.84311169999999991</v>
      </c>
      <c r="AP238" s="28">
        <f>AO238</f>
        <v>0.84311169999999991</v>
      </c>
      <c r="AR238" s="16">
        <f t="shared" si="55"/>
        <v>99.13170743872611</v>
      </c>
      <c r="AS238" s="69">
        <f t="shared" si="56"/>
        <v>99.13170743872611</v>
      </c>
      <c r="AT238" s="69">
        <f t="shared" si="57"/>
        <v>99.13170743872611</v>
      </c>
      <c r="AU238" s="89">
        <f t="shared" si="71"/>
        <v>99.13170743872611</v>
      </c>
      <c r="AV238" s="89">
        <f t="shared" si="58"/>
        <v>99.13170743872611</v>
      </c>
      <c r="AW238" s="89">
        <f t="shared" si="59"/>
        <v>99.13170743872611</v>
      </c>
      <c r="AX238" s="89">
        <f t="shared" si="60"/>
        <v>99.13170743872611</v>
      </c>
      <c r="AY238" s="69"/>
      <c r="AZ238" s="69"/>
      <c r="BA238" s="69"/>
      <c r="BB238" s="69"/>
      <c r="BC238" s="69">
        <f>BB238</f>
        <v>0</v>
      </c>
      <c r="BD238" s="69"/>
      <c r="BE238" s="75">
        <f t="shared" si="61"/>
        <v>96.684065392593837</v>
      </c>
      <c r="BF238" s="76">
        <f t="shared" si="62"/>
        <v>96.684065392593837</v>
      </c>
      <c r="BG238" s="76">
        <f t="shared" si="63"/>
        <v>99.13170743872611</v>
      </c>
      <c r="BK238" s="22">
        <f>BK237+BI238</f>
        <v>0</v>
      </c>
      <c r="BL238" s="70">
        <f t="shared" si="64"/>
        <v>99.13170743872611</v>
      </c>
      <c r="BM238" s="69">
        <f t="shared" si="38"/>
        <v>27.072890000000008</v>
      </c>
      <c r="BN238" s="69">
        <f t="shared" si="49"/>
        <v>0.22324666130685955</v>
      </c>
      <c r="BO238" s="256">
        <f t="shared" si="50"/>
        <v>8.2461333572758384E-3</v>
      </c>
      <c r="BP238" s="257">
        <f t="shared" si="52"/>
        <v>7.5895453584256395E-3</v>
      </c>
    </row>
    <row r="239" spans="1:68">
      <c r="A239" s="6" t="str">
        <f t="shared" si="72"/>
        <v>202028</v>
      </c>
      <c r="B239" s="6">
        <f t="shared" si="70"/>
        <v>44023</v>
      </c>
      <c r="C239" s="7">
        <f>[3]report!E456/1000</f>
        <v>18.054109999999998</v>
      </c>
      <c r="D239" s="7">
        <f>[3]report!F456/1000</f>
        <v>6.7166299999999985</v>
      </c>
      <c r="E239" s="67">
        <f>[9]ByDepartureDate!$K297</f>
        <v>0.86357032845924353</v>
      </c>
      <c r="F239" s="66">
        <f>[5]ByDepartureDate!$M297/1.1</f>
        <v>0.76585092759316264</v>
      </c>
      <c r="I239" s="7">
        <f>[1]minors!$AG133/1000*0.9</f>
        <v>2.6747510998350905</v>
      </c>
      <c r="J239" s="10">
        <f>AVERAGE(C236:C237)*AVERAGE(E236:E237)*0.95</f>
        <v>16.346734139444926</v>
      </c>
      <c r="K239" s="10">
        <f t="shared" si="45"/>
        <v>4.6282803983613263</v>
      </c>
      <c r="L239" s="10">
        <f t="shared" si="73"/>
        <v>22.70377501213569</v>
      </c>
      <c r="N239" s="13">
        <f>VLOOKUP(B239,[10]AZIMUTH_CONGESTION!$A:$N,14,TRUE)</f>
        <v>23.290000000000003</v>
      </c>
      <c r="O239" s="7">
        <f>VLOOKUP(B239,[6]removals!$B:$AR,43,TRUE)/100*7</f>
        <v>22.118599999999997</v>
      </c>
      <c r="P239" s="11">
        <f>VLOOKUP(B239-1,[6]Port!$B:$C,2,FALSE)/100</f>
        <v>108.7808</v>
      </c>
      <c r="R239" s="28">
        <f t="shared" si="53"/>
        <v>99.206882450861798</v>
      </c>
      <c r="S239" s="29">
        <f>L239-AD239+N238-N239+P238</f>
        <v>107.91267501213569</v>
      </c>
      <c r="T239" s="30">
        <f>R239</f>
        <v>99.206882450861798</v>
      </c>
      <c r="X239" s="14">
        <f t="shared" si="48"/>
        <v>7.517501213568778E-2</v>
      </c>
      <c r="AC239" s="25">
        <f>'[6]removals&amp;BFF'!$R133</f>
        <v>22.118599999999997</v>
      </c>
      <c r="AD239" s="22">
        <f t="shared" si="66"/>
        <v>22.368599999999997</v>
      </c>
      <c r="AE239" s="22">
        <f t="shared" si="67"/>
        <v>21.368599999999997</v>
      </c>
      <c r="AF239" s="22"/>
      <c r="AH239" s="68"/>
      <c r="AI239" s="68"/>
      <c r="AJ239" s="68"/>
      <c r="AL239" s="23"/>
      <c r="AO239" s="70">
        <f t="shared" si="75"/>
        <v>0.93872610000000012</v>
      </c>
      <c r="AP239" s="70">
        <f>AP238+AO239</f>
        <v>1.7818377999999999</v>
      </c>
      <c r="AR239" s="16">
        <f t="shared" si="55"/>
        <v>99.206882450861798</v>
      </c>
      <c r="AS239" s="69">
        <f t="shared" si="56"/>
        <v>99.206882450861798</v>
      </c>
      <c r="AT239" s="69">
        <f t="shared" si="57"/>
        <v>99.206882450861798</v>
      </c>
      <c r="AU239" s="89">
        <f t="shared" si="71"/>
        <v>99.206882450861798</v>
      </c>
      <c r="AV239" s="89">
        <f t="shared" si="58"/>
        <v>99.206882450861798</v>
      </c>
      <c r="AW239" s="89">
        <f t="shared" si="59"/>
        <v>99.206882450861798</v>
      </c>
      <c r="AX239" s="89">
        <f t="shared" si="60"/>
        <v>99.206882450861798</v>
      </c>
      <c r="AY239" s="69"/>
      <c r="AZ239" s="69"/>
      <c r="BA239" s="69"/>
      <c r="BB239" s="69"/>
      <c r="BC239" s="69">
        <f>BC238+BB239</f>
        <v>0</v>
      </c>
      <c r="BD239" s="69"/>
      <c r="BE239" s="75">
        <f t="shared" si="61"/>
        <v>107.91267501213569</v>
      </c>
      <c r="BF239" s="76">
        <f t="shared" si="62"/>
        <v>107.91267501213569</v>
      </c>
      <c r="BG239" s="74">
        <f t="shared" si="63"/>
        <v>99.206882450861798</v>
      </c>
      <c r="BK239" s="22">
        <f>BK238+BI239</f>
        <v>0</v>
      </c>
      <c r="BL239" s="70">
        <f t="shared" si="64"/>
        <v>99.206882450861798</v>
      </c>
      <c r="BM239" s="69">
        <f t="shared" si="38"/>
        <v>24.770739999999996</v>
      </c>
      <c r="BN239" s="69">
        <f t="shared" si="49"/>
        <v>-0.5851750121356929</v>
      </c>
      <c r="BO239" s="256">
        <f t="shared" si="50"/>
        <v>-2.3623638701778509E-2</v>
      </c>
      <c r="BP239" s="257">
        <f t="shared" si="52"/>
        <v>4.5785827681207002E-5</v>
      </c>
    </row>
    <row r="240" spans="1:68">
      <c r="A240" s="6" t="str">
        <f t="shared" si="72"/>
        <v>202029</v>
      </c>
      <c r="B240" s="6">
        <f t="shared" si="70"/>
        <v>44030</v>
      </c>
      <c r="C240" s="7">
        <f>[3]report!E457/1000</f>
        <v>16.997799999999994</v>
      </c>
      <c r="D240" s="7">
        <f>[3]report!F457/1000</f>
        <v>5.955070000000001</v>
      </c>
      <c r="E240" s="67">
        <f>[9]ByDepartureDate!$K298</f>
        <v>0.85553964578130115</v>
      </c>
      <c r="F240" s="66">
        <f>[5]ByDepartureDate!$M298/1.1</f>
        <v>0.61349968268030042</v>
      </c>
      <c r="I240" s="7">
        <f>[1]minors!$AG134/1000*0.9</f>
        <v>3.0784948477266165</v>
      </c>
      <c r="J240" s="10">
        <f>AVERAGE(C237:C238)*AVERAGE(E237:E238)*0.95</f>
        <v>16.504743757066919</v>
      </c>
      <c r="K240" s="10">
        <f t="shared" si="45"/>
        <v>4.3830850902634699</v>
      </c>
      <c r="L240" s="10">
        <f t="shared" si="73"/>
        <v>23.007670747254725</v>
      </c>
      <c r="N240" s="13">
        <f>VLOOKUP(B240,[10]AZIMUTH_CONGESTION!$A:$N,14,TRUE)</f>
        <v>24.82</v>
      </c>
      <c r="O240" s="7">
        <f>VLOOKUP(B240,[6]removals!$B:$AR,43,TRUE)/100*7</f>
        <v>21.741300000000003</v>
      </c>
      <c r="P240" s="11">
        <f>VLOOKUP(B240-1,[6]Port!$B:$C,2,FALSE)/100</f>
        <v>110.4744</v>
      </c>
      <c r="R240" s="28">
        <f t="shared" si="53"/>
        <v>98.943253198116523</v>
      </c>
      <c r="S240" s="29">
        <f t="shared" ref="S240:S256" si="76">L240-AD240+N239-N240+P239</f>
        <v>108.26717074725472</v>
      </c>
      <c r="T240" s="30">
        <f t="shared" ref="T240:T263" si="77">L240-AE240+N239-N240+T239</f>
        <v>99.693253198116523</v>
      </c>
      <c r="X240" s="14">
        <f t="shared" si="48"/>
        <v>-0.26362925274527527</v>
      </c>
      <c r="AC240" s="13">
        <f>'[6]removals&amp;BFF'!$R134</f>
        <v>21.741300000000003</v>
      </c>
      <c r="AD240" s="22">
        <f t="shared" si="66"/>
        <v>21.991300000000003</v>
      </c>
      <c r="AE240" s="22">
        <f t="shared" si="67"/>
        <v>20.991300000000003</v>
      </c>
      <c r="AF240" s="22"/>
      <c r="AH240" s="68"/>
      <c r="AI240" s="68"/>
      <c r="AJ240" s="68"/>
      <c r="AL240" s="23"/>
      <c r="AO240" s="70">
        <f t="shared" si="75"/>
        <v>0.97973795000000008</v>
      </c>
      <c r="AP240" s="70">
        <f t="shared" ref="AP240:AP263" si="78">AP239+AO240</f>
        <v>2.76157575</v>
      </c>
      <c r="AR240" s="16">
        <f t="shared" si="55"/>
        <v>98.943253198116523</v>
      </c>
      <c r="AS240" s="69">
        <f t="shared" si="56"/>
        <v>98.943253198116523</v>
      </c>
      <c r="AT240" s="69">
        <f t="shared" si="57"/>
        <v>98.943253198116523</v>
      </c>
      <c r="AU240" s="89">
        <f t="shared" si="71"/>
        <v>98.943253198116523</v>
      </c>
      <c r="AV240" s="89">
        <f t="shared" si="58"/>
        <v>98.943253198116523</v>
      </c>
      <c r="AW240" s="89">
        <f t="shared" si="59"/>
        <v>98.943253198116523</v>
      </c>
      <c r="AX240" s="89">
        <f t="shared" si="60"/>
        <v>99.693253198116523</v>
      </c>
      <c r="AY240" s="69"/>
      <c r="AZ240" s="69">
        <f t="shared" ref="AZ240:AZ263" si="79">AZ239+BA240</f>
        <v>0</v>
      </c>
      <c r="BA240" s="69"/>
      <c r="BB240" s="69">
        <v>0.5</v>
      </c>
      <c r="BC240" s="69">
        <f t="shared" ref="BC240:BC263" si="80">BC239+BB240</f>
        <v>0.5</v>
      </c>
      <c r="BD240" s="69"/>
      <c r="BE240" s="75">
        <f t="shared" si="61"/>
        <v>108.26717074725472</v>
      </c>
      <c r="BF240" s="76">
        <f t="shared" si="62"/>
        <v>108.26717074725472</v>
      </c>
      <c r="BG240" s="74">
        <f t="shared" si="63"/>
        <v>98.943253198116523</v>
      </c>
      <c r="BK240" s="22">
        <f>BK239+BI240</f>
        <v>0</v>
      </c>
      <c r="BL240" s="70">
        <f t="shared" si="64"/>
        <v>98.943253198116523</v>
      </c>
      <c r="BM240" s="69">
        <f t="shared" si="38"/>
        <v>22.952869999999997</v>
      </c>
      <c r="BN240" s="69">
        <f t="shared" si="49"/>
        <v>-1.2663707472547223</v>
      </c>
      <c r="BO240" s="256">
        <f t="shared" si="50"/>
        <v>-5.517265367053107E-2</v>
      </c>
      <c r="BP240" s="257">
        <f t="shared" si="52"/>
        <v>-1.5363459097255592E-2</v>
      </c>
    </row>
    <row r="241" spans="1:68">
      <c r="A241" s="6" t="str">
        <f t="shared" si="72"/>
        <v>202030</v>
      </c>
      <c r="B241" s="6">
        <f t="shared" si="70"/>
        <v>44037</v>
      </c>
      <c r="C241" s="7">
        <f>[3]report!E458/1000</f>
        <v>18.562580000000001</v>
      </c>
      <c r="D241" s="7">
        <f>[3]report!F458/1000</f>
        <v>7.4571900000000007</v>
      </c>
      <c r="E241" s="67">
        <f>[9]ByDepartureDate!$K299</f>
        <v>0.84376927033278126</v>
      </c>
      <c r="F241" s="66">
        <f>[5]ByDepartureDate!$M299/1.1</f>
        <v>0.75228203749927725</v>
      </c>
      <c r="I241" s="7">
        <f>[1]minors!$AG135/1000*0.9</f>
        <v>2.8651978174976667</v>
      </c>
      <c r="J241" s="10">
        <f>AVERAGE(C238:C239)*AVERAGE(E238:E239)*0.98</f>
        <v>15.929426939826477</v>
      </c>
      <c r="K241" s="10">
        <f t="shared" si="45"/>
        <v>4.7106392952332712</v>
      </c>
      <c r="L241" s="10">
        <f t="shared" si="73"/>
        <v>22.565053490455117</v>
      </c>
      <c r="N241" s="13">
        <f>VLOOKUP(B241,[10]AZIMUTH_CONGESTION!$A:$N,14,TRUE)</f>
        <v>24.14</v>
      </c>
      <c r="O241" s="7">
        <f>VLOOKUP(B241,[6]removals!$B:$AR,43,TRUE)/100*7</f>
        <v>19.624499999999998</v>
      </c>
      <c r="P241" s="11">
        <f>VLOOKUP(B241-1,[6]Port!$B:$C,2,FALSE)/100</f>
        <v>113.25129999999999</v>
      </c>
      <c r="R241" s="28">
        <f>P241</f>
        <v>113.25129999999999</v>
      </c>
      <c r="S241" s="29">
        <f t="shared" si="76"/>
        <v>113.84495349045513</v>
      </c>
      <c r="T241" s="30">
        <f t="shared" si="77"/>
        <v>103.31380668857165</v>
      </c>
      <c r="X241" s="14">
        <f t="shared" si="48"/>
        <v>14.308046801883464</v>
      </c>
      <c r="AC241" s="13">
        <f>'[6]removals&amp;BFF'!$R135</f>
        <v>19.624499999999998</v>
      </c>
      <c r="AD241" s="22">
        <f t="shared" si="66"/>
        <v>19.874499999999998</v>
      </c>
      <c r="AE241" s="22">
        <f>AC241</f>
        <v>19.624499999999998</v>
      </c>
      <c r="AF241" s="22"/>
      <c r="AH241" s="68"/>
      <c r="AI241" s="68"/>
      <c r="AJ241" s="68"/>
      <c r="AL241" s="23"/>
      <c r="AO241" s="70">
        <f t="shared" si="75"/>
        <v>0.91231810000000024</v>
      </c>
      <c r="AP241" s="70">
        <f t="shared" si="78"/>
        <v>3.6738938500000002</v>
      </c>
      <c r="AR241" s="16">
        <f t="shared" si="55"/>
        <v>113.25129999999999</v>
      </c>
      <c r="AS241" s="69">
        <f t="shared" si="56"/>
        <v>113.25129999999999</v>
      </c>
      <c r="AT241" s="69">
        <f t="shared" si="57"/>
        <v>113.25129999999999</v>
      </c>
      <c r="AU241" s="89">
        <f t="shared" si="71"/>
        <v>113.25129999999999</v>
      </c>
      <c r="AV241" s="89">
        <f t="shared" si="58"/>
        <v>113.25129999999999</v>
      </c>
      <c r="AW241" s="89">
        <f t="shared" si="59"/>
        <v>113.25129999999999</v>
      </c>
      <c r="AX241" s="89">
        <f t="shared" si="60"/>
        <v>103.31380668857165</v>
      </c>
      <c r="AY241" s="69"/>
      <c r="AZ241" s="69">
        <f t="shared" si="79"/>
        <v>0</v>
      </c>
      <c r="BA241" s="69"/>
      <c r="BB241" s="69">
        <v>0.5</v>
      </c>
      <c r="BC241" s="69">
        <f t="shared" si="80"/>
        <v>1</v>
      </c>
      <c r="BD241" s="69"/>
      <c r="BE241" s="75">
        <f t="shared" si="61"/>
        <v>113.84495349045513</v>
      </c>
      <c r="BF241" s="76">
        <f t="shared" si="62"/>
        <v>113.84495349045513</v>
      </c>
      <c r="BG241" s="74">
        <f t="shared" si="63"/>
        <v>113.25129999999999</v>
      </c>
      <c r="BK241" s="69">
        <f>BK240</f>
        <v>0</v>
      </c>
      <c r="BL241" s="70">
        <f>R241+BK241</f>
        <v>113.25129999999999</v>
      </c>
      <c r="BM241" s="69">
        <f t="shared" si="38"/>
        <v>26.019770000000001</v>
      </c>
      <c r="BN241" s="69">
        <f t="shared" si="49"/>
        <v>-2.9405534904551196</v>
      </c>
      <c r="BO241" s="256">
        <f t="shared" si="50"/>
        <v>-0.11301227837352595</v>
      </c>
      <c r="BP241" s="257">
        <f t="shared" si="52"/>
        <v>-4.5890609347139927E-2</v>
      </c>
    </row>
    <row r="242" spans="1:68">
      <c r="A242" s="6" t="str">
        <f t="shared" si="72"/>
        <v>202031</v>
      </c>
      <c r="B242" s="6">
        <f t="shared" si="70"/>
        <v>44044</v>
      </c>
      <c r="C242" s="7">
        <f>[3]report!E459/1000</f>
        <v>16.873150000000003</v>
      </c>
      <c r="D242" s="7">
        <f>[3]report!F459/1000</f>
        <v>7.7023499999999991</v>
      </c>
      <c r="E242" s="67">
        <f>[9]ByDepartureDate!$K300</f>
        <v>0.81222181837331753</v>
      </c>
      <c r="F242" s="66">
        <f>[5]ByDepartureDate!$M300/1.1</f>
        <v>0.73355722948319058</v>
      </c>
      <c r="I242" s="7">
        <f>[1]minors!$AG136/1000*0.9</f>
        <v>2.8724544761805917</v>
      </c>
      <c r="J242" s="10">
        <f>AVERAGE(C239:C240)*AVERAGE(E239:E240)*0.98</f>
        <v>14.76323158380956</v>
      </c>
      <c r="K242" s="10">
        <f t="shared" si="45"/>
        <v>4.9441100959679876</v>
      </c>
      <c r="L242" s="10">
        <f t="shared" si="73"/>
        <v>21.676604309719817</v>
      </c>
      <c r="N242" s="13">
        <v>19</v>
      </c>
      <c r="O242" s="7">
        <f>VLOOKUP(B242,[6]removals!$B:$AR,43,TRUE)/100*7</f>
        <v>21.760900000000003</v>
      </c>
      <c r="P242" s="11">
        <f>VLOOKUP(B242-1,[6]Port!$B:$C,2,FALSE)/100</f>
        <v>114.02719999999999</v>
      </c>
      <c r="R242" s="28">
        <f>L242-AC242+N241-N242+R241</f>
        <v>118.3070043097198</v>
      </c>
      <c r="S242" s="29">
        <f t="shared" si="76"/>
        <v>118.0570043097198</v>
      </c>
      <c r="T242" s="30">
        <f>R242+1</f>
        <v>119.3070043097198</v>
      </c>
      <c r="X242" s="14">
        <f t="shared" si="48"/>
        <v>5.0557043097198147</v>
      </c>
      <c r="AC242" s="13">
        <f>'[6]removals&amp;BFF'!$R136</f>
        <v>21.760900000000003</v>
      </c>
      <c r="AD242" s="22">
        <f t="shared" si="66"/>
        <v>22.010900000000003</v>
      </c>
      <c r="AE242" s="22">
        <f t="shared" si="67"/>
        <v>21.010900000000003</v>
      </c>
      <c r="AF242" s="22"/>
      <c r="AH242" s="68"/>
      <c r="AI242" s="68"/>
      <c r="AJ242" s="68"/>
      <c r="AL242" s="100"/>
      <c r="AO242" s="70">
        <f t="shared" si="75"/>
        <v>0.87300264999999988</v>
      </c>
      <c r="AP242" s="70">
        <f t="shared" si="78"/>
        <v>4.5468964999999999</v>
      </c>
      <c r="AR242" s="16">
        <f t="shared" si="55"/>
        <v>118.3070043097198</v>
      </c>
      <c r="AS242" s="69">
        <f t="shared" si="56"/>
        <v>118.3070043097198</v>
      </c>
      <c r="AT242" s="69">
        <f t="shared" si="57"/>
        <v>118.3070043097198</v>
      </c>
      <c r="AU242" s="89">
        <f t="shared" si="71"/>
        <v>118.3070043097198</v>
      </c>
      <c r="AV242" s="89">
        <f t="shared" si="58"/>
        <v>118.3070043097198</v>
      </c>
      <c r="AW242" s="89">
        <f t="shared" si="59"/>
        <v>118.3070043097198</v>
      </c>
      <c r="AX242" s="89">
        <f t="shared" si="60"/>
        <v>119.3070043097198</v>
      </c>
      <c r="AY242" s="69"/>
      <c r="AZ242" s="69">
        <f t="shared" si="79"/>
        <v>0</v>
      </c>
      <c r="BA242" s="69"/>
      <c r="BB242" s="69">
        <v>0.5</v>
      </c>
      <c r="BC242" s="69">
        <f t="shared" si="80"/>
        <v>1.5</v>
      </c>
      <c r="BD242" s="69"/>
      <c r="BE242" s="75">
        <f t="shared" si="61"/>
        <v>118.0570043097198</v>
      </c>
      <c r="BF242" s="76">
        <f t="shared" si="62"/>
        <v>118.0570043097198</v>
      </c>
      <c r="BG242" s="74">
        <f t="shared" si="63"/>
        <v>118.3070043097198</v>
      </c>
      <c r="BK242" s="69">
        <f>BK241</f>
        <v>0</v>
      </c>
      <c r="BL242" s="70">
        <f t="shared" si="64"/>
        <v>118.3070043097198</v>
      </c>
      <c r="BM242" s="69">
        <f t="shared" si="38"/>
        <v>24.575500000000002</v>
      </c>
      <c r="BN242" s="69">
        <f t="shared" si="49"/>
        <v>8.4295690280185909E-2</v>
      </c>
      <c r="BO242" s="256">
        <f t="shared" si="50"/>
        <v>3.43007020325877E-3</v>
      </c>
      <c r="BP242" s="257">
        <f t="shared" si="52"/>
        <v>-4.7094625135644184E-2</v>
      </c>
    </row>
    <row r="243" spans="1:68">
      <c r="A243" s="6" t="str">
        <f t="shared" si="72"/>
        <v>202032</v>
      </c>
      <c r="B243" s="6">
        <f t="shared" si="70"/>
        <v>44051</v>
      </c>
      <c r="C243" s="7">
        <f>[3]report!E460/1000</f>
        <v>16.932670000000002</v>
      </c>
      <c r="D243" s="7">
        <f>[3]report!F460/1000</f>
        <v>7.4789300000000001</v>
      </c>
      <c r="E243" s="67">
        <f>[9]ByDepartureDate!$K301</f>
        <v>0.87783328979688602</v>
      </c>
      <c r="F243" s="66">
        <f>[5]ByDepartureDate!$M301/1.1</f>
        <v>0.83709462888861685</v>
      </c>
      <c r="I243" s="7">
        <f>[1]minors!$AG137/1000*0.9</f>
        <v>2.6884894635873513</v>
      </c>
      <c r="J243" s="10">
        <f t="shared" ref="J243:J252" si="81">AVERAGE(C240:C241)*AVERAGE(E240:E241)*0.98</f>
        <v>14.804877344629197</v>
      </c>
      <c r="K243" s="10">
        <f t="shared" si="45"/>
        <v>4.6735263351441692</v>
      </c>
      <c r="L243" s="10">
        <f t="shared" si="73"/>
        <v>21.280217417626286</v>
      </c>
      <c r="N243" s="13">
        <f>VLOOKUP(B243,[10]AZIMUTH_CONGESTION!$A:$N,14,TRUE)</f>
        <v>25.840000000000003</v>
      </c>
      <c r="O243" s="7">
        <f>VLOOKUP(B243,[6]removals!$B:$AR,43,TRUE)/100*7</f>
        <v>22.110899999999997</v>
      </c>
      <c r="P243" s="11">
        <f>VLOOKUP(B243-1,[6]Port!$B:$C,2,FALSE)/100</f>
        <v>113.4576</v>
      </c>
      <c r="R243" s="28">
        <f t="shared" si="53"/>
        <v>110.63632172734609</v>
      </c>
      <c r="S243" s="29">
        <f t="shared" si="76"/>
        <v>106.10651741762628</v>
      </c>
      <c r="T243" s="30">
        <f>R243+1</f>
        <v>111.63632172734609</v>
      </c>
      <c r="X243" s="14">
        <f t="shared" si="48"/>
        <v>-7.6706825823737148</v>
      </c>
      <c r="AC243" s="13">
        <f>'[6]removals&amp;BFF'!$R137</f>
        <v>22.110899999999997</v>
      </c>
      <c r="AD243" s="22">
        <f t="shared" si="66"/>
        <v>22.360899999999997</v>
      </c>
      <c r="AE243" s="22">
        <f t="shared" si="67"/>
        <v>21.360899999999997</v>
      </c>
      <c r="AF243" s="22"/>
      <c r="AH243" s="68"/>
      <c r="AI243" s="68"/>
      <c r="AJ243" s="68"/>
      <c r="AL243" s="100"/>
      <c r="AO243" s="70">
        <f t="shared" si="75"/>
        <v>0.90712369999999987</v>
      </c>
      <c r="AP243" s="70">
        <f t="shared" si="78"/>
        <v>5.4540201999999995</v>
      </c>
      <c r="AR243" s="16">
        <f t="shared" si="55"/>
        <v>110.63632172734609</v>
      </c>
      <c r="AS243" s="69">
        <f t="shared" si="56"/>
        <v>110.63632172734609</v>
      </c>
      <c r="AT243" s="69">
        <f t="shared" si="57"/>
        <v>110.63632172734609</v>
      </c>
      <c r="AU243" s="89">
        <f t="shared" si="71"/>
        <v>110.63632172734609</v>
      </c>
      <c r="AV243" s="89">
        <f t="shared" si="58"/>
        <v>110.63632172734609</v>
      </c>
      <c r="AW243" s="89">
        <f t="shared" si="59"/>
        <v>110.63632172734609</v>
      </c>
      <c r="AX243" s="89">
        <f t="shared" si="60"/>
        <v>111.63632172734609</v>
      </c>
      <c r="AY243" s="69"/>
      <c r="AZ243" s="69">
        <f t="shared" si="79"/>
        <v>0</v>
      </c>
      <c r="BA243" s="69"/>
      <c r="BB243" s="69">
        <v>0.5</v>
      </c>
      <c r="BC243" s="69">
        <f t="shared" si="80"/>
        <v>2</v>
      </c>
      <c r="BD243" s="69"/>
      <c r="BE243" s="75">
        <f t="shared" si="61"/>
        <v>106.10651741762628</v>
      </c>
      <c r="BF243" s="76">
        <f t="shared" si="62"/>
        <v>106.10651741762628</v>
      </c>
      <c r="BG243" s="74">
        <f t="shared" si="63"/>
        <v>110.63632172734609</v>
      </c>
      <c r="BM243" s="69">
        <f t="shared" si="38"/>
        <v>24.4116</v>
      </c>
      <c r="BN243" s="69">
        <f t="shared" si="49"/>
        <v>0.8306825823737114</v>
      </c>
      <c r="BO243" s="256">
        <f t="shared" si="50"/>
        <v>3.4028190793463413E-2</v>
      </c>
      <c r="BP243" s="257">
        <f t="shared" si="52"/>
        <v>-3.2681667761833705E-2</v>
      </c>
    </row>
    <row r="244" spans="1:68">
      <c r="A244" s="6" t="str">
        <f t="shared" si="72"/>
        <v>202033</v>
      </c>
      <c r="B244" s="6">
        <f t="shared" si="70"/>
        <v>44058</v>
      </c>
      <c r="C244" s="7">
        <f>[3]report!E461/1000</f>
        <v>16.645710000000001</v>
      </c>
      <c r="D244" s="7">
        <f>[3]report!F461/1000</f>
        <v>7.5477699999999999</v>
      </c>
      <c r="E244" s="67">
        <f>[9]ByDepartureDate!$K302</f>
        <v>0.84583332124215738</v>
      </c>
      <c r="F244" s="66">
        <f>[5]ByDepartureDate!$M302/1.1</f>
        <v>0.90909090909090906</v>
      </c>
      <c r="I244" s="7">
        <f>[1]minors!$AG138/1000*0.9</f>
        <v>2.9670961192683154</v>
      </c>
      <c r="J244" s="10">
        <f t="shared" si="81"/>
        <v>14.376907009939865</v>
      </c>
      <c r="K244" s="10">
        <f t="shared" si="45"/>
        <v>4.646694539583347</v>
      </c>
      <c r="L244" s="10">
        <f t="shared" si="73"/>
        <v>21.111069762039865</v>
      </c>
      <c r="N244" s="13">
        <f>VLOOKUP(B244,[10]AZIMUTH_CONGESTION!$A:$N,14,TRUE)</f>
        <v>28.560000000000002</v>
      </c>
      <c r="O244" s="7">
        <f>VLOOKUP(B244,[6]removals!$B:$AR,43,TRUE)/100*7</f>
        <v>23.003399999999996</v>
      </c>
      <c r="P244" s="11">
        <f>VLOOKUP(B244-1,[6]Port!$B:$C,2,FALSE)/100</f>
        <v>113.23049999999999</v>
      </c>
      <c r="R244" s="28">
        <f>P244</f>
        <v>113.23049999999999</v>
      </c>
      <c r="S244" s="29">
        <f t="shared" si="76"/>
        <v>108.34526976203986</v>
      </c>
      <c r="T244" s="30">
        <f>R244+1</f>
        <v>114.23049999999999</v>
      </c>
      <c r="X244" s="14">
        <f t="shared" si="48"/>
        <v>2.594178272653906</v>
      </c>
      <c r="AC244" s="13">
        <f>'[6]removals&amp;BFF'!$R138</f>
        <v>23.003399999999996</v>
      </c>
      <c r="AD244" s="22">
        <f t="shared" ref="AD244:AD273" si="82">AC244+0.5</f>
        <v>23.503399999999996</v>
      </c>
      <c r="AE244" s="22">
        <f t="shared" si="67"/>
        <v>22.503399999999996</v>
      </c>
      <c r="AF244" s="22"/>
      <c r="AH244" s="68"/>
      <c r="AI244" s="68"/>
      <c r="AJ244" s="68"/>
      <c r="AL244" s="100"/>
      <c r="AO244" s="70">
        <f t="shared" si="75"/>
        <v>0.9094852000000001</v>
      </c>
      <c r="AP244" s="70">
        <f t="shared" si="78"/>
        <v>6.3635053999999993</v>
      </c>
      <c r="AR244" s="16">
        <f t="shared" si="55"/>
        <v>113.23049999999999</v>
      </c>
      <c r="AS244" s="69">
        <f t="shared" si="56"/>
        <v>113.23049999999999</v>
      </c>
      <c r="AT244" s="69">
        <f t="shared" si="57"/>
        <v>113.23049999999999</v>
      </c>
      <c r="AU244" s="89">
        <f t="shared" si="71"/>
        <v>113.23049999999999</v>
      </c>
      <c r="AV244" s="89">
        <f t="shared" si="58"/>
        <v>113.5705</v>
      </c>
      <c r="AW244" s="89">
        <f t="shared" si="59"/>
        <v>113.5705</v>
      </c>
      <c r="AX244" s="89">
        <f t="shared" si="60"/>
        <v>114.5705</v>
      </c>
      <c r="AY244" s="69"/>
      <c r="AZ244" s="69">
        <f t="shared" si="79"/>
        <v>0.34</v>
      </c>
      <c r="BA244" s="69">
        <v>0.34</v>
      </c>
      <c r="BB244" s="69">
        <v>0.5</v>
      </c>
      <c r="BC244" s="69">
        <f t="shared" si="80"/>
        <v>2.5</v>
      </c>
      <c r="BD244" s="69"/>
      <c r="BE244" s="75">
        <f t="shared" si="61"/>
        <v>108.34526976203986</v>
      </c>
      <c r="BF244" s="76">
        <f t="shared" si="62"/>
        <v>108.68526976203987</v>
      </c>
      <c r="BG244" s="74">
        <f t="shared" si="63"/>
        <v>113.23049999999999</v>
      </c>
      <c r="BM244" s="69">
        <f t="shared" si="38"/>
        <v>24.193480000000001</v>
      </c>
      <c r="BN244" s="69">
        <f t="shared" si="49"/>
        <v>1.892330237960131</v>
      </c>
      <c r="BO244" s="256">
        <f t="shared" si="50"/>
        <v>7.8216537594431673E-2</v>
      </c>
      <c r="BP244" s="257">
        <f t="shared" si="52"/>
        <v>6.6563005440697237E-4</v>
      </c>
    </row>
    <row r="245" spans="1:68">
      <c r="A245" s="6" t="str">
        <f t="shared" si="72"/>
        <v>202034</v>
      </c>
      <c r="B245" s="6">
        <f t="shared" si="70"/>
        <v>44065</v>
      </c>
      <c r="C245" s="7">
        <f>[3]report!E462/1000</f>
        <v>20.28049</v>
      </c>
      <c r="D245" s="7">
        <f>[3]report!F462/1000</f>
        <v>8.1843800000000009</v>
      </c>
      <c r="E245" s="67">
        <f>[9]ByDepartureDate!$K303</f>
        <v>0.81493547811586786</v>
      </c>
      <c r="F245" s="66">
        <f>[5]ByDepartureDate!$M303/1.1</f>
        <v>0.83813877998083341</v>
      </c>
      <c r="I245" s="7">
        <f>[1]minors!$AG139/1000*0.9</f>
        <v>3.0436856369828185</v>
      </c>
      <c r="J245" s="10">
        <f t="shared" si="81"/>
        <v>13.997756200336198</v>
      </c>
      <c r="K245" s="10">
        <f>AVERAGE(F239:F240)*AVERAGE(D239:D240)</f>
        <v>4.3696792820505603</v>
      </c>
      <c r="L245" s="10">
        <f t="shared" si="73"/>
        <v>20.55467627459479</v>
      </c>
      <c r="N245" s="13">
        <f>VLOOKUP(B245,[10]AZIMUTH_CONGESTION!$A:$N,14,TRUE)</f>
        <v>26.01</v>
      </c>
      <c r="O245" s="7">
        <f>VLOOKUP(B245,[6]removals!$B:$AR,43,TRUE)/100*7</f>
        <v>22.915200000000002</v>
      </c>
      <c r="P245" s="11">
        <f>VLOOKUP(B245-1,[6]Port!$B:$C,2,FALSE)/100</f>
        <v>112.41719999999999</v>
      </c>
      <c r="R245" s="28">
        <f t="shared" si="53"/>
        <v>113.41997627459477</v>
      </c>
      <c r="S245" s="29">
        <f t="shared" si="76"/>
        <v>112.91997627459477</v>
      </c>
      <c r="T245" s="30">
        <f t="shared" si="77"/>
        <v>114.91997627459477</v>
      </c>
      <c r="X245" s="14">
        <f t="shared" si="48"/>
        <v>0.18947627459478156</v>
      </c>
      <c r="AC245" s="13">
        <f>'[6]removals&amp;BFF'!$R139</f>
        <v>22.915200000000006</v>
      </c>
      <c r="AD245" s="22">
        <f t="shared" si="82"/>
        <v>23.415200000000006</v>
      </c>
      <c r="AE245" s="22">
        <f t="shared" si="67"/>
        <v>22.415200000000006</v>
      </c>
      <c r="AF245" s="22"/>
      <c r="AH245" s="68"/>
      <c r="AI245" s="68"/>
      <c r="AJ245" s="68"/>
      <c r="AL245" s="100"/>
      <c r="AO245" s="70">
        <f t="shared" si="75"/>
        <v>0.86638455000000003</v>
      </c>
      <c r="AP245" s="70">
        <f t="shared" si="78"/>
        <v>7.2298899499999996</v>
      </c>
      <c r="AR245" s="16">
        <f t="shared" si="55"/>
        <v>113.41997627459477</v>
      </c>
      <c r="AS245" s="69">
        <f t="shared" si="56"/>
        <v>113.41997627459477</v>
      </c>
      <c r="AT245" s="69">
        <f t="shared" si="57"/>
        <v>113.41997627459477</v>
      </c>
      <c r="AU245" s="89">
        <f t="shared" si="71"/>
        <v>113.41997627459477</v>
      </c>
      <c r="AV245" s="89">
        <f t="shared" si="58"/>
        <v>114.09997627459478</v>
      </c>
      <c r="AW245" s="89">
        <f t="shared" si="59"/>
        <v>114.09997627459478</v>
      </c>
      <c r="AX245" s="89">
        <f t="shared" si="60"/>
        <v>115.59997627459478</v>
      </c>
      <c r="AY245" s="69"/>
      <c r="AZ245" s="69">
        <f t="shared" si="79"/>
        <v>0.68</v>
      </c>
      <c r="BA245" s="69">
        <v>0.34</v>
      </c>
      <c r="BB245" s="69">
        <v>0.5</v>
      </c>
      <c r="BC245" s="69">
        <f t="shared" si="80"/>
        <v>3</v>
      </c>
      <c r="BD245" s="69"/>
      <c r="BE245" s="75">
        <f t="shared" si="61"/>
        <v>112.91997627459477</v>
      </c>
      <c r="BF245" s="76">
        <f t="shared" si="62"/>
        <v>113.59997627459478</v>
      </c>
      <c r="BG245" s="74">
        <f t="shared" si="63"/>
        <v>113.41997627459477</v>
      </c>
      <c r="BM245" s="69">
        <f t="shared" si="38"/>
        <v>28.464870000000001</v>
      </c>
      <c r="BN245" s="69">
        <f t="shared" si="49"/>
        <v>2.3605237254052156</v>
      </c>
      <c r="BO245" s="256">
        <f t="shared" si="50"/>
        <v>8.2927613068502173E-2</v>
      </c>
      <c r="BP245" s="257">
        <f t="shared" si="52"/>
        <v>4.9650602914914008E-2</v>
      </c>
    </row>
    <row r="246" spans="1:68">
      <c r="A246" s="6" t="str">
        <f t="shared" si="72"/>
        <v>202035</v>
      </c>
      <c r="B246" s="6">
        <f t="shared" si="70"/>
        <v>44072</v>
      </c>
      <c r="C246" s="7">
        <f>[3]report!E463/1000</f>
        <v>17.433310000000002</v>
      </c>
      <c r="D246" s="7">
        <f>[3]report!F463/1000</f>
        <v>8.7671799999999998</v>
      </c>
      <c r="E246" s="67">
        <f>[9]ByDepartureDate!$K304</f>
        <v>0.83640847054432388</v>
      </c>
      <c r="F246" s="66">
        <f>[5]ByDepartureDate!$M304/1.1</f>
        <v>0.82516843534691486</v>
      </c>
      <c r="I246" s="7">
        <f>[1]minors!$AG140/1000*0.9</f>
        <v>2.3779314288084104</v>
      </c>
      <c r="J246" s="10">
        <f t="shared" si="81"/>
        <v>14.180093452401394</v>
      </c>
      <c r="K246" s="10">
        <f>AVERAGE(F240:F241)*AVERAGE(D240:D241)</f>
        <v>4.5795548835739357</v>
      </c>
      <c r="L246" s="10">
        <f t="shared" si="73"/>
        <v>20.292076574192386</v>
      </c>
      <c r="N246" s="13">
        <f>VLOOKUP(B246,[10]AZIMUTH_CONGESTION!$A:$N,14,TRUE)</f>
        <v>26.01</v>
      </c>
      <c r="O246" s="7">
        <f>VLOOKUP(B246,[6]removals!$B:$AR,43,TRUE)/100*7</f>
        <v>21.746200000000012</v>
      </c>
      <c r="P246" s="11">
        <f>VLOOKUP(B246-1,[6]Port!$B:$C,2,FALSE)/100</f>
        <v>113.1048</v>
      </c>
      <c r="R246" s="28">
        <f t="shared" si="53"/>
        <v>111.96585284878715</v>
      </c>
      <c r="S246" s="29">
        <f t="shared" si="76"/>
        <v>110.46307657419237</v>
      </c>
      <c r="T246" s="30">
        <f t="shared" si="77"/>
        <v>113.96585284878715</v>
      </c>
      <c r="X246" s="14">
        <f t="shared" si="48"/>
        <v>-1.454123425807623</v>
      </c>
      <c r="AC246" s="13">
        <f>'[6]removals&amp;BFF'!$R140</f>
        <v>21.746200000000009</v>
      </c>
      <c r="AD246" s="22">
        <f t="shared" si="82"/>
        <v>22.246200000000009</v>
      </c>
      <c r="AE246" s="22">
        <f t="shared" si="67"/>
        <v>21.246200000000009</v>
      </c>
      <c r="AF246" s="22"/>
      <c r="AH246" s="68"/>
      <c r="AI246" s="68"/>
      <c r="AJ246" s="68"/>
      <c r="AL246" s="100"/>
      <c r="AO246" s="70">
        <f t="shared" si="75"/>
        <v>0.82046820000000009</v>
      </c>
      <c r="AP246" s="70">
        <f t="shared" si="78"/>
        <v>8.0503581499999992</v>
      </c>
      <c r="AR246" s="16">
        <f t="shared" si="55"/>
        <v>111.96585284878715</v>
      </c>
      <c r="AS246" s="69">
        <f t="shared" si="56"/>
        <v>111.96585284878715</v>
      </c>
      <c r="AT246" s="69">
        <f t="shared" si="57"/>
        <v>111.96585284878715</v>
      </c>
      <c r="AU246" s="89">
        <f t="shared" si="71"/>
        <v>111.96585284878715</v>
      </c>
      <c r="AV246" s="89">
        <f t="shared" si="58"/>
        <v>112.98585284878715</v>
      </c>
      <c r="AW246" s="89">
        <f t="shared" si="59"/>
        <v>112.98585284878715</v>
      </c>
      <c r="AX246" s="89">
        <f t="shared" si="60"/>
        <v>114.98585284878715</v>
      </c>
      <c r="AY246" s="69"/>
      <c r="AZ246" s="69">
        <f t="shared" si="79"/>
        <v>1.02</v>
      </c>
      <c r="BA246" s="69">
        <v>0.34</v>
      </c>
      <c r="BB246" s="69">
        <v>0.5</v>
      </c>
      <c r="BC246" s="69">
        <f t="shared" si="80"/>
        <v>3.5</v>
      </c>
      <c r="BD246" s="69"/>
      <c r="BE246" s="75">
        <f t="shared" si="61"/>
        <v>110.46307657419237</v>
      </c>
      <c r="BF246" s="76">
        <f t="shared" si="62"/>
        <v>111.48307657419237</v>
      </c>
      <c r="BG246" s="74">
        <f t="shared" si="63"/>
        <v>111.96585284878715</v>
      </c>
      <c r="BM246" s="69">
        <f t="shared" si="38"/>
        <v>26.200490000000002</v>
      </c>
      <c r="BN246" s="69">
        <f t="shared" si="49"/>
        <v>1.454123425807623</v>
      </c>
      <c r="BO246" s="256">
        <f t="shared" si="50"/>
        <v>5.5499856140386036E-2</v>
      </c>
      <c r="BP246" s="257">
        <f t="shared" si="52"/>
        <v>6.2668049399195833E-2</v>
      </c>
    </row>
    <row r="247" spans="1:68" ht="12.95" customHeight="1">
      <c r="A247" s="6" t="str">
        <f t="shared" si="72"/>
        <v>202036</v>
      </c>
      <c r="B247" s="6">
        <f t="shared" si="70"/>
        <v>44079</v>
      </c>
      <c r="C247" s="7">
        <f>[3]report!E464/1000</f>
        <v>16.652569999999997</v>
      </c>
      <c r="D247" s="7">
        <f>[3]report!F464/1000</f>
        <v>8.3556799999999996</v>
      </c>
      <c r="E247" s="67">
        <f>[9]ByDepartureDate!$K305</f>
        <v>0.85596897175328779</v>
      </c>
      <c r="F247" s="66">
        <f>[5]ByDepartureDate!$M305/1.1</f>
        <v>0.84812140011369608</v>
      </c>
      <c r="I247" s="7">
        <f>[1]minors!$AG141/1000*0.9</f>
        <v>2.171286292407268</v>
      </c>
      <c r="J247" s="100">
        <f t="shared" si="81"/>
        <v>15.024840805519306</v>
      </c>
      <c r="K247" s="10">
        <f>AVERAGE(F241:F242)*AVERAGE(D241:D242)</f>
        <v>5.6311599503478496</v>
      </c>
      <c r="L247" s="100">
        <f t="shared" si="73"/>
        <v>21.914195566343448</v>
      </c>
      <c r="N247" s="13">
        <f>VLOOKUP(B247,[10]AZIMUTH_CONGESTION!$A:$N,14,TRUE)</f>
        <v>27.37</v>
      </c>
      <c r="O247" s="216">
        <f>VLOOKUP(B247,[6]removals!$B:$AR,43,TRUE)/100*7</f>
        <v>22.788499999999999</v>
      </c>
      <c r="P247" s="11">
        <f>VLOOKUP(B247-1,[6]Port!$B:$C,2,FALSE)/100</f>
        <v>113.73989999999999</v>
      </c>
      <c r="R247" s="28">
        <f t="shared" si="53"/>
        <v>109.7315484151306</v>
      </c>
      <c r="S247" s="29">
        <f t="shared" si="76"/>
        <v>110.37049556634345</v>
      </c>
      <c r="T247" s="30">
        <f>L247-AE247+N246-N247+P246</f>
        <v>111.37049556634345</v>
      </c>
      <c r="X247" s="14">
        <f t="shared" si="48"/>
        <v>-2.234304433656547</v>
      </c>
      <c r="AC247" s="13">
        <f>'[6]removals&amp;BFF'!$R141</f>
        <v>22.788499999999999</v>
      </c>
      <c r="AD247" s="22">
        <f t="shared" si="82"/>
        <v>23.288499999999999</v>
      </c>
      <c r="AE247" s="22">
        <f t="shared" si="67"/>
        <v>22.288499999999999</v>
      </c>
      <c r="AF247" s="22"/>
      <c r="AH247" s="68">
        <f t="shared" ref="AH247:AH263" si="83">AH246+AL247</f>
        <v>0</v>
      </c>
      <c r="AI247" s="68"/>
      <c r="AJ247" s="68"/>
      <c r="AL247" s="101"/>
      <c r="AO247" s="70">
        <f t="shared" si="75"/>
        <v>0.88919950000000003</v>
      </c>
      <c r="AP247" s="70">
        <f t="shared" si="78"/>
        <v>8.9395576499999994</v>
      </c>
      <c r="AR247" s="16">
        <f t="shared" si="55"/>
        <v>109.7315484151306</v>
      </c>
      <c r="AS247" s="69">
        <f t="shared" si="56"/>
        <v>109.7315484151306</v>
      </c>
      <c r="AT247" s="69">
        <f t="shared" si="57"/>
        <v>109.7315484151306</v>
      </c>
      <c r="AU247" s="89">
        <f t="shared" si="71"/>
        <v>109.7315484151306</v>
      </c>
      <c r="AV247" s="89">
        <f t="shared" si="58"/>
        <v>111.0915484151306</v>
      </c>
      <c r="AW247" s="89">
        <f t="shared" si="59"/>
        <v>111.0915484151306</v>
      </c>
      <c r="AX247" s="89">
        <f t="shared" si="60"/>
        <v>112.73049556634345</v>
      </c>
      <c r="AY247" s="69"/>
      <c r="AZ247" s="69">
        <f t="shared" si="79"/>
        <v>1.36</v>
      </c>
      <c r="BA247" s="69">
        <v>0.34</v>
      </c>
      <c r="BB247" s="69">
        <v>0.5</v>
      </c>
      <c r="BC247" s="69">
        <f t="shared" si="80"/>
        <v>4</v>
      </c>
      <c r="BD247" s="69"/>
      <c r="BE247" s="75">
        <f t="shared" si="61"/>
        <v>110.37049556634345</v>
      </c>
      <c r="BF247" s="76">
        <f t="shared" si="62"/>
        <v>111.73049556634345</v>
      </c>
      <c r="BG247" s="74">
        <f t="shared" si="63"/>
        <v>109.7315484151306</v>
      </c>
      <c r="BM247" s="69">
        <f t="shared" si="38"/>
        <v>25.008249999999997</v>
      </c>
      <c r="BN247" s="69">
        <f t="shared" si="49"/>
        <v>0.87430443365655108</v>
      </c>
      <c r="BO247" s="256">
        <f t="shared" si="50"/>
        <v>3.4960640334951512E-2</v>
      </c>
      <c r="BP247" s="257">
        <f t="shared" si="52"/>
        <v>6.2901161784567852E-2</v>
      </c>
    </row>
    <row r="248" spans="1:68">
      <c r="A248" s="6" t="str">
        <f t="shared" si="72"/>
        <v>202037</v>
      </c>
      <c r="B248" s="6">
        <f t="shared" si="70"/>
        <v>44086</v>
      </c>
      <c r="C248" s="7">
        <f>[3]report!E465/1000</f>
        <v>17.607080000000003</v>
      </c>
      <c r="D248" s="7">
        <f>[3]report!F465/1000</f>
        <v>7.7642400000000009</v>
      </c>
      <c r="E248" s="67">
        <f>[9]ByDepartureDate!$K306</f>
        <v>0.84894508653588452</v>
      </c>
      <c r="F248" s="66">
        <f>[5]ByDepartureDate!$M306/1.1</f>
        <v>0.8438599888588042</v>
      </c>
      <c r="I248" s="7">
        <f>[1]minors!$AG142/1000*0.9</f>
        <v>3.0238809268551847</v>
      </c>
      <c r="J248" s="100">
        <f t="shared" si="81"/>
        <v>15.258221575690284</v>
      </c>
      <c r="K248" s="10">
        <f>AVERAGE(F242:F243)*AVERAGE(D242:D243)*0.9</f>
        <v>5.3650137700041194</v>
      </c>
      <c r="L248" s="100">
        <f>SUM(I248,J248,K248)*0.96</f>
        <v>22.701231621647604</v>
      </c>
      <c r="N248" s="13">
        <f>VLOOKUP(B248,[10]AZIMUTH_CONGESTION!$A:$N,14,TRUE)</f>
        <v>25.67</v>
      </c>
      <c r="O248" s="216">
        <f>VLOOKUP(B248,[6]removals!$B:$AR,43,TRUE)/100*7</f>
        <v>21.968100000000003</v>
      </c>
      <c r="P248" s="11">
        <f>VLOOKUP(B248-1,[6]Port!$B:$C,2,FALSE)/100</f>
        <v>114.56450000000001</v>
      </c>
      <c r="R248" s="28">
        <f t="shared" si="53"/>
        <v>112.16468003677821</v>
      </c>
      <c r="S248" s="29">
        <f t="shared" si="76"/>
        <v>115.6730316216476</v>
      </c>
      <c r="T248" s="30">
        <f t="shared" ref="T248:T260" si="84">L248-AE248+N247-N248+P247</f>
        <v>116.6730316216476</v>
      </c>
      <c r="AC248" s="13">
        <f>'[6]removals&amp;BFF'!$R142</f>
        <v>21.968100000000003</v>
      </c>
      <c r="AD248" s="22">
        <f t="shared" si="82"/>
        <v>22.468100000000003</v>
      </c>
      <c r="AE248" s="22">
        <f t="shared" si="67"/>
        <v>21.468100000000003</v>
      </c>
      <c r="AF248" s="22"/>
      <c r="AH248" s="68">
        <f t="shared" si="83"/>
        <v>0</v>
      </c>
      <c r="AI248" s="68"/>
      <c r="AJ248" s="68"/>
      <c r="AL248" s="101"/>
      <c r="AO248" s="70">
        <f t="shared" si="75"/>
        <v>0.94469550000000013</v>
      </c>
      <c r="AP248" s="70">
        <f t="shared" si="78"/>
        <v>9.8842531499999993</v>
      </c>
      <c r="AR248" s="16">
        <f t="shared" si="55"/>
        <v>112.16468003677821</v>
      </c>
      <c r="AS248" s="69">
        <f t="shared" si="56"/>
        <v>112.16468003677821</v>
      </c>
      <c r="AT248" s="69">
        <f t="shared" si="57"/>
        <v>112.16468003677821</v>
      </c>
      <c r="AU248" s="89">
        <f t="shared" si="71"/>
        <v>112.16468003677821</v>
      </c>
      <c r="AV248" s="89">
        <f t="shared" si="58"/>
        <v>113.86468003677821</v>
      </c>
      <c r="AW248" s="89">
        <f t="shared" si="59"/>
        <v>113.86468003677821</v>
      </c>
      <c r="AX248" s="89">
        <f t="shared" si="60"/>
        <v>118.3730316216476</v>
      </c>
      <c r="AY248" s="69"/>
      <c r="AZ248" s="69">
        <f t="shared" si="79"/>
        <v>1.7000000000000002</v>
      </c>
      <c r="BA248" s="69">
        <v>0.34</v>
      </c>
      <c r="BB248" s="69">
        <v>0.5</v>
      </c>
      <c r="BC248" s="69">
        <f t="shared" si="80"/>
        <v>4.5</v>
      </c>
      <c r="BD248" s="69"/>
      <c r="BE248" s="75">
        <f t="shared" si="61"/>
        <v>115.6730316216476</v>
      </c>
      <c r="BF248" s="76">
        <f t="shared" si="62"/>
        <v>117.3730316216476</v>
      </c>
      <c r="BG248" s="74">
        <f t="shared" si="63"/>
        <v>112.16468003677821</v>
      </c>
      <c r="BM248" s="69">
        <f t="shared" si="38"/>
        <v>25.371320000000004</v>
      </c>
      <c r="BN248" s="69">
        <f t="shared" si="49"/>
        <v>-0.73313162164760115</v>
      </c>
      <c r="BO248" s="256">
        <f t="shared" si="50"/>
        <v>-2.8896077210314678E-2</v>
      </c>
      <c r="BP248" s="257">
        <f t="shared" si="52"/>
        <v>3.6123008083381258E-2</v>
      </c>
    </row>
    <row r="249" spans="1:68">
      <c r="A249" s="6" t="str">
        <f t="shared" si="72"/>
        <v>202038</v>
      </c>
      <c r="B249" s="6">
        <f t="shared" si="70"/>
        <v>44093</v>
      </c>
      <c r="C249" s="7">
        <f>[3]report!E466/1000</f>
        <v>18.360310000000002</v>
      </c>
      <c r="D249" s="7">
        <f>[3]report!F466/1000</f>
        <v>7.5607300000000004</v>
      </c>
      <c r="E249" s="67">
        <f>[9]ByDepartureDate!$K307</f>
        <v>0.79053909454384663</v>
      </c>
      <c r="F249" s="66">
        <f>[5]ByDepartureDate!$M307/1.1</f>
        <v>0.78719806622724975</v>
      </c>
      <c r="I249" s="7">
        <f>[1]minors!$AG143/1000*0.9</f>
        <v>3.0201956358387121</v>
      </c>
      <c r="J249" s="100">
        <f t="shared" si="81"/>
        <v>14.133112731151513</v>
      </c>
      <c r="K249" s="10">
        <f t="shared" ref="K249:K260" si="85">AVERAGE(F243:F244)*AVERAGE(D243:D244)*0.9</f>
        <v>5.9038664003003118</v>
      </c>
      <c r="L249" s="100">
        <f>SUM(I249,J249,K249)*0.96</f>
        <v>22.134887776598916</v>
      </c>
      <c r="N249" s="13">
        <f>VLOOKUP(B249,[10]AZIMUTH_CONGESTION!$A:$N,14,TRUE)</f>
        <v>24.14</v>
      </c>
      <c r="O249" s="216">
        <f>VLOOKUP(B249,[6]removals!$B:$AR,43,TRUE)/100*7</f>
        <v>22.232000000000003</v>
      </c>
      <c r="P249" s="11">
        <f>VLOOKUP(B249-1,[6]Port!$B:$C,2,FALSE)/100</f>
        <v>114.9281</v>
      </c>
      <c r="R249" s="28">
        <f t="shared" si="53"/>
        <v>113.59756781337711</v>
      </c>
      <c r="S249" s="29">
        <f t="shared" si="76"/>
        <v>115.49738777659891</v>
      </c>
      <c r="T249" s="30">
        <f t="shared" si="84"/>
        <v>116.49738777659891</v>
      </c>
      <c r="AC249" s="13">
        <f>'[6]removals&amp;BFF'!$R143</f>
        <v>22.232000000000006</v>
      </c>
      <c r="AD249" s="22">
        <f t="shared" si="82"/>
        <v>22.732000000000006</v>
      </c>
      <c r="AE249" s="22">
        <f t="shared" si="67"/>
        <v>21.732000000000006</v>
      </c>
      <c r="AF249" s="22"/>
      <c r="AH249" s="68">
        <f t="shared" si="83"/>
        <v>0</v>
      </c>
      <c r="AI249" s="68">
        <f>AI248+AL249</f>
        <v>0</v>
      </c>
      <c r="AJ249" s="68"/>
      <c r="AL249" s="101"/>
      <c r="AO249" s="70">
        <f t="shared" si="75"/>
        <v>0.89082020000000006</v>
      </c>
      <c r="AP249" s="70">
        <f t="shared" si="78"/>
        <v>10.77507335</v>
      </c>
      <c r="AR249" s="16">
        <f t="shared" si="55"/>
        <v>113.59756781337711</v>
      </c>
      <c r="AS249" s="69">
        <f t="shared" si="56"/>
        <v>113.59756781337711</v>
      </c>
      <c r="AT249" s="69">
        <f t="shared" si="57"/>
        <v>113.59756781337711</v>
      </c>
      <c r="AU249" s="89">
        <f t="shared" si="71"/>
        <v>113.59756781337711</v>
      </c>
      <c r="AV249" s="89">
        <f t="shared" si="58"/>
        <v>115.63756781337712</v>
      </c>
      <c r="AW249" s="89">
        <f t="shared" si="59"/>
        <v>115.63756781337712</v>
      </c>
      <c r="AX249" s="89">
        <f t="shared" si="60"/>
        <v>118.53738777659892</v>
      </c>
      <c r="AY249" s="69"/>
      <c r="AZ249" s="69">
        <f t="shared" si="79"/>
        <v>2.04</v>
      </c>
      <c r="BA249" s="69">
        <v>0.34</v>
      </c>
      <c r="BB249" s="69">
        <v>0.5</v>
      </c>
      <c r="BC249" s="69">
        <f t="shared" si="80"/>
        <v>5</v>
      </c>
      <c r="BD249" s="69"/>
      <c r="BE249" s="75">
        <f t="shared" si="61"/>
        <v>115.49738777659891</v>
      </c>
      <c r="BF249" s="76">
        <f t="shared" si="62"/>
        <v>117.53738777659892</v>
      </c>
      <c r="BG249" s="74">
        <f t="shared" si="63"/>
        <v>113.59756781337711</v>
      </c>
      <c r="BM249" s="69">
        <f t="shared" si="38"/>
        <v>25.921040000000001</v>
      </c>
      <c r="BN249" s="69">
        <f t="shared" si="49"/>
        <v>9.7112223401090603E-2</v>
      </c>
      <c r="BO249" s="256">
        <f t="shared" si="50"/>
        <v>3.7464632360850723E-3</v>
      </c>
      <c r="BP249" s="257">
        <f t="shared" si="52"/>
        <v>1.6327720625276987E-2</v>
      </c>
    </row>
    <row r="250" spans="1:68">
      <c r="A250" s="6" t="str">
        <f t="shared" si="72"/>
        <v>202039</v>
      </c>
      <c r="B250" s="6">
        <f t="shared" si="70"/>
        <v>44100</v>
      </c>
      <c r="C250" s="7">
        <f>[3]report!E467/1000</f>
        <v>18.670970000000004</v>
      </c>
      <c r="D250" s="7">
        <f>[3]report!F467/1000</f>
        <v>8.4991000000000003</v>
      </c>
      <c r="E250" s="67">
        <f>[9]ByDepartureDate!$K308</f>
        <v>0.85729081633048587</v>
      </c>
      <c r="F250" s="66">
        <f>[5]ByDepartureDate!$M308/1.1</f>
        <v>0.83511680603786065</v>
      </c>
      <c r="I250" s="7">
        <f>[1]minors!$AG144/1000*0.9</f>
        <v>2.3831111248105961</v>
      </c>
      <c r="J250" s="100">
        <f t="shared" si="81"/>
        <v>14.310390934681326</v>
      </c>
      <c r="K250" s="10">
        <f t="shared" si="85"/>
        <v>6.1847278994092534</v>
      </c>
      <c r="L250" s="100">
        <f>SUM(I250,J250,K250)*0.95</f>
        <v>21.734318460956118</v>
      </c>
      <c r="N250" s="13">
        <f>VLOOKUP(B250,[10]AZIMUTH_CONGESTION!$A:$N,14,TRUE)</f>
        <v>19.720000000000002</v>
      </c>
      <c r="O250" s="216">
        <f>VLOOKUP(B250,[6]removals!$B:$AR,43,TRUE)/100*7</f>
        <v>21.902300000000011</v>
      </c>
      <c r="P250" s="11">
        <f>VLOOKUP(B250-1,[6]Port!$B:$C,2,FALSE)/100</f>
        <v>116.1605</v>
      </c>
      <c r="R250" s="28">
        <f t="shared" si="53"/>
        <v>117.84958627433322</v>
      </c>
      <c r="S250" s="29">
        <f t="shared" si="76"/>
        <v>118.68011846095611</v>
      </c>
      <c r="T250" s="30">
        <f t="shared" si="84"/>
        <v>119.68011846095611</v>
      </c>
      <c r="AC250" s="13">
        <f>'[6]removals&amp;BFF'!$R144</f>
        <v>21.902300000000011</v>
      </c>
      <c r="AD250" s="22">
        <f t="shared" si="82"/>
        <v>22.402300000000011</v>
      </c>
      <c r="AE250" s="22">
        <f t="shared" si="67"/>
        <v>21.402300000000011</v>
      </c>
      <c r="AF250" s="22"/>
      <c r="AH250" s="68">
        <f t="shared" si="83"/>
        <v>0</v>
      </c>
      <c r="AI250" s="68">
        <f>AI249+AL250</f>
        <v>0</v>
      </c>
      <c r="AJ250" s="68"/>
      <c r="AL250" s="101"/>
      <c r="AO250" s="70">
        <f t="shared" si="75"/>
        <v>0.88956225</v>
      </c>
      <c r="AP250" s="70">
        <f t="shared" si="78"/>
        <v>11.6646356</v>
      </c>
      <c r="AR250" s="16">
        <f t="shared" si="55"/>
        <v>117.84958627433322</v>
      </c>
      <c r="AS250" s="69">
        <f t="shared" si="56"/>
        <v>117.84958627433322</v>
      </c>
      <c r="AT250" s="69">
        <f t="shared" si="57"/>
        <v>117.84958627433322</v>
      </c>
      <c r="AU250" s="89">
        <f t="shared" si="71"/>
        <v>117.84958627433322</v>
      </c>
      <c r="AV250" s="89">
        <f t="shared" si="58"/>
        <v>120.22958627433322</v>
      </c>
      <c r="AW250" s="89">
        <f t="shared" si="59"/>
        <v>120.22958627433322</v>
      </c>
      <c r="AX250" s="89">
        <f t="shared" si="60"/>
        <v>122.0601184609561</v>
      </c>
      <c r="AY250" s="69"/>
      <c r="AZ250" s="69">
        <f t="shared" si="79"/>
        <v>2.38</v>
      </c>
      <c r="BA250" s="69">
        <v>0.34</v>
      </c>
      <c r="BB250" s="69">
        <v>0.5</v>
      </c>
      <c r="BC250" s="69">
        <f t="shared" si="80"/>
        <v>5.5</v>
      </c>
      <c r="BD250" s="69"/>
      <c r="BE250" s="75">
        <f t="shared" si="61"/>
        <v>118.68011846095611</v>
      </c>
      <c r="BF250" s="76">
        <f t="shared" si="62"/>
        <v>121.0601184609561</v>
      </c>
      <c r="BG250" s="74">
        <f t="shared" si="63"/>
        <v>117.84958627433322</v>
      </c>
      <c r="BM250" s="69">
        <f t="shared" si="38"/>
        <v>27.170070000000003</v>
      </c>
      <c r="BN250" s="69">
        <f t="shared" si="49"/>
        <v>0.16798153904389324</v>
      </c>
      <c r="BO250" s="256">
        <f t="shared" si="50"/>
        <v>6.1825950041311346E-3</v>
      </c>
      <c r="BP250" s="257">
        <f t="shared" si="52"/>
        <v>3.9984053412132599E-3</v>
      </c>
    </row>
    <row r="251" spans="1:68">
      <c r="A251" s="6" t="str">
        <f t="shared" si="72"/>
        <v>202040</v>
      </c>
      <c r="B251" s="6">
        <f t="shared" si="70"/>
        <v>44107</v>
      </c>
      <c r="C251" s="7">
        <f>[3]report!E468/1000</f>
        <v>19.841949999999997</v>
      </c>
      <c r="D251" s="7">
        <f>[3]report!F468/1000</f>
        <v>9.0327200000000012</v>
      </c>
      <c r="E251" s="67">
        <f>[9]ByDepartureDate!$K309</f>
        <v>0.77980707817514572</v>
      </c>
      <c r="F251" s="66">
        <f>[5]ByDepartureDate!$M309/1.1</f>
        <v>0.79768041272270562</v>
      </c>
      <c r="I251" s="7">
        <f>[1]minors!$AG145/1000*0.9</f>
        <v>2.5726106589125526</v>
      </c>
      <c r="J251" s="10">
        <f t="shared" si="81"/>
        <v>14.447151900232706</v>
      </c>
      <c r="K251" s="10">
        <f t="shared" si="85"/>
        <v>6.3440217132887797</v>
      </c>
      <c r="L251" s="10">
        <f t="shared" ref="L251:L255" si="86">SUM(I251,J251,K251)*0.95</f>
        <v>22.195595058812337</v>
      </c>
      <c r="N251" s="13">
        <f>VLOOKUP(B251,[10]AZIMUTH_CONGESTION!$A:$N,14,TRUE)</f>
        <v>20.91</v>
      </c>
      <c r="O251" s="216">
        <f>VLOOKUP(B251,[6]removals!$B:$AR,43,TRUE)/100*7</f>
        <v>20.496700000000001</v>
      </c>
      <c r="P251" s="11">
        <f>VLOOKUP(B251-1,[6]Port!$B:$C,2,FALSE)/100</f>
        <v>119.06639999999999</v>
      </c>
      <c r="R251" s="28">
        <f t="shared" si="53"/>
        <v>118.35848133314556</v>
      </c>
      <c r="S251" s="29">
        <f t="shared" si="76"/>
        <v>116.16939505881234</v>
      </c>
      <c r="T251" s="30">
        <f t="shared" si="84"/>
        <v>117.66939505881234</v>
      </c>
      <c r="AC251" s="13">
        <f>'[6]removals&amp;BFF'!$R145</f>
        <v>20.496700000000001</v>
      </c>
      <c r="AD251" s="22">
        <f t="shared" si="82"/>
        <v>20.996700000000001</v>
      </c>
      <c r="AE251" s="177">
        <f t="shared" ref="AE251:AE256" si="87">AD251-1.5</f>
        <v>19.496700000000001</v>
      </c>
      <c r="AF251" s="177"/>
      <c r="AH251" s="68">
        <f t="shared" si="83"/>
        <v>0</v>
      </c>
      <c r="AI251" s="68">
        <f>AI250+AL251</f>
        <v>0</v>
      </c>
      <c r="AJ251" s="68"/>
      <c r="AL251" s="101"/>
      <c r="AO251" s="28">
        <f t="shared" si="75"/>
        <v>0.93281460000000016</v>
      </c>
      <c r="AP251" s="70">
        <f t="shared" si="78"/>
        <v>12.597450200000001</v>
      </c>
      <c r="AQ251" s="70">
        <f>AO251</f>
        <v>0.93281460000000016</v>
      </c>
      <c r="AR251" s="16">
        <f t="shared" si="55"/>
        <v>118.35848133314556</v>
      </c>
      <c r="AS251" s="69">
        <f t="shared" si="56"/>
        <v>118.35848133314556</v>
      </c>
      <c r="AT251" s="69">
        <f t="shared" si="57"/>
        <v>118.35848133314556</v>
      </c>
      <c r="AU251" s="89">
        <f t="shared" si="71"/>
        <v>118.35848133314556</v>
      </c>
      <c r="AV251" s="89">
        <f t="shared" si="58"/>
        <v>121.07848133314556</v>
      </c>
      <c r="AW251" s="89">
        <f t="shared" si="59"/>
        <v>121.07848133314556</v>
      </c>
      <c r="AX251" s="89">
        <f t="shared" si="60"/>
        <v>120.38939505881234</v>
      </c>
      <c r="AY251" s="69"/>
      <c r="AZ251" s="69">
        <f t="shared" si="79"/>
        <v>2.7199999999999998</v>
      </c>
      <c r="BA251" s="69">
        <v>0.34</v>
      </c>
      <c r="BB251" s="69">
        <v>0.5</v>
      </c>
      <c r="BC251" s="69">
        <f t="shared" si="80"/>
        <v>6</v>
      </c>
      <c r="BD251" s="69"/>
      <c r="BE251" s="75">
        <f t="shared" si="61"/>
        <v>116.16939505881234</v>
      </c>
      <c r="BF251" s="76">
        <f t="shared" si="62"/>
        <v>118.88939505881234</v>
      </c>
      <c r="BG251" s="64">
        <f t="shared" si="63"/>
        <v>118.35848133314556</v>
      </c>
      <c r="BM251" s="69">
        <f t="shared" si="38"/>
        <v>28.874669999999998</v>
      </c>
      <c r="BN251" s="69">
        <f t="shared" si="49"/>
        <v>-1.6988950588123366</v>
      </c>
      <c r="BO251" s="256">
        <f t="shared" si="50"/>
        <v>-5.8836864934294894E-2</v>
      </c>
      <c r="BP251" s="257">
        <f t="shared" si="52"/>
        <v>-1.9450970976098339E-2</v>
      </c>
    </row>
    <row r="252" spans="1:68">
      <c r="A252" s="6" t="str">
        <f t="shared" si="72"/>
        <v>202041</v>
      </c>
      <c r="B252" s="6">
        <f t="shared" si="70"/>
        <v>44114</v>
      </c>
      <c r="C252" s="7">
        <f>[3]report!E469/1000</f>
        <v>19.386070000000004</v>
      </c>
      <c r="D252" s="7">
        <f>[3]report!F469/1000</f>
        <v>6.18668</v>
      </c>
      <c r="E252" s="67">
        <f>[9]ByDepartureDate!$K310</f>
        <v>0.85912035332859238</v>
      </c>
      <c r="F252" s="66">
        <f>[5]ByDepartureDate!$M310/1.1</f>
        <v>0.71216843255698481</v>
      </c>
      <c r="I252" s="7">
        <f>[1]minors!$AG146/1000*0.9</f>
        <v>2.8881482426484806</v>
      </c>
      <c r="J252" s="10">
        <f t="shared" si="81"/>
        <v>14.950206451380804</v>
      </c>
      <c r="K252" s="10">
        <f t="shared" si="85"/>
        <v>6.4465892082033918</v>
      </c>
      <c r="L252" s="10">
        <f t="shared" si="86"/>
        <v>23.070696707121041</v>
      </c>
      <c r="N252" s="13">
        <f>VLOOKUP(B252,[10]AZIMUTH_CONGESTION!$A:$N,14,TRUE)</f>
        <v>23.12</v>
      </c>
      <c r="O252" s="216">
        <f>VLOOKUP(B252,[6]removals!$B:$AR,43,TRUE)/100*7</f>
        <v>22.239000000000004</v>
      </c>
      <c r="P252" s="11">
        <f>VLOOKUP(B252-1,[6]Port!$B:$C,2,FALSE)/100</f>
        <v>120.60899999999999</v>
      </c>
      <c r="R252" s="28">
        <f>P251</f>
        <v>119.06639999999999</v>
      </c>
      <c r="S252" s="29">
        <f>R252</f>
        <v>119.06639999999999</v>
      </c>
      <c r="T252" s="30">
        <f t="shared" si="84"/>
        <v>118.68809670712102</v>
      </c>
      <c r="AC252" s="13">
        <f>'[6]removals&amp;BFF'!$R146</f>
        <v>22.239000000000004</v>
      </c>
      <c r="AD252" s="22">
        <f t="shared" si="82"/>
        <v>22.739000000000004</v>
      </c>
      <c r="AE252" s="177">
        <f t="shared" si="87"/>
        <v>21.239000000000004</v>
      </c>
      <c r="AF252" s="177"/>
      <c r="AH252" s="68">
        <f t="shared" si="83"/>
        <v>0</v>
      </c>
      <c r="AI252" s="68">
        <f>AI251+AL252</f>
        <v>0</v>
      </c>
      <c r="AJ252" s="68"/>
      <c r="AL252" s="101"/>
      <c r="AO252" s="70">
        <f t="shared" si="75"/>
        <v>0.97925820000000008</v>
      </c>
      <c r="AP252" s="70">
        <f t="shared" si="78"/>
        <v>13.576708400000001</v>
      </c>
      <c r="AQ252" s="71">
        <f>AQ251+AO252</f>
        <v>1.9120728000000002</v>
      </c>
      <c r="AR252" s="16">
        <f t="shared" si="55"/>
        <v>119.06639999999999</v>
      </c>
      <c r="AS252" s="69">
        <f t="shared" si="56"/>
        <v>119.06639999999999</v>
      </c>
      <c r="AT252" s="69">
        <f t="shared" si="57"/>
        <v>119.06639999999999</v>
      </c>
      <c r="AU252" s="89">
        <f t="shared" si="71"/>
        <v>119.06639999999999</v>
      </c>
      <c r="AV252" s="89">
        <f t="shared" si="58"/>
        <v>122.12639999999999</v>
      </c>
      <c r="AW252" s="89">
        <f t="shared" si="59"/>
        <v>122.12639999999999</v>
      </c>
      <c r="AX252" s="89">
        <f t="shared" si="60"/>
        <v>121.74809670712102</v>
      </c>
      <c r="AY252" s="69"/>
      <c r="AZ252" s="69">
        <f t="shared" si="79"/>
        <v>3.0599999999999996</v>
      </c>
      <c r="BA252" s="69">
        <v>0.34</v>
      </c>
      <c r="BB252" s="69">
        <v>0.5</v>
      </c>
      <c r="BC252" s="69">
        <f t="shared" si="80"/>
        <v>6.5</v>
      </c>
      <c r="BD252" s="69"/>
      <c r="BE252" s="75">
        <f t="shared" si="61"/>
        <v>119.06639999999999</v>
      </c>
      <c r="BF252" s="76">
        <f t="shared" si="62"/>
        <v>122.12639999999999</v>
      </c>
      <c r="BG252" s="64">
        <f t="shared" si="63"/>
        <v>119.06639999999999</v>
      </c>
      <c r="BM252" s="69">
        <f t="shared" si="38"/>
        <v>25.572750000000003</v>
      </c>
      <c r="BN252" s="69">
        <f t="shared" si="49"/>
        <v>-0.83169670712103638</v>
      </c>
      <c r="BO252" s="256">
        <f t="shared" si="50"/>
        <v>-3.2522771587765738E-2</v>
      </c>
      <c r="BP252" s="257">
        <f t="shared" si="52"/>
        <v>-2.0357644570461107E-2</v>
      </c>
    </row>
    <row r="253" spans="1:68">
      <c r="A253" s="6" t="str">
        <f t="shared" si="72"/>
        <v>202042</v>
      </c>
      <c r="B253" s="6">
        <f t="shared" si="70"/>
        <v>44121</v>
      </c>
      <c r="C253" s="7">
        <f>[3]report!E470/1000</f>
        <v>18.98301</v>
      </c>
      <c r="D253" s="7">
        <f>[3]report!F470/1000</f>
        <v>7.218939999999999</v>
      </c>
      <c r="E253" s="67">
        <f>[9]ByDepartureDate!$K311</f>
        <v>0.81043286655013469</v>
      </c>
      <c r="F253" s="66">
        <f>[5]ByDepartureDate!$M311/1.1</f>
        <v>0.75257849467154736</v>
      </c>
      <c r="I253" s="7">
        <f>[1]minors!$AG147/1000*0.9</f>
        <v>2.4500642975212252</v>
      </c>
      <c r="J253" s="10">
        <f>AVERAGE(C250:C251)*AVERAGE(E250:E251)*0.98-1</f>
        <v>14.447107959599638</v>
      </c>
      <c r="K253" s="10">
        <f t="shared" si="85"/>
        <v>6.1367860421382563</v>
      </c>
      <c r="L253" s="10">
        <f t="shared" si="86"/>
        <v>21.882260384296163</v>
      </c>
      <c r="N253" s="13">
        <f>VLOOKUP(B253,[10]AZIMUTH_CONGESTION!$A:$N,14,TRUE)</f>
        <v>20.57</v>
      </c>
      <c r="O253" s="216">
        <f>VLOOKUP(B253,[6]removals!$B:$AR,43,TRUE)/100*7</f>
        <v>21.829499999999996</v>
      </c>
      <c r="P253" s="11">
        <f>VLOOKUP(B253-1,[6]Port!$B:$C,2,FALSE)/100</f>
        <v>122.3852</v>
      </c>
      <c r="R253" s="28">
        <f t="shared" si="53"/>
        <v>121.66916038429615</v>
      </c>
      <c r="S253" s="29">
        <f t="shared" si="76"/>
        <v>123.21176038429616</v>
      </c>
      <c r="T253" s="30">
        <f t="shared" si="84"/>
        <v>124.71176038429616</v>
      </c>
      <c r="AC253" s="13">
        <f>'[6]removals&amp;BFF'!$R147</f>
        <v>21.829499999999999</v>
      </c>
      <c r="AD253" s="22">
        <f>AC253</f>
        <v>21.829499999999999</v>
      </c>
      <c r="AE253" s="177">
        <f t="shared" si="87"/>
        <v>20.329499999999999</v>
      </c>
      <c r="AF253" s="177"/>
      <c r="AH253" s="68">
        <f t="shared" si="83"/>
        <v>0</v>
      </c>
      <c r="AI253" s="68">
        <f t="shared" ref="AI253:AI289" si="88">AI252+AL253</f>
        <v>0</v>
      </c>
      <c r="AJ253" s="68"/>
      <c r="AL253" s="101"/>
      <c r="AO253" s="70">
        <f t="shared" si="75"/>
        <v>1.0057653</v>
      </c>
      <c r="AP253" s="70">
        <f t="shared" si="78"/>
        <v>14.582473700000001</v>
      </c>
      <c r="AQ253" s="71">
        <f t="shared" ref="AQ253:AQ263" si="89">AQ252+AO253</f>
        <v>2.9178381</v>
      </c>
      <c r="AR253" s="16">
        <f t="shared" si="55"/>
        <v>121.66916038429615</v>
      </c>
      <c r="AS253" s="69">
        <f t="shared" si="56"/>
        <v>121.66916038429615</v>
      </c>
      <c r="AT253" s="69">
        <f t="shared" si="57"/>
        <v>121.66916038429615</v>
      </c>
      <c r="AU253" s="89">
        <f t="shared" si="71"/>
        <v>121.66916038429615</v>
      </c>
      <c r="AV253" s="89">
        <f t="shared" si="58"/>
        <v>125.06916038429615</v>
      </c>
      <c r="AW253" s="89">
        <f t="shared" si="59"/>
        <v>125.06916038429615</v>
      </c>
      <c r="AX253" s="89">
        <f t="shared" si="60"/>
        <v>128.11176038429616</v>
      </c>
      <c r="AY253" s="69"/>
      <c r="AZ253" s="69">
        <f t="shared" si="79"/>
        <v>3.3999999999999995</v>
      </c>
      <c r="BA253" s="69">
        <v>0.34</v>
      </c>
      <c r="BB253" s="69">
        <v>0.5</v>
      </c>
      <c r="BC253" s="69">
        <f t="shared" si="80"/>
        <v>7</v>
      </c>
      <c r="BD253" s="69"/>
      <c r="BE253" s="75">
        <f t="shared" si="61"/>
        <v>123.21176038429616</v>
      </c>
      <c r="BF253" s="76">
        <f t="shared" si="62"/>
        <v>126.61176038429616</v>
      </c>
      <c r="BG253" s="64">
        <f t="shared" si="63"/>
        <v>121.66916038429615</v>
      </c>
      <c r="BM253" s="69">
        <f t="shared" si="38"/>
        <v>26.20195</v>
      </c>
      <c r="BN253" s="69">
        <f t="shared" si="49"/>
        <v>-5.276038429616392E-2</v>
      </c>
      <c r="BO253" s="256">
        <f t="shared" si="50"/>
        <v>-2.0136052582408531E-3</v>
      </c>
      <c r="BP253" s="257">
        <f t="shared" si="52"/>
        <v>-2.1797661694042587E-2</v>
      </c>
    </row>
    <row r="254" spans="1:68">
      <c r="A254" s="6" t="str">
        <f t="shared" ref="A254" si="90">YEAR(B254)&amp;WEEKNUM(B254)</f>
        <v>202043</v>
      </c>
      <c r="B254" s="6">
        <f t="shared" si="70"/>
        <v>44128</v>
      </c>
      <c r="C254" s="7">
        <f>[3]report!E471/1000</f>
        <v>17.40485</v>
      </c>
      <c r="D254" s="7">
        <f>[3]report!F471/1000</f>
        <v>8.0496899999999982</v>
      </c>
      <c r="E254" s="67">
        <f>[9]ByDepartureDate!$K312</f>
        <v>0.83241325418065681</v>
      </c>
      <c r="F254" s="66">
        <f>[5]ByDepartureDate!$M312/1.1</f>
        <v>0.73676748101280098</v>
      </c>
      <c r="I254" s="7">
        <f>[1]minors!$AG148/1000*0.9</f>
        <v>2.2974454118710228</v>
      </c>
      <c r="J254" s="10">
        <f>AVERAGE(C251:C252)*AVERAGE(E251:E252)*0.98-1</f>
        <v>14.75151012508643</v>
      </c>
      <c r="K254" s="10">
        <f t="shared" si="85"/>
        <v>5.6240810465517281</v>
      </c>
      <c r="L254" s="10">
        <f t="shared" si="86"/>
        <v>21.539384754333721</v>
      </c>
      <c r="N254" s="13">
        <f>VLOOKUP(B254,[10]AZIMUTH_CONGESTION!$A:$N,14,TRUE)</f>
        <v>20.740000000000002</v>
      </c>
      <c r="O254" s="216">
        <f>VLOOKUP(B254,[6]removals!$B:$AR,43,TRUE)/100*7</f>
        <v>21.580300000000005</v>
      </c>
      <c r="P254" s="11">
        <f>VLOOKUP(B254-1,[6]Port!$B:$C,2,FALSE)/100</f>
        <v>124.1558</v>
      </c>
      <c r="R254" s="28">
        <f t="shared" si="53"/>
        <v>121.03854513862987</v>
      </c>
      <c r="S254" s="29">
        <f t="shared" si="76"/>
        <v>121.75458475433372</v>
      </c>
      <c r="T254" s="30">
        <f t="shared" si="84"/>
        <v>123.25458475433372</v>
      </c>
      <c r="AC254" s="13">
        <v>22</v>
      </c>
      <c r="AD254" s="22">
        <f t="shared" ref="AD254:AD258" si="91">AC254</f>
        <v>22</v>
      </c>
      <c r="AE254" s="177">
        <f t="shared" si="87"/>
        <v>20.5</v>
      </c>
      <c r="AF254" s="177"/>
      <c r="AH254" s="68">
        <f t="shared" si="83"/>
        <v>0</v>
      </c>
      <c r="AI254" s="68">
        <f t="shared" si="88"/>
        <v>0</v>
      </c>
      <c r="AJ254" s="68"/>
      <c r="AL254" s="101"/>
      <c r="AO254" s="70">
        <f t="shared" si="75"/>
        <v>0.99141830000000009</v>
      </c>
      <c r="AP254" s="70">
        <f t="shared" si="78"/>
        <v>15.573892000000001</v>
      </c>
      <c r="AQ254" s="71">
        <f t="shared" si="89"/>
        <v>3.9092564000000003</v>
      </c>
      <c r="AR254" s="16">
        <f t="shared" si="55"/>
        <v>121.03854513862987</v>
      </c>
      <c r="AS254" s="69">
        <f t="shared" si="56"/>
        <v>121.03854513862987</v>
      </c>
      <c r="AT254" s="69">
        <f t="shared" si="57"/>
        <v>121.03854513862987</v>
      </c>
      <c r="AU254" s="89">
        <f t="shared" si="71"/>
        <v>121.03854513862987</v>
      </c>
      <c r="AV254" s="89">
        <f t="shared" si="58"/>
        <v>124.89854513862987</v>
      </c>
      <c r="AW254" s="89">
        <f t="shared" si="59"/>
        <v>124.89854513862987</v>
      </c>
      <c r="AX254" s="89">
        <f t="shared" si="60"/>
        <v>127.11458475433372</v>
      </c>
      <c r="AY254" s="69"/>
      <c r="AZ254" s="69">
        <f t="shared" si="79"/>
        <v>3.8599999999999994</v>
      </c>
      <c r="BA254" s="69">
        <v>0.46</v>
      </c>
      <c r="BB254" s="69">
        <v>0.5</v>
      </c>
      <c r="BC254" s="69">
        <f t="shared" si="80"/>
        <v>7.5</v>
      </c>
      <c r="BD254" s="69"/>
      <c r="BE254" s="75">
        <f t="shared" si="61"/>
        <v>121.75458475433372</v>
      </c>
      <c r="BF254" s="76">
        <f t="shared" si="62"/>
        <v>125.61458475433372</v>
      </c>
      <c r="BG254" s="64">
        <f t="shared" si="63"/>
        <v>121.03854513862987</v>
      </c>
      <c r="BM254" s="69">
        <f t="shared" si="38"/>
        <v>25.454539999999998</v>
      </c>
      <c r="BN254" s="69">
        <f t="shared" si="49"/>
        <v>0.46061524566627909</v>
      </c>
      <c r="BO254" s="256">
        <f t="shared" si="50"/>
        <v>1.8095602814518712E-2</v>
      </c>
      <c r="BP254" s="257">
        <f t="shared" si="52"/>
        <v>-1.8819409741445692E-2</v>
      </c>
    </row>
    <row r="255" spans="1:68">
      <c r="A255" s="6" t="str">
        <f t="shared" ref="A255" si="92">YEAR(B255)&amp;WEEKNUM(B255)</f>
        <v>202044</v>
      </c>
      <c r="B255" s="6">
        <f t="shared" si="70"/>
        <v>44135</v>
      </c>
      <c r="C255" s="7">
        <f>[3]report!E472/1000</f>
        <v>18.114750000000001</v>
      </c>
      <c r="D255" s="7">
        <f>[3]report!F472/1000</f>
        <v>8.2268799999999995</v>
      </c>
      <c r="E255" s="67">
        <f>[9]ByDepartureDate!$K313</f>
        <v>0.82272007901806221</v>
      </c>
      <c r="F255" s="66">
        <f>[5]ByDepartureDate!$M313/1.1</f>
        <v>0.824478704947605</v>
      </c>
      <c r="I255" s="7">
        <f>[1]minors!$AG149/1000</f>
        <v>2.7444008940570055</v>
      </c>
      <c r="J255" s="10">
        <f>AVERAGE(C252:C253)*AVERAGE(E252:E253)*0.98-1</f>
        <v>14.694509159157194</v>
      </c>
      <c r="K255" s="10">
        <f t="shared" si="85"/>
        <v>5.8621727373861132</v>
      </c>
      <c r="L255" s="10">
        <f t="shared" si="86"/>
        <v>22.136028651070298</v>
      </c>
      <c r="N255" s="13">
        <f>VLOOKUP(B255,[10]AZIMUTH_CONGESTION!$A:$N,14,TRUE)</f>
        <v>19.89</v>
      </c>
      <c r="O255" s="216">
        <f>VLOOKUP(B255,[6]removals!$B:$AR,43,TRUE)/100*7</f>
        <v>21.914199999999997</v>
      </c>
      <c r="P255" s="11">
        <f>VLOOKUP(B255-1,[6]Port!$B:$C,2,FALSE)/100</f>
        <v>127.63249999999999</v>
      </c>
      <c r="R255" s="28">
        <f t="shared" si="53"/>
        <v>121.41563668759167</v>
      </c>
      <c r="S255" s="29">
        <f t="shared" si="76"/>
        <v>124.5328915489618</v>
      </c>
      <c r="T255" s="30">
        <f t="shared" si="84"/>
        <v>126.0328915489618</v>
      </c>
      <c r="AC255" s="13">
        <f>'[6]removals&amp;BFF'!$S149-1</f>
        <v>22.608937102108506</v>
      </c>
      <c r="AD255" s="22">
        <f t="shared" si="91"/>
        <v>22.608937102108506</v>
      </c>
      <c r="AE255" s="177">
        <f t="shared" si="87"/>
        <v>21.108937102108506</v>
      </c>
      <c r="AF255" s="177"/>
      <c r="AH255" s="68">
        <f t="shared" si="83"/>
        <v>0</v>
      </c>
      <c r="AI255" s="68">
        <f t="shared" si="88"/>
        <v>0</v>
      </c>
      <c r="AJ255" s="68"/>
      <c r="AL255" s="101"/>
      <c r="AO255" s="70">
        <f t="shared" si="75"/>
        <v>0.95866045000000011</v>
      </c>
      <c r="AP255" s="70">
        <f t="shared" si="78"/>
        <v>16.532552450000001</v>
      </c>
      <c r="AQ255" s="71">
        <f t="shared" si="89"/>
        <v>4.8679168500000003</v>
      </c>
      <c r="AR255" s="16">
        <f t="shared" si="55"/>
        <v>121.41563668759167</v>
      </c>
      <c r="AS255" s="69">
        <f t="shared" si="56"/>
        <v>121.41563668759167</v>
      </c>
      <c r="AT255" s="69">
        <f t="shared" si="57"/>
        <v>121.41563668759167</v>
      </c>
      <c r="AU255" s="89">
        <f t="shared" si="71"/>
        <v>121.41563668759167</v>
      </c>
      <c r="AV255" s="89">
        <f t="shared" si="58"/>
        <v>125.73563668759166</v>
      </c>
      <c r="AW255" s="89">
        <f t="shared" si="59"/>
        <v>125.73563668759166</v>
      </c>
      <c r="AX255" s="89">
        <f t="shared" si="60"/>
        <v>130.35289154896179</v>
      </c>
      <c r="AY255" s="69"/>
      <c r="AZ255" s="69">
        <f t="shared" si="79"/>
        <v>4.3199999999999994</v>
      </c>
      <c r="BA255" s="69">
        <v>0.46</v>
      </c>
      <c r="BB255" s="69">
        <v>0.5</v>
      </c>
      <c r="BC255" s="69">
        <f t="shared" si="80"/>
        <v>8</v>
      </c>
      <c r="BD255" s="69"/>
      <c r="BE255" s="75">
        <f t="shared" si="61"/>
        <v>124.5328915489618</v>
      </c>
      <c r="BF255" s="76">
        <f t="shared" si="62"/>
        <v>128.85289154896179</v>
      </c>
      <c r="BG255" s="64">
        <f t="shared" si="63"/>
        <v>121.41563668759167</v>
      </c>
      <c r="BM255" s="69">
        <f t="shared" si="38"/>
        <v>26.341630000000002</v>
      </c>
      <c r="BN255" s="69">
        <f t="shared" si="49"/>
        <v>0.472908451038208</v>
      </c>
      <c r="BO255" s="256">
        <f t="shared" si="50"/>
        <v>1.795289247621381E-2</v>
      </c>
      <c r="BP255" s="257">
        <f t="shared" si="52"/>
        <v>3.7802961118148237E-4</v>
      </c>
    </row>
    <row r="256" spans="1:68">
      <c r="A256" s="6" t="str">
        <f t="shared" ref="A256:A257" si="93">YEAR(B256)&amp;WEEKNUM(B256)</f>
        <v>202045</v>
      </c>
      <c r="B256" s="6">
        <f t="shared" si="70"/>
        <v>44142</v>
      </c>
      <c r="C256" s="7">
        <f>[3]report!E473/1000</f>
        <v>17.850909999999995</v>
      </c>
      <c r="D256" s="7">
        <f>[3]report!F473/1000</f>
        <v>6.5093999999999994</v>
      </c>
      <c r="E256" s="67">
        <f>[9]ByDepartureDate!$K314</f>
        <v>0.81080200627643917</v>
      </c>
      <c r="F256" s="66">
        <f>[5]ByDepartureDate!$M314/1.1</f>
        <v>0.85390167604591394</v>
      </c>
      <c r="I256" s="7">
        <f>[1]minors!$AG150/1000</f>
        <v>2.7102539507971595</v>
      </c>
      <c r="J256" s="10">
        <f t="shared" ref="J256:J281" si="94">AVERAGE(C253:C254)*AVERAGE(E253:E254)*0.98</f>
        <v>14.646015387460311</v>
      </c>
      <c r="K256" s="10">
        <f t="shared" si="85"/>
        <v>6.440829060557447</v>
      </c>
      <c r="L256" s="10">
        <f>SUM(I256,J256,K256)</f>
        <v>23.797098398814917</v>
      </c>
      <c r="N256" s="13">
        <f>VLOOKUP(B256,[10]AZIMUTH_CONGESTION!$A:$N,14,TRUE)</f>
        <v>20.23</v>
      </c>
      <c r="O256" s="216">
        <f>VLOOKUP(B256,[6]removals!$B:$AR,43,TRUE)/100*7</f>
        <v>22.390200000000004</v>
      </c>
      <c r="P256" s="11">
        <f>VLOOKUP(B256-1,[6]Port!$B:$C,2,FALSE)/100</f>
        <v>128.11500000000001</v>
      </c>
      <c r="R256" s="28">
        <f>L256-AC256+N255-N256+P255</f>
        <v>128.68542099078536</v>
      </c>
      <c r="S256" s="29">
        <f t="shared" si="76"/>
        <v>128.68542099078536</v>
      </c>
      <c r="T256" s="30">
        <f t="shared" si="84"/>
        <v>130.18542099078536</v>
      </c>
      <c r="AC256" s="13">
        <f>'[6]removals&amp;BFF'!$S150-0.3</f>
        <v>22.404177408029565</v>
      </c>
      <c r="AD256" s="22">
        <f t="shared" si="91"/>
        <v>22.404177408029565</v>
      </c>
      <c r="AE256" s="177">
        <f t="shared" si="87"/>
        <v>20.904177408029565</v>
      </c>
      <c r="AF256" s="177"/>
      <c r="AH256" s="68">
        <f t="shared" si="83"/>
        <v>0</v>
      </c>
      <c r="AI256" s="68">
        <f t="shared" si="88"/>
        <v>0</v>
      </c>
      <c r="AJ256" s="68"/>
      <c r="AL256" s="101"/>
      <c r="AO256" s="70">
        <f t="shared" si="75"/>
        <v>0.94731365000000012</v>
      </c>
      <c r="AP256" s="70">
        <f t="shared" si="78"/>
        <v>17.479866100000002</v>
      </c>
      <c r="AQ256" s="71">
        <f t="shared" si="89"/>
        <v>5.8152305000000002</v>
      </c>
      <c r="AR256" s="16">
        <f t="shared" si="55"/>
        <v>128.68542099078536</v>
      </c>
      <c r="AS256" s="69">
        <f t="shared" si="56"/>
        <v>128.68542099078536</v>
      </c>
      <c r="AT256" s="69">
        <f t="shared" si="57"/>
        <v>128.68542099078536</v>
      </c>
      <c r="AU256" s="89">
        <f t="shared" si="71"/>
        <v>128.68542099078536</v>
      </c>
      <c r="AV256" s="89">
        <f t="shared" si="58"/>
        <v>133.46542099078536</v>
      </c>
      <c r="AW256" s="89">
        <f t="shared" si="59"/>
        <v>133.46542099078536</v>
      </c>
      <c r="AX256" s="89">
        <f t="shared" si="60"/>
        <v>134.96542099078536</v>
      </c>
      <c r="AY256" s="69"/>
      <c r="AZ256" s="69">
        <f t="shared" si="79"/>
        <v>4.7799999999999994</v>
      </c>
      <c r="BA256" s="69">
        <v>0.46</v>
      </c>
      <c r="BB256" s="69">
        <v>0.5</v>
      </c>
      <c r="BC256" s="69">
        <f t="shared" si="80"/>
        <v>8.5</v>
      </c>
      <c r="BD256" s="69"/>
      <c r="BE256" s="75">
        <f t="shared" si="61"/>
        <v>128.68542099078536</v>
      </c>
      <c r="BF256" s="76">
        <f t="shared" si="62"/>
        <v>133.46542099078536</v>
      </c>
      <c r="BG256" s="64">
        <f t="shared" si="63"/>
        <v>128.68542099078536</v>
      </c>
      <c r="BM256" s="69">
        <f t="shared" si="38"/>
        <v>24.360309999999995</v>
      </c>
      <c r="BN256" s="69">
        <f t="shared" si="49"/>
        <v>-1.3929209907853526</v>
      </c>
      <c r="BO256" s="256">
        <f t="shared" si="50"/>
        <v>-5.717993698706432E-2</v>
      </c>
      <c r="BP256" s="257">
        <f t="shared" si="52"/>
        <v>-5.7862617386431631E-3</v>
      </c>
    </row>
    <row r="257" spans="1:68">
      <c r="A257" s="6" t="str">
        <f t="shared" si="93"/>
        <v>202046</v>
      </c>
      <c r="B257" s="6">
        <f t="shared" si="70"/>
        <v>44149</v>
      </c>
      <c r="C257" s="7">
        <f>[3]report!E474/1000</f>
        <v>17.737410000000001</v>
      </c>
      <c r="D257" s="7">
        <f>[3]report!F474/1000</f>
        <v>8.1513200000000001</v>
      </c>
      <c r="E257" s="67">
        <f>[9]ByDepartureDate!$K315</f>
        <v>0.81336711933308192</v>
      </c>
      <c r="F257" s="66">
        <f>[5]ByDepartureDate!$M315/1.1</f>
        <v>0.82957630677892402</v>
      </c>
      <c r="I257" s="7">
        <f>[1]minors!$AG151/1000</f>
        <v>2.7909642370711993</v>
      </c>
      <c r="J257" s="10">
        <f t="shared" si="94"/>
        <v>14.403470115761877</v>
      </c>
      <c r="K257" s="10">
        <f t="shared" si="85"/>
        <v>5.1702735410661882</v>
      </c>
      <c r="L257" s="10">
        <f t="shared" ref="L257:L259" si="95">SUM(I257,J257,K257)</f>
        <v>22.364707893899265</v>
      </c>
      <c r="N257" s="13">
        <f>VLOOKUP(B257,[10]AZIMUTH_CONGESTION!$A:$N,14,TRUE)</f>
        <v>19.720000000000002</v>
      </c>
      <c r="O257" s="216">
        <f>VLOOKUP(B257,[6]removals!$B:$AR,43,TRUE)/100*7</f>
        <v>22.218699999999998</v>
      </c>
      <c r="P257" s="11">
        <f>VLOOKUP(B257-1,[6]Port!$B:$C,2,FALSE)/100</f>
        <v>127.777</v>
      </c>
      <c r="R257" s="28">
        <f t="shared" si="53"/>
        <v>129.09075618072461</v>
      </c>
      <c r="S257" s="29">
        <f t="shared" si="74"/>
        <v>129.09075618072461</v>
      </c>
      <c r="T257" s="30">
        <f>L257-AE257+N256-N257+P256</f>
        <v>129.52033518993926</v>
      </c>
      <c r="AC257" s="13">
        <f>'[6]removals&amp;BFF'!$S151-0.5</f>
        <v>22.469372703960012</v>
      </c>
      <c r="AD257" s="22">
        <f t="shared" si="91"/>
        <v>22.469372703960012</v>
      </c>
      <c r="AE257" s="22">
        <f t="shared" si="67"/>
        <v>21.469372703960012</v>
      </c>
      <c r="AF257" s="22"/>
      <c r="AH257" s="68">
        <f t="shared" si="83"/>
        <v>0</v>
      </c>
      <c r="AI257" s="68">
        <f t="shared" si="88"/>
        <v>0</v>
      </c>
      <c r="AJ257" s="68"/>
      <c r="AL257" s="101"/>
      <c r="AO257" s="70">
        <f t="shared" si="75"/>
        <v>0.97108950000000016</v>
      </c>
      <c r="AP257" s="70">
        <f t="shared" si="78"/>
        <v>18.450955600000004</v>
      </c>
      <c r="AQ257" s="71">
        <f t="shared" si="89"/>
        <v>6.7863199999999999</v>
      </c>
      <c r="AR257" s="16">
        <f t="shared" si="55"/>
        <v>129.09075618072461</v>
      </c>
      <c r="AS257" s="69">
        <f t="shared" si="56"/>
        <v>129.09075618072461</v>
      </c>
      <c r="AT257" s="69">
        <f t="shared" si="57"/>
        <v>129.09075618072461</v>
      </c>
      <c r="AU257" s="89">
        <f t="shared" si="71"/>
        <v>129.09075618072461</v>
      </c>
      <c r="AV257" s="89">
        <f t="shared" si="58"/>
        <v>134.33075618072462</v>
      </c>
      <c r="AW257" s="89">
        <f t="shared" si="59"/>
        <v>134.33075618072462</v>
      </c>
      <c r="AX257" s="89">
        <f t="shared" si="60"/>
        <v>134.76033518993927</v>
      </c>
      <c r="AY257" s="69"/>
      <c r="AZ257" s="69">
        <f t="shared" si="79"/>
        <v>5.2399999999999993</v>
      </c>
      <c r="BA257" s="69">
        <v>0.46</v>
      </c>
      <c r="BB257" s="69">
        <v>0.5</v>
      </c>
      <c r="BC257" s="69">
        <f t="shared" si="80"/>
        <v>9</v>
      </c>
      <c r="BD257" s="69"/>
      <c r="BE257" s="75">
        <f t="shared" si="61"/>
        <v>129.09075618072461</v>
      </c>
      <c r="BF257" s="76">
        <f t="shared" si="62"/>
        <v>134.33075618072462</v>
      </c>
      <c r="BG257" s="64">
        <f t="shared" si="63"/>
        <v>129.09075618072461</v>
      </c>
      <c r="BM257" s="69">
        <f t="shared" si="38"/>
        <v>25.888730000000002</v>
      </c>
      <c r="BN257" s="69">
        <f t="shared" si="49"/>
        <v>0.10466481006074702</v>
      </c>
      <c r="BO257" s="256">
        <f t="shared" si="50"/>
        <v>4.0428715530173558E-3</v>
      </c>
      <c r="BP257" s="257">
        <f t="shared" si="52"/>
        <v>-4.2721425358286103E-3</v>
      </c>
    </row>
    <row r="258" spans="1:68">
      <c r="A258" s="6" t="str">
        <f t="shared" ref="A258" si="96">YEAR(B258)&amp;WEEKNUM(B258)</f>
        <v>202047</v>
      </c>
      <c r="B258" s="6">
        <f t="shared" si="70"/>
        <v>44156</v>
      </c>
      <c r="C258" s="7">
        <f>[3]report!E475/1000</f>
        <v>17.736019999999996</v>
      </c>
      <c r="D258" s="7">
        <f>[3]report!F475/1000</f>
        <v>6.2956200000000004</v>
      </c>
      <c r="E258" s="67">
        <f>[9]ByDepartureDate!$K316</f>
        <v>0.8131949583164968</v>
      </c>
      <c r="F258" s="66">
        <f>[5]ByDepartureDate!$M316/1.1</f>
        <v>0.72497984080525424</v>
      </c>
      <c r="I258" s="7">
        <f>[1]minors!$AG152/1000</f>
        <v>2.5893987661278124</v>
      </c>
      <c r="J258" s="10">
        <f>AVERAGE(C255:C256)*AVERAGE(E255:E256)*0.98+0.5</f>
        <v>14.893921480937294</v>
      </c>
      <c r="K258" s="10">
        <f t="shared" si="85"/>
        <v>4.4180641580835047</v>
      </c>
      <c r="L258" s="10">
        <f t="shared" si="95"/>
        <v>21.901384405148612</v>
      </c>
      <c r="N258" s="13">
        <f>VLOOKUP(B258,[10]AZIMUTH_CONGESTION!$A:$N,14,TRUE)</f>
        <v>21.25</v>
      </c>
      <c r="O258" s="216">
        <f>VLOOKUP(B258,[6]removals!$B:$AR,43,TRUE)/100*7</f>
        <v>22.563100000000002</v>
      </c>
      <c r="P258" s="11">
        <f>VLOOKUP(B258-1,[6]Port!$B:$C,2,FALSE)/100</f>
        <v>127.514</v>
      </c>
      <c r="R258" s="28">
        <f t="shared" si="53"/>
        <v>127.1421791453338</v>
      </c>
      <c r="S258" s="29">
        <f t="shared" si="74"/>
        <v>127.1421791453338</v>
      </c>
      <c r="T258" s="30">
        <f t="shared" si="84"/>
        <v>126.82842296460919</v>
      </c>
      <c r="AC258" s="13">
        <f>'[6]removals&amp;BFF'!$S152</f>
        <v>22.319961440539426</v>
      </c>
      <c r="AD258" s="22">
        <f t="shared" si="91"/>
        <v>22.319961440539426</v>
      </c>
      <c r="AE258" s="22">
        <f t="shared" si="67"/>
        <v>21.319961440539426</v>
      </c>
      <c r="AF258" s="22"/>
      <c r="AH258" s="68">
        <f t="shared" si="83"/>
        <v>0</v>
      </c>
      <c r="AI258" s="68">
        <f t="shared" si="88"/>
        <v>0</v>
      </c>
      <c r="AJ258" s="68"/>
      <c r="AL258" s="101"/>
      <c r="AO258" s="70">
        <f t="shared" si="75"/>
        <v>0.9199698999999999</v>
      </c>
      <c r="AP258" s="70">
        <f t="shared" si="78"/>
        <v>19.370925500000006</v>
      </c>
      <c r="AQ258" s="71">
        <f t="shared" si="89"/>
        <v>7.7062898999999998</v>
      </c>
      <c r="AR258" s="16">
        <f t="shared" si="55"/>
        <v>127.1421791453338</v>
      </c>
      <c r="AS258" s="69">
        <f t="shared" si="56"/>
        <v>127.1421791453338</v>
      </c>
      <c r="AT258" s="69">
        <f t="shared" si="57"/>
        <v>127.1421791453338</v>
      </c>
      <c r="AU258" s="89">
        <f t="shared" si="71"/>
        <v>127.1421791453338</v>
      </c>
      <c r="AV258" s="89">
        <f t="shared" si="58"/>
        <v>132.8421791453338</v>
      </c>
      <c r="AW258" s="89">
        <f t="shared" si="59"/>
        <v>132.8421791453338</v>
      </c>
      <c r="AX258" s="89">
        <f t="shared" si="60"/>
        <v>132.52842296460918</v>
      </c>
      <c r="AY258" s="69"/>
      <c r="AZ258" s="69">
        <f t="shared" si="79"/>
        <v>5.6999999999999993</v>
      </c>
      <c r="BA258" s="69">
        <v>0.46</v>
      </c>
      <c r="BB258" s="69">
        <v>0.5</v>
      </c>
      <c r="BC258" s="69">
        <f t="shared" si="80"/>
        <v>9.5</v>
      </c>
      <c r="BD258" s="69"/>
      <c r="BE258" s="75">
        <f t="shared" si="61"/>
        <v>127.1421791453338</v>
      </c>
      <c r="BF258" s="76">
        <f t="shared" si="62"/>
        <v>132.8421791453338</v>
      </c>
      <c r="BG258" s="64">
        <f t="shared" si="63"/>
        <v>127.1421791453338</v>
      </c>
      <c r="BM258" s="69">
        <f t="shared" si="38"/>
        <v>24.031639999999996</v>
      </c>
      <c r="BN258" s="69">
        <f t="shared" si="49"/>
        <v>0.4185770353908147</v>
      </c>
      <c r="BO258" s="256">
        <f t="shared" si="50"/>
        <v>1.7417747410947183E-2</v>
      </c>
      <c r="BP258" s="257">
        <f t="shared" si="52"/>
        <v>-4.4416063867214924E-3</v>
      </c>
    </row>
    <row r="259" spans="1:68">
      <c r="A259" s="6" t="str">
        <f t="shared" ref="A259" si="97">YEAR(B259)&amp;WEEKNUM(B259)</f>
        <v>202048</v>
      </c>
      <c r="B259" s="6">
        <f t="shared" si="70"/>
        <v>44163</v>
      </c>
      <c r="C259" s="7">
        <f>[3]report!E476/1000</f>
        <v>15.812840000000001</v>
      </c>
      <c r="D259" s="7">
        <f>[3]report!F476/1000</f>
        <v>7.8307099999999998</v>
      </c>
      <c r="E259" s="67">
        <f>[9]ByDepartureDate!$K317</f>
        <v>0.76687217617837056</v>
      </c>
      <c r="F259" s="66">
        <f>[5]ByDepartureDate!$M317/1.1</f>
        <v>0.82309306313048536</v>
      </c>
      <c r="I259" s="7">
        <f>[1]minors!$AG153/1000</f>
        <v>2.5371759988833937</v>
      </c>
      <c r="J259" s="10">
        <f>AVERAGE(C256:C257)*AVERAGE(E256:E257)*0.98-0.5</f>
        <v>13.661355391196398</v>
      </c>
      <c r="K259" s="10">
        <f t="shared" si="85"/>
        <v>5.1165613450604948</v>
      </c>
      <c r="L259" s="10">
        <f t="shared" si="95"/>
        <v>21.31509273514029</v>
      </c>
      <c r="N259" s="13">
        <f>VLOOKUP(B259,[10]AZIMUTH_CONGESTION!$A:$N,14,TRUE)</f>
        <v>18.190000000000001</v>
      </c>
      <c r="O259" s="216">
        <f>VLOOKUP(B259,[6]removals!$B:$AR,43,TRUE)/100*7</f>
        <v>22.493100000000002</v>
      </c>
      <c r="P259" s="11">
        <f>VLOOKUP(B259-1,[6]Port!$B:$C,2,FALSE)/100</f>
        <v>126.054</v>
      </c>
      <c r="R259" s="28">
        <f t="shared" si="53"/>
        <v>128.47016325288729</v>
      </c>
      <c r="S259" s="29">
        <f t="shared" si="74"/>
        <v>127.97016325288729</v>
      </c>
      <c r="T259" s="30">
        <f t="shared" si="84"/>
        <v>129.34198410755349</v>
      </c>
      <c r="AC259" s="25">
        <f>'[6]removals&amp;BFF'!$S153+0.9</f>
        <v>23.047108627586798</v>
      </c>
      <c r="AD259" s="22">
        <f t="shared" si="82"/>
        <v>23.547108627586798</v>
      </c>
      <c r="AE259" s="22">
        <f t="shared" si="67"/>
        <v>22.547108627586798</v>
      </c>
      <c r="AF259" s="22"/>
      <c r="AH259" s="68">
        <f t="shared" si="83"/>
        <v>0</v>
      </c>
      <c r="AI259" s="68">
        <f t="shared" si="88"/>
        <v>0</v>
      </c>
      <c r="AJ259" s="68"/>
      <c r="AL259" s="101"/>
      <c r="AO259" s="70">
        <f t="shared" si="75"/>
        <v>0.86896529999999994</v>
      </c>
      <c r="AP259" s="70">
        <f t="shared" si="78"/>
        <v>20.239890800000005</v>
      </c>
      <c r="AQ259" s="71">
        <f t="shared" si="89"/>
        <v>8.5752551999999991</v>
      </c>
      <c r="AR259" s="16">
        <f t="shared" si="55"/>
        <v>128.47016325288729</v>
      </c>
      <c r="AS259" s="69">
        <f t="shared" si="56"/>
        <v>128.47016325288729</v>
      </c>
      <c r="AT259" s="69">
        <f t="shared" si="57"/>
        <v>128.47016325288729</v>
      </c>
      <c r="AU259" s="89">
        <f t="shared" si="71"/>
        <v>128.47016325288729</v>
      </c>
      <c r="AV259" s="89">
        <f t="shared" si="58"/>
        <v>134.63016325288729</v>
      </c>
      <c r="AW259" s="89">
        <f t="shared" si="59"/>
        <v>134.63016325288729</v>
      </c>
      <c r="AX259" s="89">
        <f t="shared" si="60"/>
        <v>135.50198410755348</v>
      </c>
      <c r="AY259" s="69"/>
      <c r="AZ259" s="69">
        <f t="shared" si="79"/>
        <v>6.1599999999999993</v>
      </c>
      <c r="BA259" s="69">
        <v>0.46</v>
      </c>
      <c r="BB259" s="69">
        <v>0.5</v>
      </c>
      <c r="BC259" s="69">
        <f t="shared" si="80"/>
        <v>10</v>
      </c>
      <c r="BD259" s="69"/>
      <c r="BE259" s="75">
        <f t="shared" si="61"/>
        <v>127.97016325288729</v>
      </c>
      <c r="BF259" s="76">
        <f t="shared" si="62"/>
        <v>134.13016325288729</v>
      </c>
      <c r="BG259" s="64">
        <f t="shared" si="63"/>
        <v>128.47016325288729</v>
      </c>
      <c r="BM259" s="69">
        <f t="shared" si="38"/>
        <v>23.643550000000001</v>
      </c>
      <c r="BN259" s="69">
        <f t="shared" si="49"/>
        <v>1.7320158924465083</v>
      </c>
      <c r="BO259" s="256">
        <f t="shared" si="50"/>
        <v>7.3255323013951296E-2</v>
      </c>
      <c r="BP259" s="257">
        <f t="shared" si="52"/>
        <v>9.3840012477128792E-3</v>
      </c>
    </row>
    <row r="260" spans="1:68">
      <c r="A260" s="6" t="str">
        <f t="shared" ref="A260" si="98">YEAR(B260)&amp;WEEKNUM(B260)</f>
        <v>202049</v>
      </c>
      <c r="B260" s="6">
        <f t="shared" si="70"/>
        <v>44170</v>
      </c>
      <c r="C260" s="7">
        <f>[3]report!E477/1000</f>
        <v>18.173779999999997</v>
      </c>
      <c r="D260" s="7">
        <f>[3]report!F477/1000</f>
        <v>7.0823299999999989</v>
      </c>
      <c r="E260" s="67">
        <f>[9]ByDepartureDate!$K318</f>
        <v>0.85377271151248657</v>
      </c>
      <c r="F260" s="66">
        <f>[5]ByDepartureDate!$M318/1.1</f>
        <v>0.75537559365281925</v>
      </c>
      <c r="I260" s="7">
        <f>[1]minors!$AG154/1000</f>
        <v>2.7288681867874538</v>
      </c>
      <c r="J260" s="10">
        <f t="shared" si="94"/>
        <v>14.136435320528436</v>
      </c>
      <c r="K260" s="10">
        <f t="shared" si="85"/>
        <v>5.7176398874289518</v>
      </c>
      <c r="L260" s="10">
        <f t="shared" ref="L260:L267" si="99">SUM(I260,J260,K260)*0.95</f>
        <v>21.453796225007597</v>
      </c>
      <c r="N260" s="13">
        <f>VLOOKUP(B260,[10]AZIMUTH_CONGESTION!$A:$N,14,TRUE)</f>
        <v>17.68</v>
      </c>
      <c r="O260" s="216">
        <f>VLOOKUP(B260,[6]removals!$B:$AR,43,TRUE)/100*7</f>
        <v>22.337700000000005</v>
      </c>
      <c r="P260" s="11">
        <f>VLOOKUP(B260-1,[6]Port!$B:$C,2,FALSE)/100</f>
        <v>124.46600000000001</v>
      </c>
      <c r="R260" s="28">
        <f t="shared" si="53"/>
        <v>127.51250984213422</v>
      </c>
      <c r="S260" s="29">
        <f t="shared" si="74"/>
        <v>126.51250984213422</v>
      </c>
      <c r="T260" s="30">
        <f t="shared" si="84"/>
        <v>125.59634658924693</v>
      </c>
      <c r="AC260" s="13">
        <f>'[6]removals&amp;BFF'!$S154+0.8</f>
        <v>22.92144963576067</v>
      </c>
      <c r="AD260" s="22">
        <f t="shared" si="82"/>
        <v>23.42144963576067</v>
      </c>
      <c r="AE260" s="22">
        <f t="shared" si="67"/>
        <v>22.42144963576067</v>
      </c>
      <c r="AF260" s="22"/>
      <c r="AH260" s="68">
        <f t="shared" si="83"/>
        <v>0</v>
      </c>
      <c r="AI260" s="68">
        <f t="shared" si="88"/>
        <v>0</v>
      </c>
      <c r="AJ260" s="68"/>
      <c r="AL260" s="101"/>
      <c r="AO260" s="70">
        <f t="shared" si="75"/>
        <v>0.91381719999999977</v>
      </c>
      <c r="AP260" s="70">
        <f t="shared" si="78"/>
        <v>21.153708000000005</v>
      </c>
      <c r="AQ260" s="71">
        <f t="shared" si="89"/>
        <v>9.4890723999999995</v>
      </c>
      <c r="AR260" s="16">
        <f t="shared" si="55"/>
        <v>127.51250984213422</v>
      </c>
      <c r="AS260" s="69">
        <f t="shared" si="56"/>
        <v>127.51250984213422</v>
      </c>
      <c r="AT260" s="69">
        <f t="shared" si="57"/>
        <v>127.51250984213422</v>
      </c>
      <c r="AU260" s="89">
        <f t="shared" si="71"/>
        <v>127.51250984213422</v>
      </c>
      <c r="AV260" s="89">
        <f t="shared" si="58"/>
        <v>134.13250984213423</v>
      </c>
      <c r="AW260" s="89">
        <f t="shared" si="59"/>
        <v>134.13250984213423</v>
      </c>
      <c r="AX260" s="89">
        <f t="shared" si="60"/>
        <v>132.21634658924694</v>
      </c>
      <c r="AY260" s="69"/>
      <c r="AZ260" s="69">
        <f t="shared" si="79"/>
        <v>6.6199999999999992</v>
      </c>
      <c r="BA260" s="69">
        <v>0.46</v>
      </c>
      <c r="BB260" s="69">
        <v>0.5</v>
      </c>
      <c r="BC260" s="69">
        <f t="shared" si="80"/>
        <v>10.5</v>
      </c>
      <c r="BD260" s="69"/>
      <c r="BE260" s="75">
        <f t="shared" si="61"/>
        <v>126.51250984213422</v>
      </c>
      <c r="BF260" s="76">
        <f t="shared" si="62"/>
        <v>133.13250984213423</v>
      </c>
      <c r="BG260" s="64">
        <f t="shared" si="63"/>
        <v>127.51250984213422</v>
      </c>
      <c r="BM260" s="69">
        <f t="shared" si="38"/>
        <v>25.256109999999996</v>
      </c>
      <c r="BN260" s="69">
        <f t="shared" si="49"/>
        <v>1.4676534107530728</v>
      </c>
      <c r="BO260" s="256">
        <f t="shared" si="50"/>
        <v>5.8110825885422303E-2</v>
      </c>
      <c r="BP260" s="257">
        <f t="shared" si="52"/>
        <v>3.8206691965834531E-2</v>
      </c>
    </row>
    <row r="261" spans="1:68">
      <c r="A261" s="6" t="str">
        <f t="shared" ref="A261" si="100">YEAR(B261)&amp;WEEKNUM(B261)</f>
        <v>202050</v>
      </c>
      <c r="B261" s="6">
        <f t="shared" si="70"/>
        <v>44177</v>
      </c>
      <c r="C261" s="7">
        <f>[3]report!E478/1000</f>
        <v>14.177010000000003</v>
      </c>
      <c r="D261" s="7">
        <f>[3]report!F478/1000</f>
        <v>6.5181000000000013</v>
      </c>
      <c r="E261" s="67">
        <f>[9]ByDepartureDate!$K319</f>
        <v>0.82421263048937032</v>
      </c>
      <c r="F261" s="66">
        <f>[5]ByDepartureDate!$M319/1.1</f>
        <v>0.83453699098189404</v>
      </c>
      <c r="I261" s="7">
        <f>[1]minors!$AG155/1000</f>
        <v>2.6159820617608576</v>
      </c>
      <c r="J261" s="10">
        <f t="shared" si="94"/>
        <v>12.987315516013521</v>
      </c>
      <c r="K261" s="10">
        <f>AVERAGE(F255:F256)*AVERAGE(D255:D256)</f>
        <v>6.1832708102067926</v>
      </c>
      <c r="L261" s="10">
        <f t="shared" si="99"/>
        <v>20.69723996858211</v>
      </c>
      <c r="N261" s="13">
        <f>VLOOKUP(B261,[10]AZIMUTH_CONGESTION!$A:$N,14,TRUE)</f>
        <v>17.34</v>
      </c>
      <c r="O261" s="216">
        <f>VLOOKUP(B261,[6]removals!$B:$AR,43,TRUE)/100*7</f>
        <v>21.430500000000002</v>
      </c>
      <c r="P261" s="11">
        <f>VLOOKUP(B261-1,[6]Port!$B:$C,2,FALSE)/100</f>
        <v>122.03200000000001</v>
      </c>
      <c r="R261" s="28">
        <f t="shared" si="53"/>
        <v>127.15903703846352</v>
      </c>
      <c r="S261" s="29">
        <f t="shared" si="74"/>
        <v>125.65903703846352</v>
      </c>
      <c r="T261" s="30">
        <f t="shared" si="77"/>
        <v>125.74287378557624</v>
      </c>
      <c r="AC261" s="13">
        <f>'[6]removals&amp;BFF'!$S155-0.8</f>
        <v>21.390712772252812</v>
      </c>
      <c r="AD261" s="22">
        <f t="shared" si="82"/>
        <v>21.890712772252812</v>
      </c>
      <c r="AE261" s="22">
        <f t="shared" si="67"/>
        <v>20.890712772252812</v>
      </c>
      <c r="AF261" s="22"/>
      <c r="AH261" s="68">
        <f t="shared" si="83"/>
        <v>0</v>
      </c>
      <c r="AI261" s="68">
        <f t="shared" si="88"/>
        <v>0</v>
      </c>
      <c r="AJ261" s="68"/>
      <c r="AL261" s="101"/>
      <c r="AO261" s="70">
        <f t="shared" si="75"/>
        <v>0.91014715000000002</v>
      </c>
      <c r="AP261" s="70">
        <f t="shared" si="78"/>
        <v>22.063855150000006</v>
      </c>
      <c r="AQ261" s="71">
        <f t="shared" si="89"/>
        <v>10.39921955</v>
      </c>
      <c r="AR261" s="16">
        <f t="shared" si="55"/>
        <v>127.15903703846352</v>
      </c>
      <c r="AS261" s="69">
        <f t="shared" si="56"/>
        <v>127.15903703846352</v>
      </c>
      <c r="AT261" s="69">
        <f t="shared" si="57"/>
        <v>127.15903703846352</v>
      </c>
      <c r="AU261" s="89">
        <f t="shared" si="71"/>
        <v>127.15903703846352</v>
      </c>
      <c r="AV261" s="89">
        <f t="shared" si="58"/>
        <v>134.23903703846352</v>
      </c>
      <c r="AW261" s="89">
        <f t="shared" si="59"/>
        <v>134.23903703846352</v>
      </c>
      <c r="AX261" s="89">
        <f t="shared" si="60"/>
        <v>132.82287378557623</v>
      </c>
      <c r="AY261" s="69"/>
      <c r="AZ261" s="69">
        <f t="shared" si="79"/>
        <v>7.0799999999999992</v>
      </c>
      <c r="BA261" s="69">
        <v>0.46</v>
      </c>
      <c r="BB261" s="69">
        <v>0.5</v>
      </c>
      <c r="BC261" s="69">
        <f t="shared" si="80"/>
        <v>11</v>
      </c>
      <c r="BD261" s="69"/>
      <c r="BE261" s="75">
        <f t="shared" si="61"/>
        <v>125.65903703846352</v>
      </c>
      <c r="BF261" s="76">
        <f t="shared" si="62"/>
        <v>132.73903703846352</v>
      </c>
      <c r="BG261" s="64">
        <f t="shared" si="63"/>
        <v>127.15903703846352</v>
      </c>
      <c r="BM261" s="69">
        <f t="shared" si="38"/>
        <v>20.695110000000003</v>
      </c>
      <c r="BN261" s="69">
        <f t="shared" si="49"/>
        <v>0.69347280367070141</v>
      </c>
      <c r="BO261" s="256">
        <f t="shared" si="50"/>
        <v>3.3509017524946776E-2</v>
      </c>
      <c r="BP261" s="257">
        <f t="shared" si="52"/>
        <v>4.5573228458816888E-2</v>
      </c>
    </row>
    <row r="262" spans="1:68">
      <c r="A262" s="6" t="str">
        <f t="shared" ref="A262" si="101">YEAR(B262)&amp;WEEKNUM(B262)</f>
        <v>202051</v>
      </c>
      <c r="B262" s="6">
        <f t="shared" si="70"/>
        <v>44184</v>
      </c>
      <c r="C262" s="7">
        <f>[3]report!E479/1000</f>
        <v>19.765940000000004</v>
      </c>
      <c r="D262" s="7">
        <f>[3]report!F479/1000</f>
        <v>7.5534600000000003</v>
      </c>
      <c r="E262" s="67">
        <f>[9]ByDepartureDate!$K320</f>
        <v>0.77947214441212909</v>
      </c>
      <c r="F262" s="66">
        <f>[5]ByDepartureDate!$M320/1.1</f>
        <v>0.75287747245623482</v>
      </c>
      <c r="I262" s="7">
        <f>[1]minors!$AG156/1000</f>
        <v>2.2668308821369982</v>
      </c>
      <c r="J262" s="10">
        <f t="shared" si="94"/>
        <v>13.494659278458503</v>
      </c>
      <c r="K262" s="10">
        <f>AVERAGE(F256:F257)*AVERAGE(D256:D257)</f>
        <v>6.1702498330899394</v>
      </c>
      <c r="L262" s="10">
        <f t="shared" si="99"/>
        <v>20.835152994001167</v>
      </c>
      <c r="N262" s="13">
        <v>19</v>
      </c>
      <c r="O262" s="216">
        <f>VLOOKUP(B262,[6]removals!$B:$AR,43,TRUE)/100*7</f>
        <v>20.801199999999998</v>
      </c>
      <c r="P262" s="11">
        <f>VLOOKUP(B262-1,[6]Port!$B:$C,2,FALSE)/100</f>
        <v>124.04450000000001</v>
      </c>
      <c r="R262" s="28">
        <f t="shared" si="53"/>
        <v>125.48343392999305</v>
      </c>
      <c r="S262" s="29">
        <f t="shared" si="74"/>
        <v>123.48343392999305</v>
      </c>
      <c r="T262" s="30">
        <f t="shared" si="77"/>
        <v>124.56727067710577</v>
      </c>
      <c r="AC262" s="13">
        <f>'[6]removals&amp;BFF'!$S156</f>
        <v>20.850756102471642</v>
      </c>
      <c r="AD262" s="22">
        <f t="shared" si="82"/>
        <v>21.350756102471642</v>
      </c>
      <c r="AE262" s="22">
        <f t="shared" si="67"/>
        <v>20.350756102471642</v>
      </c>
      <c r="AF262" s="22"/>
      <c r="AH262" s="68">
        <f t="shared" si="83"/>
        <v>0</v>
      </c>
      <c r="AI262" s="68">
        <f t="shared" si="88"/>
        <v>0</v>
      </c>
      <c r="AJ262" s="68"/>
      <c r="AL262" s="101"/>
      <c r="AO262" s="70">
        <f t="shared" si="75"/>
        <v>0.8782063</v>
      </c>
      <c r="AP262" s="70">
        <f t="shared" si="78"/>
        <v>22.942061450000004</v>
      </c>
      <c r="AQ262" s="71">
        <f t="shared" si="89"/>
        <v>11.27742585</v>
      </c>
      <c r="AR262" s="16">
        <f t="shared" si="55"/>
        <v>125.48343392999305</v>
      </c>
      <c r="AS262" s="69">
        <f t="shared" si="56"/>
        <v>125.48343392999305</v>
      </c>
      <c r="AT262" s="69">
        <f t="shared" si="57"/>
        <v>125.48343392999305</v>
      </c>
      <c r="AU262" s="89">
        <f t="shared" si="71"/>
        <v>125.48343392999305</v>
      </c>
      <c r="AV262" s="89">
        <f t="shared" si="58"/>
        <v>133.02343392999305</v>
      </c>
      <c r="AW262" s="89">
        <f t="shared" si="59"/>
        <v>133.02343392999305</v>
      </c>
      <c r="AX262" s="89">
        <f t="shared" si="60"/>
        <v>132.10727067710576</v>
      </c>
      <c r="AY262" s="69"/>
      <c r="AZ262" s="69">
        <f t="shared" si="79"/>
        <v>7.5399999999999991</v>
      </c>
      <c r="BA262" s="69">
        <v>0.46</v>
      </c>
      <c r="BB262" s="69">
        <v>0.5</v>
      </c>
      <c r="BC262" s="69">
        <f t="shared" si="80"/>
        <v>11.5</v>
      </c>
      <c r="BD262" s="69"/>
      <c r="BE262" s="75">
        <f t="shared" si="61"/>
        <v>123.48343392999305</v>
      </c>
      <c r="BF262" s="76">
        <f t="shared" si="62"/>
        <v>131.02343392999305</v>
      </c>
      <c r="BG262" s="64">
        <f t="shared" si="63"/>
        <v>125.48343392999305</v>
      </c>
      <c r="BM262" s="69">
        <f t="shared" si="38"/>
        <v>27.319400000000005</v>
      </c>
      <c r="BN262" s="69">
        <f t="shared" si="49"/>
        <v>1.5603108470475746E-2</v>
      </c>
      <c r="BO262" s="256">
        <f t="shared" si="50"/>
        <v>5.7113657219689097E-4</v>
      </c>
      <c r="BP262" s="257">
        <f t="shared" si="52"/>
        <v>4.1361575749129319E-2</v>
      </c>
    </row>
    <row r="263" spans="1:68">
      <c r="A263" s="6" t="str">
        <f t="shared" ref="A263" si="102">YEAR(B263)&amp;WEEKNUM(B263)</f>
        <v>202052</v>
      </c>
      <c r="B263" s="6">
        <f t="shared" si="70"/>
        <v>44191</v>
      </c>
      <c r="C263" s="7">
        <f>[3]report!E480/1000</f>
        <v>20.643219999999996</v>
      </c>
      <c r="D263" s="7">
        <f>[3]report!F480/1000</f>
        <v>8.7145400000000013</v>
      </c>
      <c r="E263" s="67">
        <f>[9]ByDepartureDate!$K321</f>
        <v>0.79953306473740671</v>
      </c>
      <c r="F263" s="66">
        <f>[5]ByDepartureDate!$M321/1.1</f>
        <v>0.7979783349914098</v>
      </c>
      <c r="I263" s="7">
        <f>[1]minors!$AG157/1000</f>
        <v>2.3442843449929343</v>
      </c>
      <c r="J263" s="10">
        <f t="shared" si="94"/>
        <v>13.299617098434164</v>
      </c>
      <c r="K263" s="10">
        <f t="shared" ref="K263:K315" si="103">AVERAGE(F257:F258)*AVERAGE(D257:D258)</f>
        <v>5.6146448476949429</v>
      </c>
      <c r="L263" s="10">
        <f t="shared" si="99"/>
        <v>20.195618976565939</v>
      </c>
      <c r="N263" s="13">
        <v>19</v>
      </c>
      <c r="O263" s="216">
        <f>VLOOKUP(B263,[6]removals!$B:$AR,43,TRUE)/100*7</f>
        <v>21.277200000000008</v>
      </c>
      <c r="P263" s="11">
        <f>VLOOKUP(B263-1,[6]Port!$B:$C,2,FALSE)/100</f>
        <v>124.0868</v>
      </c>
      <c r="R263" s="28">
        <f t="shared" si="53"/>
        <v>124.43570077933315</v>
      </c>
      <c r="S263" s="29">
        <f t="shared" si="74"/>
        <v>121.93570077933315</v>
      </c>
      <c r="T263" s="30">
        <f t="shared" si="77"/>
        <v>124.01953752644586</v>
      </c>
      <c r="AC263" s="13">
        <f>'[6]removals&amp;BFF'!$S157-0.8</f>
        <v>21.243352127225847</v>
      </c>
      <c r="AD263" s="22">
        <f t="shared" si="82"/>
        <v>21.743352127225847</v>
      </c>
      <c r="AE263" s="22">
        <f t="shared" si="67"/>
        <v>20.743352127225847</v>
      </c>
      <c r="AF263" s="22"/>
      <c r="AH263" s="68">
        <f t="shared" si="83"/>
        <v>0</v>
      </c>
      <c r="AI263" s="68">
        <f t="shared" si="88"/>
        <v>0</v>
      </c>
      <c r="AJ263" s="68"/>
      <c r="AL263" s="101"/>
      <c r="AO263" s="70">
        <f t="shared" si="75"/>
        <v>0.85177985000000001</v>
      </c>
      <c r="AP263" s="70">
        <f t="shared" si="78"/>
        <v>23.793841300000004</v>
      </c>
      <c r="AQ263" s="71">
        <f t="shared" si="89"/>
        <v>12.1292057</v>
      </c>
      <c r="AR263" s="16">
        <f t="shared" si="55"/>
        <v>124.43570077933315</v>
      </c>
      <c r="AS263" s="69">
        <f t="shared" si="56"/>
        <v>124.43570077933315</v>
      </c>
      <c r="AT263" s="69">
        <f t="shared" si="57"/>
        <v>124.43570077933315</v>
      </c>
      <c r="AU263" s="89">
        <f t="shared" si="71"/>
        <v>124.43570077933315</v>
      </c>
      <c r="AV263" s="89">
        <f t="shared" si="58"/>
        <v>132.43570077933313</v>
      </c>
      <c r="AW263" s="89">
        <f t="shared" si="59"/>
        <v>132.43570077933313</v>
      </c>
      <c r="AX263" s="89">
        <f t="shared" si="60"/>
        <v>132.01953752644584</v>
      </c>
      <c r="AY263" s="69"/>
      <c r="AZ263" s="69">
        <f t="shared" si="79"/>
        <v>7.9999999999999991</v>
      </c>
      <c r="BA263" s="69">
        <v>0.46</v>
      </c>
      <c r="BB263" s="69">
        <v>0.5</v>
      </c>
      <c r="BC263" s="69">
        <f t="shared" si="80"/>
        <v>12</v>
      </c>
      <c r="BD263" s="69"/>
      <c r="BE263" s="75">
        <f t="shared" si="61"/>
        <v>121.93570077933315</v>
      </c>
      <c r="BF263" s="76">
        <f t="shared" si="62"/>
        <v>129.93570077933313</v>
      </c>
      <c r="BG263" s="64">
        <f t="shared" si="63"/>
        <v>124.43570077933315</v>
      </c>
      <c r="BM263" s="69">
        <f t="shared" si="38"/>
        <v>29.357759999999999</v>
      </c>
      <c r="BN263" s="69">
        <f t="shared" si="49"/>
        <v>1.0477331506599086</v>
      </c>
      <c r="BO263" s="256">
        <f t="shared" si="50"/>
        <v>3.568845683934703E-2</v>
      </c>
      <c r="BP263" s="257">
        <f t="shared" si="52"/>
        <v>3.1969859205478249E-2</v>
      </c>
    </row>
    <row r="264" spans="1:68" s="201" customFormat="1">
      <c r="A264" s="199" t="str">
        <f t="shared" si="69"/>
        <v>20211</v>
      </c>
      <c r="B264" s="199">
        <f t="shared" si="70"/>
        <v>44198</v>
      </c>
      <c r="C264" s="7">
        <f>[3]report!E481/1000</f>
        <v>21.61045</v>
      </c>
      <c r="D264" s="7">
        <f>[3]report!F481/1000</f>
        <v>8.6572199999999988</v>
      </c>
      <c r="E264" s="67">
        <f>[9]ByDepartureDate!$K322</f>
        <v>0.89635533262559408</v>
      </c>
      <c r="F264" s="66">
        <f>[5]ByDepartureDate!$M322/1.1</f>
        <v>0.76148668517386586</v>
      </c>
      <c r="I264" s="7">
        <f>[1]minors!$AG158/1000</f>
        <v>2.4668765853857582</v>
      </c>
      <c r="J264" s="10">
        <f t="shared" si="94"/>
        <v>13.336279071909502</v>
      </c>
      <c r="K264" s="10">
        <f t="shared" si="103"/>
        <v>5.4671471762636381</v>
      </c>
      <c r="L264" s="10">
        <f t="shared" si="99"/>
        <v>20.206787691880951</v>
      </c>
      <c r="N264" s="13">
        <v>19</v>
      </c>
      <c r="O264" s="216">
        <f>VLOOKUP(B264,[6]removals!$B:$AR,43,TRUE)/100*7</f>
        <v>19.606999999999999</v>
      </c>
      <c r="P264" s="11">
        <f>VLOOKUP(B264-1,[6]Port!$B:$C,2,FALSE)/100</f>
        <v>124.15950000000001</v>
      </c>
      <c r="R264" s="28">
        <f t="shared" si="53"/>
        <v>124.85699047121409</v>
      </c>
      <c r="S264" s="29">
        <f t="shared" si="74"/>
        <v>121.85699047121409</v>
      </c>
      <c r="T264" s="203"/>
      <c r="AC264" s="207">
        <f>'weekly data seasonality'!AQ5-2</f>
        <v>19.785498</v>
      </c>
      <c r="AD264" s="22">
        <f t="shared" si="82"/>
        <v>20.285498</v>
      </c>
      <c r="AE264" s="22">
        <f t="shared" si="67"/>
        <v>19.285498</v>
      </c>
      <c r="AF264" s="22"/>
      <c r="AH264" s="177"/>
      <c r="AI264" s="68">
        <f t="shared" si="88"/>
        <v>0</v>
      </c>
      <c r="AJ264" s="177"/>
      <c r="AL264" s="202"/>
      <c r="AO264" s="203"/>
      <c r="AP264" s="203"/>
      <c r="AQ264" s="205"/>
      <c r="AR264" s="16">
        <f t="shared" si="55"/>
        <v>124.85699047121409</v>
      </c>
      <c r="AS264" s="202"/>
      <c r="AT264" s="202"/>
      <c r="AU264" s="202"/>
      <c r="AV264" s="202"/>
      <c r="AW264" s="202"/>
      <c r="AX264" s="202"/>
      <c r="AY264" s="202"/>
      <c r="AZ264" s="202"/>
      <c r="BA264" s="202"/>
      <c r="BB264" s="202"/>
      <c r="BC264" s="202"/>
      <c r="BD264" s="202"/>
      <c r="BE264" s="75">
        <f t="shared" si="61"/>
        <v>121.85699047121409</v>
      </c>
      <c r="BF264" s="202"/>
      <c r="BG264" s="202"/>
      <c r="BM264" s="69">
        <f t="shared" si="38"/>
        <v>30.267669999999999</v>
      </c>
      <c r="BN264" s="10">
        <f t="shared" si="49"/>
        <v>-0.42128969188095056</v>
      </c>
      <c r="BO264" s="256">
        <f t="shared" si="50"/>
        <v>-1.3918801542403183E-2</v>
      </c>
      <c r="BP264" s="270">
        <f t="shared" si="52"/>
        <v>1.3962452348521878E-2</v>
      </c>
    </row>
    <row r="265" spans="1:68" s="201" customFormat="1">
      <c r="A265" s="199" t="str">
        <f t="shared" si="69"/>
        <v>20212</v>
      </c>
      <c r="B265" s="199">
        <f t="shared" si="70"/>
        <v>44205</v>
      </c>
      <c r="C265" s="7">
        <f>[3]report!E482/1000</f>
        <v>17.134409999999995</v>
      </c>
      <c r="D265" s="7">
        <f>[3]report!F482/1000</f>
        <v>5.15829</v>
      </c>
      <c r="E265" s="67">
        <f>[9]ByDepartureDate!$K323</f>
        <v>0.79206370884072597</v>
      </c>
      <c r="F265" s="66">
        <f>[5]ByDepartureDate!$M323/1.1</f>
        <v>0.74211753459658025</v>
      </c>
      <c r="I265" s="7">
        <f>[1]minors!$AG159/1000</f>
        <v>2.7395451086335845</v>
      </c>
      <c r="J265" s="10">
        <f t="shared" si="94"/>
        <v>15.632537163652479</v>
      </c>
      <c r="K265" s="10">
        <f t="shared" si="103"/>
        <v>5.8849415543389227</v>
      </c>
      <c r="L265" s="10">
        <f t="shared" si="99"/>
        <v>23.044172635293737</v>
      </c>
      <c r="N265" s="13">
        <v>20</v>
      </c>
      <c r="O265" s="216">
        <f>VLOOKUP(B265,[6]removals!$B:$AR,43,TRUE)/100*7</f>
        <v>21.158199999999994</v>
      </c>
      <c r="P265" s="11">
        <f>VLOOKUP(B265-1,[6]Port!$B:$C,2,FALSE)/100</f>
        <v>122.67200000000001</v>
      </c>
      <c r="R265" s="28">
        <f t="shared" si="53"/>
        <v>125.37866910650781</v>
      </c>
      <c r="S265" s="29">
        <f t="shared" si="74"/>
        <v>121.87866910650781</v>
      </c>
      <c r="T265" s="203"/>
      <c r="AC265" s="207">
        <f>'weekly data seasonality'!AQ6</f>
        <v>21.522494000000009</v>
      </c>
      <c r="AD265" s="22">
        <f t="shared" si="82"/>
        <v>22.022494000000009</v>
      </c>
      <c r="AE265" s="22">
        <f>'[6]removals&amp;BFF'!$X159</f>
        <v>20.822727206892825</v>
      </c>
      <c r="AF265" s="22"/>
      <c r="AH265" s="177"/>
      <c r="AI265" s="68">
        <f t="shared" si="88"/>
        <v>0</v>
      </c>
      <c r="AJ265" s="177"/>
      <c r="AL265" s="202"/>
      <c r="AO265" s="203"/>
      <c r="AP265" s="203"/>
      <c r="AQ265" s="205"/>
      <c r="AR265" s="16">
        <f t="shared" si="55"/>
        <v>125.37866910650781</v>
      </c>
      <c r="AS265" s="202"/>
      <c r="AT265" s="202"/>
      <c r="AU265" s="202"/>
      <c r="AV265" s="202"/>
      <c r="AW265" s="202"/>
      <c r="AX265" s="202"/>
      <c r="AY265" s="202"/>
      <c r="AZ265" s="202"/>
      <c r="BA265" s="202"/>
      <c r="BB265" s="202"/>
      <c r="BC265" s="202"/>
      <c r="BD265" s="202"/>
      <c r="BE265" s="75">
        <f t="shared" si="61"/>
        <v>121.87866910650781</v>
      </c>
      <c r="BF265" s="202"/>
      <c r="BG265" s="202"/>
      <c r="BM265" s="69">
        <f t="shared" si="38"/>
        <v>22.292699999999996</v>
      </c>
      <c r="BN265" s="10">
        <f t="shared" si="49"/>
        <v>-1.5216786352937284</v>
      </c>
      <c r="BO265" s="256">
        <f t="shared" si="50"/>
        <v>-6.8259054995300189E-2</v>
      </c>
      <c r="BP265" s="270">
        <f t="shared" si="52"/>
        <v>-1.1479565781539861E-2</v>
      </c>
    </row>
    <row r="266" spans="1:68" s="201" customFormat="1">
      <c r="A266" s="199" t="str">
        <f t="shared" si="69"/>
        <v>20213</v>
      </c>
      <c r="B266" s="199">
        <f t="shared" si="70"/>
        <v>44212</v>
      </c>
      <c r="C266" s="7">
        <f>[3]report!E483/1000</f>
        <v>17.573730000000005</v>
      </c>
      <c r="D266" s="7">
        <f>[3]report!F483/1000</f>
        <v>5.9259699999999995</v>
      </c>
      <c r="E266" s="67">
        <f>[9]ByDepartureDate!$K324</f>
        <v>0.81629637627543128</v>
      </c>
      <c r="F266" s="66">
        <f>[5]ByDepartureDate!$M324/1.1</f>
        <v>0.77277739973645776</v>
      </c>
      <c r="I266" s="7">
        <f>[1]minors!$AG160/1000</f>
        <v>3.0620183498815678</v>
      </c>
      <c r="J266" s="10">
        <f t="shared" si="94"/>
        <v>17.556089631256249</v>
      </c>
      <c r="K266" s="10">
        <f t="shared" si="103"/>
        <v>5.4058737033608733</v>
      </c>
      <c r="L266" s="10">
        <f t="shared" si="99"/>
        <v>24.722782600273757</v>
      </c>
      <c r="N266" s="13">
        <v>19</v>
      </c>
      <c r="O266" s="216">
        <f>VLOOKUP(B266,[6]removals!$B:$AR,43,TRUE)/100*7</f>
        <v>20.755000000000006</v>
      </c>
      <c r="P266" s="11">
        <f>VLOOKUP(B266-1,[6]Port!$B:$C,2,FALSE)/100</f>
        <v>124.1187</v>
      </c>
      <c r="R266" s="28">
        <f t="shared" si="53"/>
        <v>130.17329070678156</v>
      </c>
      <c r="S266" s="29">
        <f t="shared" si="74"/>
        <v>126.17329070678157</v>
      </c>
      <c r="T266" s="203"/>
      <c r="AC266" s="207">
        <f>'weekly data seasonality'!AQ7-1.5</f>
        <v>20.928161000000003</v>
      </c>
      <c r="AD266" s="22">
        <f t="shared" si="82"/>
        <v>21.428161000000003</v>
      </c>
      <c r="AE266" s="22">
        <f>'[6]removals&amp;BFF'!$X160</f>
        <v>20.243786866579466</v>
      </c>
      <c r="AF266" s="22"/>
      <c r="AH266" s="177"/>
      <c r="AI266" s="68">
        <f t="shared" si="88"/>
        <v>0</v>
      </c>
      <c r="AJ266" s="177"/>
      <c r="AL266" s="202"/>
      <c r="AO266" s="203"/>
      <c r="AP266" s="203"/>
      <c r="AQ266" s="205"/>
      <c r="AR266" s="16">
        <f t="shared" si="55"/>
        <v>130.17329070678156</v>
      </c>
      <c r="AS266" s="202"/>
      <c r="AT266" s="202"/>
      <c r="AU266" s="202"/>
      <c r="AV266" s="202"/>
      <c r="AW266" s="202"/>
      <c r="AX266" s="202"/>
      <c r="AY266" s="202"/>
      <c r="AZ266" s="202"/>
      <c r="BA266" s="202"/>
      <c r="BB266" s="202"/>
      <c r="BC266" s="202"/>
      <c r="BD266" s="202"/>
      <c r="BE266" s="75">
        <f t="shared" si="61"/>
        <v>126.17329070678157</v>
      </c>
      <c r="BF266" s="202"/>
      <c r="BG266" s="202"/>
      <c r="BM266" s="69">
        <f t="shared" si="38"/>
        <v>23.499700000000004</v>
      </c>
      <c r="BN266" s="10">
        <f t="shared" si="49"/>
        <v>-3.7946216002737536</v>
      </c>
      <c r="BO266" s="256">
        <f t="shared" si="50"/>
        <v>-0.16147532097319339</v>
      </c>
      <c r="BP266" s="270">
        <f t="shared" si="52"/>
        <v>-5.1991180167887438E-2</v>
      </c>
    </row>
    <row r="267" spans="1:68" s="201" customFormat="1">
      <c r="A267" s="199" t="str">
        <f t="shared" si="69"/>
        <v>20214</v>
      </c>
      <c r="B267" s="199">
        <f t="shared" si="70"/>
        <v>44219</v>
      </c>
      <c r="C267" s="7">
        <f>[3]report!E484/1000</f>
        <v>12.796919999999998</v>
      </c>
      <c r="D267" s="7">
        <f>[3]report!F484/1000</f>
        <v>6.6432900000000004</v>
      </c>
      <c r="E267" s="67">
        <f>[9]ByDepartureDate!$K325</f>
        <v>0.85626264272630181</v>
      </c>
      <c r="F267" s="66">
        <f>[5]ByDepartureDate!$M325</f>
        <v>0.89919551895571048</v>
      </c>
      <c r="I267" s="7">
        <f>[1]minors!$AG161/1000</f>
        <v>2.9882292222074356</v>
      </c>
      <c r="J267" s="10">
        <f t="shared" si="94"/>
        <v>16.027302048821955</v>
      </c>
      <c r="K267" s="10">
        <f t="shared" si="103"/>
        <v>5.5843494667843601</v>
      </c>
      <c r="L267" s="10">
        <f t="shared" si="99"/>
        <v>23.369886700923065</v>
      </c>
      <c r="N267" s="13">
        <v>19.5</v>
      </c>
      <c r="O267" s="216">
        <f>VLOOKUP(B267,[6]removals!$B:$AR,43,TRUE)/100*7</f>
        <v>22.313199999999998</v>
      </c>
      <c r="P267" s="11">
        <f>VLOOKUP(B267-1,[6]Port!$B:$C,2,FALSE)/100</f>
        <v>124.38200000000001</v>
      </c>
      <c r="R267" s="28">
        <f t="shared" si="53"/>
        <v>130.72997740770461</v>
      </c>
      <c r="S267" s="29">
        <f t="shared" si="74"/>
        <v>126.22997740770464</v>
      </c>
      <c r="T267" s="203"/>
      <c r="AC267" s="207">
        <f>'weekly data seasonality'!AQ8</f>
        <v>22.313199999999998</v>
      </c>
      <c r="AD267" s="22">
        <f t="shared" si="82"/>
        <v>22.813199999999998</v>
      </c>
      <c r="AE267" s="22">
        <f>'[6]removals&amp;BFF'!$X161</f>
        <v>21.582577865094954</v>
      </c>
      <c r="AF267" s="22"/>
      <c r="AH267" s="177"/>
      <c r="AI267" s="68">
        <f t="shared" si="88"/>
        <v>0</v>
      </c>
      <c r="AJ267" s="177"/>
      <c r="AL267" s="202"/>
      <c r="AO267" s="203"/>
      <c r="AP267" s="203"/>
      <c r="AQ267" s="205"/>
      <c r="AR267" s="16">
        <f t="shared" si="55"/>
        <v>130.72997740770461</v>
      </c>
      <c r="AS267" s="202"/>
      <c r="AT267" s="202"/>
      <c r="AU267" s="202"/>
      <c r="AV267" s="202"/>
      <c r="AW267" s="202"/>
      <c r="AX267" s="202"/>
      <c r="AY267" s="202"/>
      <c r="AZ267" s="202"/>
      <c r="BA267" s="202"/>
      <c r="BB267" s="202"/>
      <c r="BC267" s="202"/>
      <c r="BD267" s="202"/>
      <c r="BE267" s="75">
        <f t="shared" si="61"/>
        <v>126.22997740770464</v>
      </c>
      <c r="BF267" s="202"/>
      <c r="BG267" s="202"/>
      <c r="BM267" s="69">
        <f t="shared" si="38"/>
        <v>19.44021</v>
      </c>
      <c r="BN267" s="10">
        <f t="shared" si="49"/>
        <v>-1.0566867009230663</v>
      </c>
      <c r="BO267" s="256">
        <f t="shared" si="50"/>
        <v>-5.4355724599840546E-2</v>
      </c>
      <c r="BP267" s="270">
        <f t="shared" si="52"/>
        <v>-7.4502225527684332E-2</v>
      </c>
    </row>
    <row r="268" spans="1:68" s="201" customFormat="1">
      <c r="A268" s="199" t="str">
        <f t="shared" si="69"/>
        <v>20215</v>
      </c>
      <c r="B268" s="199">
        <f t="shared" si="70"/>
        <v>44226</v>
      </c>
      <c r="C268" s="7">
        <f>[3]report!E485/1000</f>
        <v>18.91743</v>
      </c>
      <c r="D268" s="7">
        <f>[3]report!F485/1000</f>
        <v>7.2098199999999988</v>
      </c>
      <c r="E268" s="67">
        <f>[9]ByDepartureDate!$K326</f>
        <v>0.79072528738505654</v>
      </c>
      <c r="F268" s="66">
        <f>[5]ByDepartureDate!$M326</f>
        <v>0.7762378640122205</v>
      </c>
      <c r="I268" s="7">
        <f>[1]minors!$AG162/1000</f>
        <v>2.6583298865489651</v>
      </c>
      <c r="J268" s="10">
        <f t="shared" si="94"/>
        <v>13.676680816132757</v>
      </c>
      <c r="K268" s="10">
        <f t="shared" si="103"/>
        <v>6.3073305688895713</v>
      </c>
      <c r="L268" s="10">
        <f t="shared" ref="L268:L274" si="104">SUM(I268,J268,K268)*0.95</f>
        <v>21.510224207992728</v>
      </c>
      <c r="N268" s="13">
        <v>20</v>
      </c>
      <c r="O268" s="216">
        <f>VLOOKUP(B268,[6]removals!$B:$AR,43,TRUE)/100*7</f>
        <v>21.284900000000004</v>
      </c>
      <c r="P268" s="11">
        <f>VLOOKUP(B268-1,[6]Port!$B:$C,2,FALSE)/100</f>
        <v>125.00709999999999</v>
      </c>
      <c r="R268" s="28">
        <f t="shared" si="53"/>
        <v>130.45530161569732</v>
      </c>
      <c r="S268" s="29">
        <f t="shared" si="74"/>
        <v>125.45530161569737</v>
      </c>
      <c r="T268" s="203"/>
      <c r="AC268" s="207">
        <f>'weekly data seasonality'!AQ9</f>
        <v>21.284900000000004</v>
      </c>
      <c r="AD268" s="22">
        <f t="shared" si="82"/>
        <v>21.784900000000004</v>
      </c>
      <c r="AE268" s="22">
        <f>'[6]removals&amp;BFF'!$X162</f>
        <v>20.577995317170377</v>
      </c>
      <c r="AF268" s="22"/>
      <c r="AH268" s="177"/>
      <c r="AI268" s="68">
        <f t="shared" si="88"/>
        <v>0</v>
      </c>
      <c r="AJ268" s="177"/>
      <c r="AL268" s="202"/>
      <c r="AO268" s="203"/>
      <c r="AP268" s="203"/>
      <c r="AQ268" s="205"/>
      <c r="AR268" s="16">
        <f t="shared" si="55"/>
        <v>130.45530161569732</v>
      </c>
      <c r="AS268" s="202"/>
      <c r="AT268" s="202"/>
      <c r="AU268" s="202"/>
      <c r="AV268" s="202"/>
      <c r="AW268" s="202"/>
      <c r="AX268" s="202"/>
      <c r="AY268" s="202"/>
      <c r="AZ268" s="202"/>
      <c r="BA268" s="202"/>
      <c r="BB268" s="202"/>
      <c r="BC268" s="202"/>
      <c r="BD268" s="202"/>
      <c r="BE268" s="75">
        <f t="shared" si="61"/>
        <v>125.45530161569737</v>
      </c>
      <c r="BF268" s="202"/>
      <c r="BG268" s="202"/>
      <c r="BM268" s="69">
        <f t="shared" si="38"/>
        <v>26.127249999999997</v>
      </c>
      <c r="BN268" s="10">
        <f t="shared" si="49"/>
        <v>-0.22532420799272401</v>
      </c>
      <c r="BO268" s="256">
        <f t="shared" si="50"/>
        <v>-8.6241073206221111E-3</v>
      </c>
      <c r="BP268" s="270">
        <f t="shared" si="52"/>
        <v>-7.3178551972239061E-2</v>
      </c>
    </row>
    <row r="269" spans="1:68" s="201" customFormat="1">
      <c r="A269" s="199" t="str">
        <f t="shared" si="69"/>
        <v>20216</v>
      </c>
      <c r="B269" s="199">
        <f t="shared" si="70"/>
        <v>44233</v>
      </c>
      <c r="C269" s="7">
        <f>[3]report!E486/1000</f>
        <v>10.389800000000001</v>
      </c>
      <c r="D269" s="7">
        <f>[3]report!F486/1000</f>
        <v>6.4138199999999994</v>
      </c>
      <c r="E269" s="67">
        <f>[9]ByDepartureDate!$K327</f>
        <v>0.86147649334822951</v>
      </c>
      <c r="F269" s="66">
        <f>[5]ByDepartureDate!$M327</f>
        <v>0.74267098473878024</v>
      </c>
      <c r="I269" s="7">
        <f>[1]minors!$AG163/1000</f>
        <v>3.0678817822136226</v>
      </c>
      <c r="J269" s="10">
        <f t="shared" si="94"/>
        <v>12.445192619759023</v>
      </c>
      <c r="K269" s="10">
        <f t="shared" si="103"/>
        <v>6.7726630146765823</v>
      </c>
      <c r="L269" s="10">
        <f t="shared" si="104"/>
        <v>21.171450545816764</v>
      </c>
      <c r="N269" s="13">
        <v>20.5</v>
      </c>
      <c r="O269" s="216">
        <f>VLOOKUP(B269,[6]removals!$B:$AR,43,TRUE)/100*7</f>
        <v>22.960699999999996</v>
      </c>
      <c r="P269" s="11">
        <f>VLOOKUP(B269-1,[6]Port!$B:$C,2,FALSE)/100</f>
        <v>125.194</v>
      </c>
      <c r="R269" s="28">
        <f t="shared" si="53"/>
        <v>128.1660521615141</v>
      </c>
      <c r="S269" s="29">
        <f t="shared" si="74"/>
        <v>122.66605216151413</v>
      </c>
      <c r="T269" s="203"/>
      <c r="AC269" s="207">
        <f>'weekly data seasonality'!AQ10</f>
        <v>22.960699999999996</v>
      </c>
      <c r="AD269" s="22">
        <f t="shared" si="82"/>
        <v>23.460699999999996</v>
      </c>
      <c r="AE269" s="22">
        <f>'[6]removals&amp;BFF'!$X163</f>
        <v>22.204916589861746</v>
      </c>
      <c r="AF269" s="22"/>
      <c r="AH269" s="177"/>
      <c r="AI269" s="68">
        <f t="shared" si="88"/>
        <v>0</v>
      </c>
      <c r="AJ269" s="177"/>
      <c r="AL269" s="202"/>
      <c r="AO269" s="203"/>
      <c r="AP269" s="203"/>
      <c r="AQ269" s="205"/>
      <c r="AR269" s="16">
        <f t="shared" si="55"/>
        <v>128.1660521615141</v>
      </c>
      <c r="AS269" s="202"/>
      <c r="AT269" s="202"/>
      <c r="AU269" s="202"/>
      <c r="AV269" s="202"/>
      <c r="AW269" s="202"/>
      <c r="AX269" s="202"/>
      <c r="AY269" s="202"/>
      <c r="AZ269" s="202"/>
      <c r="BA269" s="202"/>
      <c r="BB269" s="202"/>
      <c r="BC269" s="202"/>
      <c r="BD269" s="202"/>
      <c r="BE269" s="75">
        <f t="shared" si="61"/>
        <v>122.66605216151413</v>
      </c>
      <c r="BF269" s="202"/>
      <c r="BG269" s="202"/>
      <c r="BM269" s="69">
        <f t="shared" si="38"/>
        <v>16.803620000000002</v>
      </c>
      <c r="BN269" s="10">
        <f t="shared" si="49"/>
        <v>1.7892494541832313</v>
      </c>
      <c r="BO269" s="256">
        <f t="shared" si="50"/>
        <v>0.10647999979666471</v>
      </c>
      <c r="BP269" s="270">
        <f t="shared" si="52"/>
        <v>-2.9493788274247836E-2</v>
      </c>
    </row>
    <row r="270" spans="1:68" s="26" customFormat="1">
      <c r="A270" s="199" t="str">
        <f t="shared" si="69"/>
        <v>20217</v>
      </c>
      <c r="B270" s="199">
        <f t="shared" si="70"/>
        <v>44240</v>
      </c>
      <c r="C270" s="7">
        <f>[3]report!E487/1000</f>
        <v>19.272449999999996</v>
      </c>
      <c r="D270" s="7">
        <f>[3]report!F487/1000</f>
        <v>5.8401699999999996</v>
      </c>
      <c r="E270" s="67">
        <f>[9]ByDepartureDate!$K328</f>
        <v>0.76008624322195795</v>
      </c>
      <c r="F270" s="66">
        <f>[5]ByDepartureDate!$M328</f>
        <v>0.66146843377673259</v>
      </c>
      <c r="I270" s="7">
        <f>[1]minors!$AG164/1000</f>
        <v>3.416606558091202</v>
      </c>
      <c r="J270" s="10">
        <f t="shared" si="94"/>
        <v>12.797122157025152</v>
      </c>
      <c r="K270" s="10">
        <f t="shared" si="103"/>
        <v>5.1932647835701982</v>
      </c>
      <c r="L270" s="10">
        <f t="shared" si="104"/>
        <v>20.336643823752226</v>
      </c>
      <c r="N270" s="13">
        <v>19.5</v>
      </c>
      <c r="O270" s="216">
        <f>VLOOKUP(B270,[6]removals!$B:$AR,43,TRUE)/100*7</f>
        <v>22.960699999999996</v>
      </c>
      <c r="P270" s="11">
        <v>126</v>
      </c>
      <c r="R270" s="14">
        <f t="shared" si="53"/>
        <v>126.54199598526634</v>
      </c>
      <c r="S270" s="29">
        <f t="shared" si="74"/>
        <v>120.54199598526637</v>
      </c>
      <c r="T270" s="14"/>
      <c r="AC270" s="249">
        <f>'weekly data seasonality'!AQ11</f>
        <v>22.960699999999996</v>
      </c>
      <c r="AD270" s="22">
        <f t="shared" si="82"/>
        <v>23.460699999999996</v>
      </c>
      <c r="AE270" s="22">
        <f>'[6]removals&amp;BFF'!$X164</f>
        <v>22.213524601366739</v>
      </c>
      <c r="AF270" s="22"/>
      <c r="AH270" s="22"/>
      <c r="AI270" s="68">
        <f t="shared" si="88"/>
        <v>0</v>
      </c>
      <c r="AJ270" s="22"/>
      <c r="AL270" s="23"/>
      <c r="AO270" s="14"/>
      <c r="AP270" s="14"/>
      <c r="AQ270" s="107"/>
      <c r="AR270" s="16">
        <f t="shared" si="55"/>
        <v>126.54199598526634</v>
      </c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75">
        <f t="shared" si="61"/>
        <v>120.54199598526637</v>
      </c>
      <c r="BF270" s="23"/>
      <c r="BG270" s="23"/>
      <c r="BM270" s="69">
        <f t="shared" si="38"/>
        <v>25.112619999999996</v>
      </c>
      <c r="BN270" s="10">
        <f t="shared" si="49"/>
        <v>2.6240561762477697</v>
      </c>
      <c r="BO270" s="256">
        <f t="shared" si="50"/>
        <v>0.10449153358939728</v>
      </c>
      <c r="BP270" s="270">
        <f t="shared" si="52"/>
        <v>3.6997925366399828E-2</v>
      </c>
    </row>
    <row r="271" spans="1:68" s="201" customFormat="1">
      <c r="A271" s="199" t="str">
        <f t="shared" si="69"/>
        <v>20218</v>
      </c>
      <c r="B271" s="199">
        <f t="shared" si="70"/>
        <v>44247</v>
      </c>
      <c r="C271" s="7">
        <f>[3]report!E488/1000</f>
        <v>17.324309999999993</v>
      </c>
      <c r="D271" s="7">
        <f>[3]report!F488/1000</f>
        <v>6.6125800000000003</v>
      </c>
      <c r="E271" s="67">
        <f>[9]ByDepartureDate!$K329</f>
        <v>0.87139751117077002</v>
      </c>
      <c r="F271" s="66">
        <f>[5]ByDepartureDate!$M329</f>
        <v>0.75994768855425987</v>
      </c>
      <c r="I271" s="7">
        <f>[1]minors!$AG165/1000</f>
        <v>3.2311795103878249</v>
      </c>
      <c r="J271" s="10">
        <f t="shared" si="94"/>
        <v>11.863257110618196</v>
      </c>
      <c r="K271" s="10">
        <f t="shared" si="103"/>
        <v>4.1978723312075799</v>
      </c>
      <c r="L271" s="10">
        <f t="shared" si="104"/>
        <v>18.327693504602923</v>
      </c>
      <c r="N271" s="13">
        <v>19</v>
      </c>
      <c r="O271" s="216">
        <f>VLOOKUP(B271,[6]removals!$B:$AR,43,TRUE)/100*7</f>
        <v>19.939499999999995</v>
      </c>
      <c r="P271" s="11">
        <f>VLOOKUP(B271-1,[6]Port!$B:$C,2,FALSE)/100</f>
        <v>127.069</v>
      </c>
      <c r="R271" s="28">
        <f t="shared" si="53"/>
        <v>125.43018948986926</v>
      </c>
      <c r="S271" s="29">
        <f>L271-AD271+N270-N271+R270</f>
        <v>124.93018948986926</v>
      </c>
      <c r="T271" s="203"/>
      <c r="AC271" s="207">
        <f>'weekly data seasonality'!AQ12+1</f>
        <v>19.939499999999999</v>
      </c>
      <c r="AD271" s="22">
        <f t="shared" si="82"/>
        <v>20.439499999999999</v>
      </c>
      <c r="AE271" s="22">
        <f>'[6]removals&amp;BFF'!$X165</f>
        <v>19.290638952164009</v>
      </c>
      <c r="AF271" s="22"/>
      <c r="AH271" s="177"/>
      <c r="AI271" s="68">
        <f t="shared" si="88"/>
        <v>0</v>
      </c>
      <c r="AJ271" s="177"/>
      <c r="AL271" s="202"/>
      <c r="AO271" s="203"/>
      <c r="AP271" s="203"/>
      <c r="AQ271" s="205"/>
      <c r="AR271" s="16">
        <f t="shared" si="55"/>
        <v>125.43018948986926</v>
      </c>
      <c r="AS271" s="202"/>
      <c r="AT271" s="202"/>
      <c r="AU271" s="202"/>
      <c r="AV271" s="202"/>
      <c r="AW271" s="202"/>
      <c r="AX271" s="202"/>
      <c r="AY271" s="202"/>
      <c r="AZ271" s="202"/>
      <c r="BA271" s="202"/>
      <c r="BB271" s="202"/>
      <c r="BC271" s="202"/>
      <c r="BD271" s="202"/>
      <c r="BE271" s="75">
        <f t="shared" si="61"/>
        <v>124.93018948986926</v>
      </c>
      <c r="BF271" s="202"/>
      <c r="BG271" s="202"/>
      <c r="BM271" s="69">
        <f t="shared" si="38"/>
        <v>23.936889999999995</v>
      </c>
      <c r="BN271" s="10">
        <f t="shared" si="49"/>
        <v>1.6118064953970759</v>
      </c>
      <c r="BO271" s="256">
        <f t="shared" si="50"/>
        <v>6.7335668727101824E-2</v>
      </c>
      <c r="BP271" s="270">
        <f t="shared" si="52"/>
        <v>6.7420773698135428E-2</v>
      </c>
    </row>
    <row r="272" spans="1:68" s="201" customFormat="1">
      <c r="A272" s="199" t="str">
        <f t="shared" si="69"/>
        <v>20219</v>
      </c>
      <c r="B272" s="199">
        <f t="shared" si="70"/>
        <v>44254</v>
      </c>
      <c r="C272" s="7">
        <f>[3]report!E489/1000</f>
        <v>18.083879999999997</v>
      </c>
      <c r="D272" s="7">
        <f>[3]report!F489/1000</f>
        <v>5.8644299999999996</v>
      </c>
      <c r="E272" s="67">
        <f>[9]ByDepartureDate!$K330</f>
        <v>0.77716249720630992</v>
      </c>
      <c r="F272" s="66">
        <f>[5]ByDepartureDate!$M330</f>
        <v>0.91174899073403048</v>
      </c>
      <c r="I272" s="7">
        <f>[1]minors!$AG166/1000</f>
        <v>2.8279846851722641</v>
      </c>
      <c r="J272" s="10">
        <f t="shared" si="94"/>
        <v>11.784303824293115</v>
      </c>
      <c r="K272" s="10">
        <f t="shared" si="103"/>
        <v>5.2538655820001807</v>
      </c>
      <c r="L272" s="10">
        <f t="shared" si="104"/>
        <v>18.872846386892281</v>
      </c>
      <c r="N272" s="13">
        <f>VLOOKUP(B272,[10]AZIMUTH_CONGESTION!$A:$N,14,TRUE)</f>
        <v>19.55</v>
      </c>
      <c r="O272" s="216">
        <f>VLOOKUP(B272,[6]removals!$B:$AR,43,TRUE)/100*7</f>
        <v>20.647900000000003</v>
      </c>
      <c r="P272" s="11">
        <f>VLOOKUP(B272-1,[6]Port!$B:$C,2,FALSE)/100</f>
        <v>126.4473</v>
      </c>
      <c r="R272" s="28">
        <f t="shared" si="53"/>
        <v>122.97939587676154</v>
      </c>
      <c r="S272" s="29">
        <f t="shared" si="74"/>
        <v>121.97939587676154</v>
      </c>
      <c r="T272" s="203"/>
      <c r="AC272" s="207">
        <f>'weekly data seasonality'!AQ13</f>
        <v>20.773640000000004</v>
      </c>
      <c r="AD272" s="22">
        <f t="shared" si="82"/>
        <v>21.273640000000004</v>
      </c>
      <c r="AE272" s="22">
        <f>'[6]removals&amp;BFF'!$X166</f>
        <v>19.648063493714783</v>
      </c>
      <c r="AF272" s="22"/>
      <c r="AH272" s="177"/>
      <c r="AI272" s="68">
        <f t="shared" si="88"/>
        <v>0</v>
      </c>
      <c r="AJ272" s="177"/>
      <c r="AL272" s="202"/>
      <c r="AO272" s="203"/>
      <c r="AP272" s="203"/>
      <c r="AQ272" s="205"/>
      <c r="AR272" s="16">
        <f t="shared" si="55"/>
        <v>122.97939587676154</v>
      </c>
      <c r="AS272" s="202"/>
      <c r="AT272" s="202"/>
      <c r="AU272" s="202"/>
      <c r="AV272" s="202"/>
      <c r="AW272" s="202"/>
      <c r="AX272" s="202"/>
      <c r="AY272" s="202"/>
      <c r="AZ272" s="202"/>
      <c r="BA272" s="202"/>
      <c r="BB272" s="202"/>
      <c r="BC272" s="202"/>
      <c r="BD272" s="202"/>
      <c r="BE272" s="75">
        <f t="shared" si="61"/>
        <v>121.97939587676154</v>
      </c>
      <c r="BF272" s="202"/>
      <c r="BG272" s="202"/>
      <c r="BM272" s="69">
        <f t="shared" si="38"/>
        <v>23.948309999999996</v>
      </c>
      <c r="BN272" s="10">
        <f t="shared" si="49"/>
        <v>1.900793613107723</v>
      </c>
      <c r="BO272" s="256">
        <f t="shared" si="50"/>
        <v>7.9370678478261028E-2</v>
      </c>
      <c r="BP272" s="270">
        <f t="shared" si="52"/>
        <v>8.9419470147856214E-2</v>
      </c>
    </row>
    <row r="273" spans="1:68" s="201" customFormat="1">
      <c r="A273" s="199" t="str">
        <f t="shared" si="69"/>
        <v>202110</v>
      </c>
      <c r="B273" s="199">
        <f t="shared" si="70"/>
        <v>44261</v>
      </c>
      <c r="C273" s="7">
        <f>[3]report!E490/1000</f>
        <v>16.393170000000001</v>
      </c>
      <c r="D273" s="7">
        <f>[3]report!F490/1000</f>
        <v>6.8866300000000003</v>
      </c>
      <c r="E273" s="67">
        <f>[9]ByDepartureDate!$K331</f>
        <v>0.79923373266864328</v>
      </c>
      <c r="F273" s="66">
        <f>[5]ByDepartureDate!$M331</f>
        <v>0.68222233893332163</v>
      </c>
      <c r="I273" s="7">
        <f>[1]minors!$AG167/1000</f>
        <v>2.316710236343936</v>
      </c>
      <c r="J273" s="10">
        <f t="shared" si="94"/>
        <v>14.628219753835351</v>
      </c>
      <c r="K273" s="10">
        <f t="shared" si="103"/>
        <v>5.802490737981719</v>
      </c>
      <c r="L273" s="10">
        <f t="shared" si="104"/>
        <v>21.610049691752952</v>
      </c>
      <c r="N273" s="13">
        <f>VLOOKUP(B273,[10]AZIMUTH_CONGESTION!$A:$N,14,TRUE)</f>
        <v>19.55</v>
      </c>
      <c r="O273" s="216">
        <f>VLOOKUP(B273,[6]removals!$B:$AR,43,TRUE)/100*7</f>
        <v>19.006399999999999</v>
      </c>
      <c r="P273" s="11">
        <f>VLOOKUP(B273-1,[6]Port!$B:$C,2,FALSE)/100</f>
        <v>127.89200000000001</v>
      </c>
      <c r="R273" s="28">
        <f t="shared" si="53"/>
        <v>124.97540556851449</v>
      </c>
      <c r="S273" s="29">
        <f t="shared" si="74"/>
        <v>123.47540556851449</v>
      </c>
      <c r="T273" s="203"/>
      <c r="AC273" s="207">
        <f>'weekly data seasonality'!AQ14</f>
        <v>19.614040000000003</v>
      </c>
      <c r="AD273" s="22">
        <f t="shared" si="82"/>
        <v>20.114040000000003</v>
      </c>
      <c r="AE273" s="22">
        <f>'[6]removals&amp;BFF'!$X167</f>
        <v>18.548638587724064</v>
      </c>
      <c r="AF273" s="22"/>
      <c r="AH273" s="177"/>
      <c r="AI273" s="68">
        <f t="shared" si="88"/>
        <v>0</v>
      </c>
      <c r="AJ273" s="177"/>
      <c r="AL273" s="202"/>
      <c r="AO273" s="203"/>
      <c r="AP273" s="203"/>
      <c r="AQ273" s="205"/>
      <c r="AR273" s="16">
        <f t="shared" si="55"/>
        <v>124.97540556851449</v>
      </c>
      <c r="AS273" s="202"/>
      <c r="AT273" s="202"/>
      <c r="AU273" s="202"/>
      <c r="AV273" s="202"/>
      <c r="AW273" s="202"/>
      <c r="AX273" s="202"/>
      <c r="AY273" s="202"/>
      <c r="AZ273" s="202"/>
      <c r="BA273" s="202"/>
      <c r="BB273" s="202"/>
      <c r="BC273" s="202"/>
      <c r="BD273" s="202"/>
      <c r="BE273" s="75">
        <f t="shared" si="61"/>
        <v>123.47540556851449</v>
      </c>
      <c r="BF273" s="202"/>
      <c r="BG273" s="202"/>
      <c r="BM273" s="69">
        <f t="shared" si="38"/>
        <v>23.279800000000002</v>
      </c>
      <c r="BN273" s="10">
        <f t="shared" si="49"/>
        <v>-1.9960096917529491</v>
      </c>
      <c r="BO273" s="256">
        <f t="shared" si="50"/>
        <v>-8.5739984525337376E-2</v>
      </c>
      <c r="BP273" s="270">
        <f t="shared" si="52"/>
        <v>4.1364474067355689E-2</v>
      </c>
    </row>
    <row r="274" spans="1:68" s="201" customFormat="1">
      <c r="A274" s="199" t="str">
        <f t="shared" si="69"/>
        <v>202111</v>
      </c>
      <c r="B274" s="199">
        <f t="shared" si="70"/>
        <v>44268</v>
      </c>
      <c r="C274" s="7">
        <f>[3]report!E491/1000</f>
        <v>17.230940000000004</v>
      </c>
      <c r="D274" s="7">
        <f>[3]report!F491/1000</f>
        <v>5.4518400000000016</v>
      </c>
      <c r="E274" s="67">
        <f>[9]ByDepartureDate!$K332</f>
        <v>0.76575418451001509</v>
      </c>
      <c r="F274" s="248">
        <v>0.75</v>
      </c>
      <c r="I274" s="7">
        <f>[1]minors!$AG168/1000</f>
        <v>2.2137764611438797</v>
      </c>
      <c r="J274" s="10">
        <f t="shared" si="94"/>
        <v>14.30126887073922</v>
      </c>
      <c r="K274" s="10">
        <f t="shared" si="103"/>
        <v>5.1732668370495203</v>
      </c>
      <c r="L274" s="10">
        <f t="shared" si="104"/>
        <v>20.603896560485989</v>
      </c>
      <c r="N274" s="13">
        <f>VLOOKUP(B274,[10]AZIMUTH_CONGESTION!$A:$N,14,TRUE)</f>
        <v>16.32</v>
      </c>
      <c r="O274" s="216">
        <f>VLOOKUP(B274,[6]removals!$B:$AR,43,TRUE)/100*7</f>
        <v>19.4999</v>
      </c>
      <c r="P274" s="11">
        <f>VLOOKUP(B274-1,[6]Port!$B:$C,2,FALSE)/100</f>
        <v>128.82399999999998</v>
      </c>
      <c r="R274" s="28">
        <f t="shared" si="53"/>
        <v>129.17742312900049</v>
      </c>
      <c r="S274" s="29">
        <f t="shared" si="74"/>
        <v>127.17742312900049</v>
      </c>
      <c r="T274" s="203"/>
      <c r="AC274" s="207">
        <f>'weekly data seasonality'!AQ15</f>
        <v>19.631878999999998</v>
      </c>
      <c r="AD274" s="22">
        <f t="shared" ref="AD274:AD315" si="105">AC274+0.5</f>
        <v>20.131878999999998</v>
      </c>
      <c r="AE274" s="22">
        <f>'[6]removals&amp;BFF'!$X168</f>
        <v>18.763115685474055</v>
      </c>
      <c r="AF274" s="22"/>
      <c r="AH274" s="177"/>
      <c r="AI274" s="68">
        <f t="shared" si="88"/>
        <v>0</v>
      </c>
      <c r="AJ274" s="177"/>
      <c r="AL274" s="202"/>
      <c r="AO274" s="203"/>
      <c r="AP274" s="203"/>
      <c r="AQ274" s="205"/>
      <c r="AR274" s="16">
        <f t="shared" si="55"/>
        <v>129.17742312900049</v>
      </c>
      <c r="AS274" s="202"/>
      <c r="AT274" s="202"/>
      <c r="AU274" s="202"/>
      <c r="AV274" s="202"/>
      <c r="AW274" s="202"/>
      <c r="AX274" s="202"/>
      <c r="AY274" s="202"/>
      <c r="AZ274" s="202"/>
      <c r="BA274" s="202"/>
      <c r="BB274" s="202"/>
      <c r="BC274" s="202"/>
      <c r="BD274" s="202"/>
      <c r="BE274" s="75">
        <f t="shared" si="61"/>
        <v>127.17742312900049</v>
      </c>
      <c r="BF274" s="202"/>
      <c r="BG274" s="202"/>
      <c r="BM274" s="69">
        <f t="shared" si="38"/>
        <v>22.682780000000005</v>
      </c>
      <c r="BN274" s="10">
        <f t="shared" si="49"/>
        <v>-0.97201756048599108</v>
      </c>
      <c r="BO274" s="256">
        <f t="shared" si="50"/>
        <v>-4.2852664465554524E-2</v>
      </c>
      <c r="BP274" s="270">
        <f t="shared" si="52"/>
        <v>4.5284245536177381E-3</v>
      </c>
    </row>
    <row r="275" spans="1:68" s="201" customFormat="1">
      <c r="A275" s="199" t="str">
        <f t="shared" si="69"/>
        <v>202112</v>
      </c>
      <c r="B275" s="199">
        <f t="shared" si="70"/>
        <v>44275</v>
      </c>
      <c r="C275" s="7">
        <f>[3]report!E492/1000</f>
        <v>18.113800000000001</v>
      </c>
      <c r="D275" s="7">
        <f>[3]report!F492/1000</f>
        <v>6.20627</v>
      </c>
      <c r="E275" s="67">
        <f>[9]ByDepartureDate!$K333</f>
        <v>0.83679204584977818</v>
      </c>
      <c r="F275" s="248">
        <v>0.75</v>
      </c>
      <c r="G275" s="311"/>
      <c r="H275" s="311"/>
      <c r="I275" s="310">
        <f>[1]minors!$AG169/1000</f>
        <v>2.6529405935582462</v>
      </c>
      <c r="J275" s="312">
        <f t="shared" si="94"/>
        <v>13.31562545111651</v>
      </c>
      <c r="K275" s="10">
        <f t="shared" si="103"/>
        <v>4.3015775982737265</v>
      </c>
      <c r="L275" s="312">
        <f t="shared" ref="L275:L282" si="106">SUM(I275,J275,K275)*0.98</f>
        <v>19.864740770089512</v>
      </c>
      <c r="N275" s="13">
        <f>VLOOKUP(B275,[10]AZIMUTH_CONGESTION!$A:$N,14,TRUE)</f>
        <v>15.98</v>
      </c>
      <c r="O275" s="216">
        <f>VLOOKUP(B275,[6]removals!$B:$AR,43,TRUE)/100*7</f>
        <v>19.761700000000001</v>
      </c>
      <c r="P275" s="11">
        <f>VLOOKUP(B275-1,[6]Port!$B:$C,2,FALSE)/100</f>
        <v>130.21100000000001</v>
      </c>
      <c r="R275" s="28">
        <f t="shared" si="53"/>
        <v>129.38140889908999</v>
      </c>
      <c r="S275" s="29">
        <f t="shared" si="74"/>
        <v>126.88140889908999</v>
      </c>
      <c r="T275" s="203"/>
      <c r="AC275" s="207">
        <f>'weekly data seasonality'!AQ16</f>
        <v>20.000755000000009</v>
      </c>
      <c r="AD275" s="22">
        <f t="shared" si="105"/>
        <v>20.500755000000009</v>
      </c>
      <c r="AE275" s="22">
        <f>'[6]removals&amp;BFF'!$X169</f>
        <v>19.082868125286836</v>
      </c>
      <c r="AF275" s="22"/>
      <c r="AH275" s="177"/>
      <c r="AI275" s="68">
        <f t="shared" si="88"/>
        <v>0</v>
      </c>
      <c r="AJ275" s="177"/>
      <c r="AL275" s="202"/>
      <c r="AO275" s="203"/>
      <c r="AP275" s="203"/>
      <c r="AQ275" s="205"/>
      <c r="AR275" s="16">
        <f t="shared" si="55"/>
        <v>129.38140889908999</v>
      </c>
      <c r="AS275" s="202"/>
      <c r="AT275" s="202"/>
      <c r="AU275" s="202"/>
      <c r="AV275" s="202"/>
      <c r="AW275" s="202"/>
      <c r="AX275" s="202"/>
      <c r="AY275" s="202"/>
      <c r="AZ275" s="202"/>
      <c r="BA275" s="202"/>
      <c r="BB275" s="202"/>
      <c r="BC275" s="202"/>
      <c r="BD275" s="202"/>
      <c r="BE275" s="75">
        <f t="shared" si="61"/>
        <v>126.88140889908999</v>
      </c>
      <c r="BF275" s="202"/>
      <c r="BG275" s="202"/>
      <c r="BM275" s="69">
        <f t="shared" si="38"/>
        <v>24.320070000000001</v>
      </c>
      <c r="BN275" s="10">
        <f t="shared" si="49"/>
        <v>0.13601422991049716</v>
      </c>
      <c r="BO275" s="256">
        <f t="shared" si="50"/>
        <v>5.5926742772737558E-3</v>
      </c>
      <c r="BP275" s="270">
        <f t="shared" si="52"/>
        <v>-1.0907324058839278E-2</v>
      </c>
    </row>
    <row r="276" spans="1:68" s="201" customFormat="1">
      <c r="A276" s="199" t="str">
        <f t="shared" si="69"/>
        <v>202113</v>
      </c>
      <c r="B276" s="199">
        <f t="shared" si="70"/>
        <v>44282</v>
      </c>
      <c r="C276" s="7">
        <f>[3]report!E493/1000</f>
        <v>20.364579999999997</v>
      </c>
      <c r="D276" s="7">
        <f>[3]report!F493/1000</f>
        <v>7.13096</v>
      </c>
      <c r="E276" s="67">
        <f>[9]ByDepartureDate!$K334</f>
        <v>0.78634091212987767</v>
      </c>
      <c r="F276" s="248">
        <v>0.75</v>
      </c>
      <c r="I276" s="7">
        <f>[1]minors!$AG170/1000</f>
        <v>2.9364619157394776</v>
      </c>
      <c r="J276" s="10">
        <f t="shared" si="94"/>
        <v>12.892224839592094</v>
      </c>
      <c r="K276" s="10">
        <f t="shared" si="103"/>
        <v>4.4251349043393162</v>
      </c>
      <c r="L276" s="312">
        <f t="shared" si="106"/>
        <v>19.848745226477469</v>
      </c>
      <c r="N276" s="13">
        <f>VLOOKUP(B276,[10]AZIMUTH_CONGESTION!$A:$N,14,TRUE)</f>
        <v>14.450000000000001</v>
      </c>
      <c r="O276" s="216">
        <f>VLOOKUP(B276,[6]removals!$B:$AR,43,TRUE)/100*7</f>
        <v>21.457800000000002</v>
      </c>
      <c r="P276" s="11">
        <f>VLOOKUP(B276-1,[6]Port!$B:$C,2,FALSE)/100</f>
        <v>130.661</v>
      </c>
      <c r="R276" s="28">
        <f t="shared" si="53"/>
        <v>129.26399412556745</v>
      </c>
      <c r="S276" s="29">
        <f t="shared" si="74"/>
        <v>126.26399412556745</v>
      </c>
      <c r="T276" s="203"/>
      <c r="AC276" s="207">
        <f>'weekly data seasonality'!AQ17+0.5</f>
        <v>21.496160000000003</v>
      </c>
      <c r="AD276" s="22">
        <f t="shared" si="105"/>
        <v>21.996160000000003</v>
      </c>
      <c r="AE276" s="22">
        <f>'[6]removals&amp;BFF'!$X170</f>
        <v>20.759380916040968</v>
      </c>
      <c r="AF276" s="22">
        <f>'[6]removals&amp;BFF'!$Y170</f>
        <v>21.496160000000003</v>
      </c>
      <c r="AH276" s="177"/>
      <c r="AI276" s="68">
        <f t="shared" si="88"/>
        <v>0</v>
      </c>
      <c r="AJ276" s="177"/>
      <c r="AL276" s="202"/>
      <c r="AO276" s="203"/>
      <c r="AP276" s="203"/>
      <c r="AQ276" s="205"/>
      <c r="AR276" s="16">
        <f t="shared" si="55"/>
        <v>129.26399412556745</v>
      </c>
      <c r="AS276" s="202"/>
      <c r="AT276" s="202"/>
      <c r="AU276" s="202"/>
      <c r="AV276" s="202"/>
      <c r="AW276" s="202"/>
      <c r="AX276" s="202"/>
      <c r="AY276" s="202"/>
      <c r="AZ276" s="202"/>
      <c r="BA276" s="202"/>
      <c r="BB276" s="202"/>
      <c r="BC276" s="202"/>
      <c r="BD276" s="202"/>
      <c r="BE276" s="75">
        <f t="shared" si="61"/>
        <v>126.26399412556745</v>
      </c>
      <c r="BF276" s="202"/>
      <c r="BG276" s="202"/>
      <c r="BM276" s="69">
        <f t="shared" si="38"/>
        <v>27.495539999999998</v>
      </c>
      <c r="BN276" s="10">
        <f t="shared" si="49"/>
        <v>1.6474147735225344</v>
      </c>
      <c r="BO276" s="256">
        <f t="shared" si="50"/>
        <v>5.9915709003079576E-2</v>
      </c>
      <c r="BP276" s="270">
        <f t="shared" si="52"/>
        <v>-1.5771066427634643E-2</v>
      </c>
    </row>
    <row r="277" spans="1:68" s="201" customFormat="1">
      <c r="A277" s="199" t="str">
        <f t="shared" si="69"/>
        <v>202114</v>
      </c>
      <c r="B277" s="199">
        <f t="shared" si="70"/>
        <v>44289</v>
      </c>
      <c r="C277" s="7">
        <f>[3]report!E494/1000</f>
        <v>19.710640000000001</v>
      </c>
      <c r="D277" s="7">
        <f>[3]report!F494/1000</f>
        <v>6.0245600000000001</v>
      </c>
      <c r="E277" s="67">
        <f>[9]ByDepartureDate!$K335</f>
        <v>0.83962905627186446</v>
      </c>
      <c r="F277" s="327">
        <f>[11]Departure_weekly_BZL!$CG227</f>
        <v>0.73451462526161726</v>
      </c>
      <c r="I277" s="7">
        <f>[1]minors!$AG171/1000</f>
        <v>2.6905057704005557</v>
      </c>
      <c r="J277" s="10">
        <f t="shared" si="94"/>
        <v>13.877187063261514</v>
      </c>
      <c r="K277" s="10">
        <f t="shared" si="103"/>
        <v>5.2144440461116979</v>
      </c>
      <c r="L277" s="312">
        <f t="shared" si="106"/>
        <v>21.346494142178294</v>
      </c>
      <c r="N277" s="13">
        <f>VLOOKUP(B277,[10]AZIMUTH_CONGESTION!$A:$N,14,TRUE)</f>
        <v>17.510000000000002</v>
      </c>
      <c r="O277" s="216">
        <f>VLOOKUP(B277,[6]removals!$B:$AR,43,TRUE)/100*7</f>
        <v>20.564599999999999</v>
      </c>
      <c r="P277" s="11">
        <f>VLOOKUP(B277-1,[6]Port!$B:$C,2,FALSE)/100</f>
        <v>131.32900000000001</v>
      </c>
      <c r="R277" s="28">
        <f t="shared" si="53"/>
        <v>127.26345076774574</v>
      </c>
      <c r="S277" s="29">
        <f t="shared" si="74"/>
        <v>123.76345076774574</v>
      </c>
      <c r="T277" s="203"/>
      <c r="AC277" s="249">
        <f>'weekly data seasonality'!AQ18-1</f>
        <v>20.287037500000007</v>
      </c>
      <c r="AD277" s="22">
        <f t="shared" si="105"/>
        <v>20.787037500000007</v>
      </c>
      <c r="AE277" s="22">
        <f>'[6]removals&amp;BFF'!$X171</f>
        <v>19.596024334690906</v>
      </c>
      <c r="AF277" s="22">
        <f>'[6]removals&amp;BFF'!$Y171</f>
        <v>20.287037500000007</v>
      </c>
      <c r="AH277" s="177"/>
      <c r="AI277" s="68">
        <f t="shared" si="88"/>
        <v>0</v>
      </c>
      <c r="AJ277" s="177"/>
      <c r="AL277" s="202"/>
      <c r="AO277" s="203"/>
      <c r="AP277" s="203"/>
      <c r="AQ277" s="205"/>
      <c r="AR277" s="16">
        <f t="shared" si="55"/>
        <v>127.26345076774574</v>
      </c>
      <c r="AS277" s="202"/>
      <c r="AT277" s="202"/>
      <c r="AU277" s="202"/>
      <c r="AV277" s="202"/>
      <c r="AW277" s="202"/>
      <c r="AX277" s="202"/>
      <c r="AY277" s="202"/>
      <c r="AZ277" s="202"/>
      <c r="BA277" s="202"/>
      <c r="BB277" s="202"/>
      <c r="BC277" s="202"/>
      <c r="BD277" s="202"/>
      <c r="BE277" s="75">
        <f t="shared" si="61"/>
        <v>123.76345076774574</v>
      </c>
      <c r="BF277" s="202"/>
      <c r="BG277" s="202"/>
      <c r="BM277" s="69">
        <f t="shared" ref="BM277:BM315" si="107">SUM(C277:D277)</f>
        <v>25.735200000000003</v>
      </c>
      <c r="BN277" s="74">
        <f t="shared" ref="BN277:BN315" si="108">AC277-L277</f>
        <v>-1.0594566421782865</v>
      </c>
      <c r="BO277" s="256">
        <f t="shared" si="50"/>
        <v>-4.1167608651896483E-2</v>
      </c>
      <c r="BP277" s="271">
        <f t="shared" si="52"/>
        <v>-4.6279724592744181E-3</v>
      </c>
    </row>
    <row r="278" spans="1:68" s="201" customFormat="1">
      <c r="A278" s="199" t="str">
        <f t="shared" si="69"/>
        <v>202115</v>
      </c>
      <c r="B278" s="199">
        <f t="shared" si="70"/>
        <v>44296</v>
      </c>
      <c r="C278" s="7">
        <f>[3]report!E495/1000</f>
        <v>14.863209999999999</v>
      </c>
      <c r="D278" s="7">
        <f>[3]report!F495/1000</f>
        <v>6.8140400000000003</v>
      </c>
      <c r="E278" s="67">
        <f>[9]ByDepartureDate!$K336</f>
        <v>0.80795036686758392</v>
      </c>
      <c r="F278" s="327">
        <f>[11]Departure_weekly_BZL!$CG228</f>
        <v>0.65803940331502198</v>
      </c>
      <c r="I278" s="7">
        <f>[1]minors!$AG172/1000</f>
        <v>3.1788659793356282</v>
      </c>
      <c r="J278" s="10">
        <f t="shared" si="94"/>
        <v>15.301604053177982</v>
      </c>
      <c r="K278" s="10">
        <f t="shared" si="103"/>
        <v>5.0812060157170462</v>
      </c>
      <c r="L278" s="312">
        <f t="shared" si="106"/>
        <v>23.090442527266045</v>
      </c>
      <c r="N278" s="13">
        <v>16.5</v>
      </c>
      <c r="O278" s="216">
        <f>VLOOKUP(B278,[6]removals!$B:$AR,43,TRUE)/100*7</f>
        <v>19.663700000000002</v>
      </c>
      <c r="P278" s="11">
        <f>VLOOKUP(B278-1,[6]Port!$B:$C,2,FALSE)/100</f>
        <v>130.98820000000001</v>
      </c>
      <c r="R278" s="28">
        <f t="shared" si="53"/>
        <v>131.36180829501177</v>
      </c>
      <c r="S278" s="29">
        <f t="shared" si="74"/>
        <v>127.36180829501178</v>
      </c>
      <c r="T278" s="203"/>
      <c r="AC278" s="249">
        <f>'weekly data seasonality'!AQ19-1</f>
        <v>20.002085000000001</v>
      </c>
      <c r="AD278" s="22">
        <f t="shared" si="105"/>
        <v>20.502085000000001</v>
      </c>
      <c r="AE278" s="22">
        <f>'[6]removals&amp;BFF'!$X172</f>
        <v>19.312072996320321</v>
      </c>
      <c r="AF278" s="22">
        <f>'[6]removals&amp;BFF'!$Y172</f>
        <v>20.002085000000001</v>
      </c>
      <c r="AH278" s="177"/>
      <c r="AI278" s="68">
        <f t="shared" si="88"/>
        <v>0</v>
      </c>
      <c r="AJ278" s="177"/>
      <c r="AL278" s="202"/>
      <c r="AO278" s="203"/>
      <c r="AP278" s="203"/>
      <c r="AQ278" s="205"/>
      <c r="AR278" s="16">
        <f t="shared" si="55"/>
        <v>131.36180829501177</v>
      </c>
      <c r="AS278" s="202"/>
      <c r="AT278" s="202"/>
      <c r="AU278" s="202"/>
      <c r="AV278" s="202"/>
      <c r="AW278" s="202"/>
      <c r="AX278" s="202"/>
      <c r="AY278" s="202"/>
      <c r="AZ278" s="202"/>
      <c r="BA278" s="202"/>
      <c r="BB278" s="202"/>
      <c r="BC278" s="202"/>
      <c r="BD278" s="202"/>
      <c r="BE278" s="75">
        <f t="shared" si="61"/>
        <v>127.36180829501178</v>
      </c>
      <c r="BF278" s="202"/>
      <c r="BG278" s="202"/>
      <c r="BM278" s="69">
        <f t="shared" si="107"/>
        <v>21.677250000000001</v>
      </c>
      <c r="BN278" s="74">
        <f t="shared" si="108"/>
        <v>-3.0883575272660444</v>
      </c>
      <c r="BO278" s="256">
        <f t="shared" si="50"/>
        <v>-0.14246998707243974</v>
      </c>
      <c r="BP278" s="271">
        <f t="shared" si="52"/>
        <v>-2.9532303110995722E-2</v>
      </c>
    </row>
    <row r="279" spans="1:68" s="201" customFormat="1">
      <c r="A279" s="199" t="str">
        <f t="shared" si="69"/>
        <v>202116</v>
      </c>
      <c r="B279" s="199">
        <f t="shared" si="70"/>
        <v>44303</v>
      </c>
      <c r="C279" s="7">
        <f>[3]report!E496/1000</f>
        <v>17.498059999999999</v>
      </c>
      <c r="D279" s="7">
        <f>[3]report!F496/1000</f>
        <v>7.0130400000000011</v>
      </c>
      <c r="E279" s="67">
        <f>[9]ByDepartureDate!$K337</f>
        <v>0.80624516716576011</v>
      </c>
      <c r="F279" s="327">
        <f>[11]Departure_weekly_BZL!$CG229</f>
        <v>0.71400715232383682</v>
      </c>
      <c r="I279" s="7">
        <f>[1]minors!$AG173/1000</f>
        <v>3.4231160926236006</v>
      </c>
      <c r="J279" s="10">
        <f t="shared" si="94"/>
        <v>15.964470528287752</v>
      </c>
      <c r="K279" s="10">
        <f t="shared" si="103"/>
        <v>4.4178580905646561</v>
      </c>
      <c r="L279" s="312">
        <f t="shared" si="106"/>
        <v>23.329335817246491</v>
      </c>
      <c r="N279" s="177">
        <v>16</v>
      </c>
      <c r="O279" s="216">
        <f>VLOOKUP(B279,[6]removals!$B:$AR,43,TRUE)/100*7</f>
        <v>20.300699999999999</v>
      </c>
      <c r="P279" s="11">
        <f>VLOOKUP(B279-1,[6]Port!$B:$C,2,FALSE)/100</f>
        <v>133.15370000000001</v>
      </c>
      <c r="R279" s="28">
        <f t="shared" si="53"/>
        <v>133.63663361225827</v>
      </c>
      <c r="S279" s="29">
        <f t="shared" si="74"/>
        <v>129.13663361225829</v>
      </c>
      <c r="T279" s="203"/>
      <c r="AC279" s="249">
        <f>'weekly data seasonality'!AQ20+0.5</f>
        <v>21.554510499999992</v>
      </c>
      <c r="AD279" s="22">
        <f t="shared" si="105"/>
        <v>22.054510499999992</v>
      </c>
      <c r="AE279" s="22">
        <f>'[6]removals&amp;BFF'!$X173</f>
        <v>20.819397532795367</v>
      </c>
      <c r="AF279" s="22">
        <f>'[6]removals&amp;BFF'!$Y173</f>
        <v>21.554510499999992</v>
      </c>
      <c r="AH279" s="177"/>
      <c r="AI279" s="68">
        <f t="shared" si="88"/>
        <v>0</v>
      </c>
      <c r="AJ279" s="177"/>
      <c r="AL279" s="202"/>
      <c r="AO279" s="203"/>
      <c r="AP279" s="203"/>
      <c r="AQ279" s="205"/>
      <c r="AR279" s="16">
        <f t="shared" si="55"/>
        <v>133.63663361225827</v>
      </c>
      <c r="AS279" s="202"/>
      <c r="AT279" s="202"/>
      <c r="AU279" s="202"/>
      <c r="AV279" s="202"/>
      <c r="AW279" s="202"/>
      <c r="AX279" s="202"/>
      <c r="AY279" s="202"/>
      <c r="AZ279" s="202"/>
      <c r="BA279" s="202"/>
      <c r="BB279" s="202"/>
      <c r="BC279" s="202"/>
      <c r="BD279" s="202"/>
      <c r="BE279" s="75">
        <f t="shared" si="61"/>
        <v>129.13663361225829</v>
      </c>
      <c r="BF279" s="202"/>
      <c r="BG279" s="202"/>
      <c r="BM279" s="69">
        <f t="shared" si="107"/>
        <v>24.511099999999999</v>
      </c>
      <c r="BN279" s="74">
        <f t="shared" si="108"/>
        <v>-1.7748253172464992</v>
      </c>
      <c r="BO279" s="256">
        <f t="shared" si="50"/>
        <v>-7.240904395341291E-2</v>
      </c>
      <c r="BP279" s="271">
        <f t="shared" si="52"/>
        <v>-4.9032732668667388E-2</v>
      </c>
    </row>
    <row r="280" spans="1:68" s="201" customFormat="1">
      <c r="A280" s="199" t="str">
        <f t="shared" si="69"/>
        <v>202117</v>
      </c>
      <c r="B280" s="199">
        <f t="shared" si="70"/>
        <v>44310</v>
      </c>
      <c r="C280" s="7">
        <f>[3]report!E497/1000</f>
        <v>18.352739999999997</v>
      </c>
      <c r="D280" s="7">
        <f>[3]report!F497/1000</f>
        <v>4.80891</v>
      </c>
      <c r="E280" s="67">
        <f>[11]Departure_weekly_AUS!$BJ230</f>
        <v>0.74346354142989957</v>
      </c>
      <c r="F280" s="327">
        <f>[11]Departure_weekly_BZL!$CG230</f>
        <v>0.67966214001330572</v>
      </c>
      <c r="I280" s="7">
        <f>[1]minors!$AG174/1000</f>
        <v>2.6362380639309997</v>
      </c>
      <c r="J280" s="10">
        <f t="shared" si="94"/>
        <v>13.955975140483904</v>
      </c>
      <c r="K280" s="10">
        <f t="shared" si="103"/>
        <v>4.3717912500000002</v>
      </c>
      <c r="L280" s="312">
        <f t="shared" si="106"/>
        <v>20.544724365326605</v>
      </c>
      <c r="N280" s="177">
        <v>16</v>
      </c>
      <c r="O280" s="216">
        <f>VLOOKUP(B280,[6]removals!$B:$AR,43,TRUE)/100*7</f>
        <v>19.907999999999998</v>
      </c>
      <c r="P280" s="11">
        <f>VLOOKUP(B280-1,[6]Port!$B:$C,2,FALSE)/100</f>
        <v>133.202</v>
      </c>
      <c r="R280" s="28">
        <f t="shared" si="53"/>
        <v>134.21328997758485</v>
      </c>
      <c r="S280" s="29">
        <f t="shared" si="74"/>
        <v>129.21328997758488</v>
      </c>
      <c r="T280" s="203"/>
      <c r="AC280" s="249">
        <f>'weekly data seasonality'!AQ21-1</f>
        <v>19.968068000000009</v>
      </c>
      <c r="AD280" s="22">
        <f t="shared" si="105"/>
        <v>20.468068000000009</v>
      </c>
      <c r="AE280" s="22">
        <f>'[6]removals&amp;BFF'!$X174</f>
        <v>18.811575987826973</v>
      </c>
      <c r="AF280" s="22">
        <f>'[6]removals&amp;BFF'!$Y174</f>
        <v>19.468068000000009</v>
      </c>
      <c r="AH280" s="177"/>
      <c r="AI280" s="68">
        <f t="shared" si="88"/>
        <v>0</v>
      </c>
      <c r="AJ280" s="177"/>
      <c r="AL280" s="202"/>
      <c r="AO280" s="203"/>
      <c r="AP280" s="203"/>
      <c r="AQ280" s="205"/>
      <c r="AR280" s="16">
        <f t="shared" si="55"/>
        <v>134.21328997758485</v>
      </c>
      <c r="AS280" s="202"/>
      <c r="AT280" s="202"/>
      <c r="AU280" s="202"/>
      <c r="AV280" s="202"/>
      <c r="AW280" s="202"/>
      <c r="AX280" s="202"/>
      <c r="AY280" s="202"/>
      <c r="AZ280" s="202"/>
      <c r="BA280" s="202"/>
      <c r="BB280" s="202"/>
      <c r="BC280" s="202"/>
      <c r="BD280" s="202"/>
      <c r="BE280" s="75">
        <f t="shared" si="61"/>
        <v>129.21328997758488</v>
      </c>
      <c r="BF280" s="202"/>
      <c r="BG280" s="202"/>
      <c r="BM280" s="69">
        <f t="shared" si="107"/>
        <v>23.161649999999998</v>
      </c>
      <c r="BN280" s="74">
        <f t="shared" si="108"/>
        <v>-0.57665636532659548</v>
      </c>
      <c r="BO280" s="256">
        <f t="shared" si="50"/>
        <v>-2.4897033040676961E-2</v>
      </c>
      <c r="BP280" s="271">
        <f t="shared" si="52"/>
        <v>-7.0235918179606519E-2</v>
      </c>
    </row>
    <row r="281" spans="1:68" s="201" customFormat="1">
      <c r="A281" s="199" t="str">
        <f t="shared" si="69"/>
        <v>202118</v>
      </c>
      <c r="B281" s="199">
        <f t="shared" si="70"/>
        <v>44317</v>
      </c>
      <c r="C281" s="7">
        <f>[3]report!E498/1000</f>
        <v>18.947939999999999</v>
      </c>
      <c r="D281" s="7">
        <f>[3]report!F498/1000</f>
        <v>7.919369999999998</v>
      </c>
      <c r="E281" s="67">
        <f>[11]Departure_weekly_AUS!$BJ231</f>
        <v>0.85923649554459725</v>
      </c>
      <c r="F281" s="327">
        <f>[11]Departure_weekly_BZL!$CG231</f>
        <v>0.78815919544153068</v>
      </c>
      <c r="I281" s="7">
        <f>[1]minors!$AG175/1000</f>
        <v>2.7231574343025668</v>
      </c>
      <c r="J281" s="10">
        <f t="shared" si="94"/>
        <v>12.798167289863571</v>
      </c>
      <c r="K281" s="10">
        <f t="shared" si="103"/>
        <v>5.0014612500000002</v>
      </c>
      <c r="L281" s="312">
        <f t="shared" si="106"/>
        <v>20.112330254682817</v>
      </c>
      <c r="N281" s="177">
        <v>16.5</v>
      </c>
      <c r="O281" s="216">
        <f>VLOOKUP(B281,[6]removals!$B:$AR,43,TRUE)/100*7</f>
        <v>21.2408</v>
      </c>
      <c r="P281" s="11">
        <f>VLOOKUP(B281-1,[6]Port!$B:$C,2,FALSE)/100</f>
        <v>130.26689999999999</v>
      </c>
      <c r="R281" s="28">
        <f t="shared" si="53"/>
        <v>132.58971823226767</v>
      </c>
      <c r="S281" s="29">
        <f t="shared" si="74"/>
        <v>127.08971823226769</v>
      </c>
      <c r="T281" s="203"/>
      <c r="AC281" s="207">
        <f>'weekly data seasonality'!AQ22</f>
        <v>21.235902000000006</v>
      </c>
      <c r="AD281" s="22">
        <f t="shared" si="105"/>
        <v>21.735902000000006</v>
      </c>
      <c r="AE281" s="22">
        <f>'[6]removals&amp;BFF'!$X175</f>
        <v>20.527046786120504</v>
      </c>
      <c r="AF281" s="22">
        <f>'[6]removals&amp;BFF'!$Y175</f>
        <v>21.235902000000006</v>
      </c>
      <c r="AH281" s="177"/>
      <c r="AI281" s="68">
        <f t="shared" si="88"/>
        <v>0</v>
      </c>
      <c r="AJ281" s="177"/>
      <c r="AL281" s="202"/>
      <c r="AO281" s="203"/>
      <c r="AP281" s="203"/>
      <c r="AQ281" s="205"/>
      <c r="AR281" s="16">
        <f t="shared" si="55"/>
        <v>132.58971823226767</v>
      </c>
      <c r="AS281" s="202"/>
      <c r="AT281" s="202"/>
      <c r="AU281" s="202"/>
      <c r="AV281" s="202"/>
      <c r="AW281" s="202"/>
      <c r="AX281" s="202"/>
      <c r="AY281" s="202"/>
      <c r="AZ281" s="202"/>
      <c r="BA281" s="202"/>
      <c r="BB281" s="202"/>
      <c r="BC281" s="202"/>
      <c r="BD281" s="202"/>
      <c r="BE281" s="75">
        <f t="shared" si="61"/>
        <v>127.08971823226769</v>
      </c>
      <c r="BF281" s="202"/>
      <c r="BG281" s="202"/>
      <c r="BM281" s="69">
        <f t="shared" si="107"/>
        <v>26.867309999999996</v>
      </c>
      <c r="BN281" s="74">
        <f t="shared" si="108"/>
        <v>1.1235717453171894</v>
      </c>
      <c r="BO281" s="256">
        <f t="shared" si="50"/>
        <v>4.1819286907293272E-2</v>
      </c>
      <c r="BP281" s="271">
        <f t="shared" si="52"/>
        <v>-4.9489194289809087E-2</v>
      </c>
    </row>
    <row r="282" spans="1:68" s="201" customFormat="1">
      <c r="A282" s="199" t="str">
        <f t="shared" si="69"/>
        <v>202119</v>
      </c>
      <c r="B282" s="199">
        <f t="shared" si="70"/>
        <v>44324</v>
      </c>
      <c r="C282" s="7">
        <f>[3]report!E499/1000</f>
        <v>19.224220000000003</v>
      </c>
      <c r="D282" s="7">
        <f>[3]report!F499/1000</f>
        <v>4.8863399999999988</v>
      </c>
      <c r="E282" s="252">
        <v>0.84</v>
      </c>
      <c r="F282" s="248">
        <v>0.75</v>
      </c>
      <c r="I282" s="7">
        <f>[1]minors!$AG176/1000</f>
        <v>3.1241749746119765</v>
      </c>
      <c r="J282" s="23">
        <f t="shared" ref="J282:J289" si="109">AVERAGE(C279:C280)*AVERAGE(E279:E280)*0.96</f>
        <v>13.333991272829104</v>
      </c>
      <c r="K282" s="10">
        <f t="shared" si="103"/>
        <v>4.8823904607304272</v>
      </c>
      <c r="L282" s="312">
        <f t="shared" si="106"/>
        <v>20.913745574008079</v>
      </c>
      <c r="N282" s="177">
        <v>17</v>
      </c>
      <c r="O282" s="216">
        <f>VLOOKUP(B282,[6]removals!$B:$AR,43,TRUE)/100*7</f>
        <v>20.729099999999995</v>
      </c>
      <c r="P282" s="11">
        <f>VLOOKUP(B282-1,[6]Port!$B:$C,2,FALSE)/100</f>
        <v>129.5778</v>
      </c>
      <c r="R282" s="28">
        <f t="shared" si="53"/>
        <v>131.90964780627576</v>
      </c>
      <c r="S282" s="29">
        <f t="shared" si="74"/>
        <v>125.90964780627577</v>
      </c>
      <c r="T282" s="203"/>
      <c r="AC282" s="207">
        <f>'weekly data seasonality'!AQ23</f>
        <v>21.093815999999993</v>
      </c>
      <c r="AD282" s="22">
        <f t="shared" si="105"/>
        <v>21.593815999999993</v>
      </c>
      <c r="AE282" s="22">
        <f>'[6]removals&amp;BFF'!$X176</f>
        <v>20.394143970515962</v>
      </c>
      <c r="AF282" s="22">
        <f>'[6]removals&amp;BFF'!$Y176</f>
        <v>21.093815999999993</v>
      </c>
      <c r="AH282" s="177"/>
      <c r="AI282" s="68">
        <f t="shared" si="88"/>
        <v>0</v>
      </c>
      <c r="AJ282" s="177"/>
      <c r="AL282" s="202"/>
      <c r="AO282" s="203"/>
      <c r="AP282" s="203"/>
      <c r="AQ282" s="205"/>
      <c r="AR282" s="16">
        <f t="shared" si="55"/>
        <v>131.90964780627576</v>
      </c>
      <c r="AS282" s="202"/>
      <c r="AT282" s="202"/>
      <c r="AU282" s="202"/>
      <c r="AV282" s="202"/>
      <c r="AW282" s="202"/>
      <c r="AX282" s="202"/>
      <c r="AY282" s="202"/>
      <c r="AZ282" s="202"/>
      <c r="BA282" s="202"/>
      <c r="BB282" s="202"/>
      <c r="BC282" s="202"/>
      <c r="BD282" s="202"/>
      <c r="BE282" s="75">
        <f t="shared" si="61"/>
        <v>125.90964780627577</v>
      </c>
      <c r="BF282" s="202"/>
      <c r="BG282" s="202"/>
      <c r="BM282" s="69">
        <f t="shared" si="107"/>
        <v>24.11056</v>
      </c>
      <c r="BN282" s="74">
        <f t="shared" si="108"/>
        <v>0.18007042599191436</v>
      </c>
      <c r="BO282" s="256">
        <f t="shared" si="50"/>
        <v>7.4685293909355225E-3</v>
      </c>
      <c r="BP282" s="271">
        <f t="shared" si="52"/>
        <v>-1.2004565173965269E-2</v>
      </c>
    </row>
    <row r="283" spans="1:68" s="201" customFormat="1">
      <c r="A283" s="199" t="str">
        <f t="shared" si="69"/>
        <v>202120</v>
      </c>
      <c r="B283" s="199">
        <f t="shared" si="70"/>
        <v>44331</v>
      </c>
      <c r="C283" s="22">
        <f>VLOOKUP(B283,'[4]AUS Mth'!$A$2:$V$157,22,TRUE)/1000000</f>
        <v>18.649795704936267</v>
      </c>
      <c r="D283" s="22">
        <f>VLOOKUP(B283,'[4]BRA Mth'!$A$2:$L$157,12,TRUE)/1000000</f>
        <v>6.3974708982055413</v>
      </c>
      <c r="E283" s="248">
        <f t="shared" ref="E283:E315" si="110">E282</f>
        <v>0.84</v>
      </c>
      <c r="F283" s="248">
        <f t="shared" ref="F283:F315" si="111">F282</f>
        <v>0.75</v>
      </c>
      <c r="I283" s="7">
        <f>[1]minors!$AG177/1000</f>
        <v>2.6965889856861511</v>
      </c>
      <c r="J283" s="23">
        <f t="shared" si="109"/>
        <v>14.347632291641728</v>
      </c>
      <c r="K283" s="10">
        <f t="shared" si="103"/>
        <v>4.4696110378210108</v>
      </c>
      <c r="L283" s="23">
        <f t="shared" ref="L283" si="112">SUM(I283,J283,K283)*0.97</f>
        <v>20.868417345694422</v>
      </c>
      <c r="N283" s="177">
        <v>17</v>
      </c>
      <c r="R283" s="28">
        <f t="shared" si="53"/>
        <v>131.54736618846366</v>
      </c>
      <c r="S283" s="29">
        <f t="shared" si="74"/>
        <v>125.04736618846366</v>
      </c>
      <c r="T283" s="203"/>
      <c r="AC283" s="207">
        <f>'weekly data seasonality'!AQ24</f>
        <v>21.230698963506534</v>
      </c>
      <c r="AD283" s="22">
        <f t="shared" si="105"/>
        <v>21.730698963506534</v>
      </c>
      <c r="AE283" s="22">
        <f>'[6]removals&amp;BFF'!$X177</f>
        <v>20.528814707335751</v>
      </c>
      <c r="AF283" s="22">
        <f>'[6]removals&amp;BFF'!$Y177</f>
        <v>21.230698963506534</v>
      </c>
      <c r="AH283" s="177"/>
      <c r="AI283" s="68">
        <f t="shared" si="88"/>
        <v>0</v>
      </c>
      <c r="AJ283" s="177"/>
      <c r="AL283" s="202"/>
      <c r="AO283" s="203"/>
      <c r="AP283" s="203"/>
      <c r="AQ283" s="205"/>
      <c r="AR283" s="16">
        <f t="shared" si="55"/>
        <v>131.54736618846366</v>
      </c>
      <c r="AS283" s="202"/>
      <c r="AT283" s="202"/>
      <c r="AU283" s="202"/>
      <c r="AV283" s="202"/>
      <c r="AW283" s="202"/>
      <c r="AX283" s="202"/>
      <c r="AY283" s="202"/>
      <c r="AZ283" s="202"/>
      <c r="BA283" s="202"/>
      <c r="BB283" s="202"/>
      <c r="BC283" s="202"/>
      <c r="BD283" s="202"/>
      <c r="BE283" s="75">
        <f t="shared" si="61"/>
        <v>125.04736618846366</v>
      </c>
      <c r="BF283" s="202"/>
      <c r="BG283" s="202"/>
      <c r="BM283" s="69">
        <f t="shared" si="107"/>
        <v>25.047266603141807</v>
      </c>
      <c r="BN283" s="74">
        <f t="shared" si="108"/>
        <v>0.36228161781211199</v>
      </c>
      <c r="BO283" s="256">
        <f t="shared" si="50"/>
        <v>1.4463918301036056E-2</v>
      </c>
      <c r="BP283" s="271">
        <f t="shared" si="52"/>
        <v>9.7136753896469724E-3</v>
      </c>
    </row>
    <row r="284" spans="1:68" s="201" customFormat="1">
      <c r="A284" s="199" t="str">
        <f t="shared" si="69"/>
        <v>202121</v>
      </c>
      <c r="B284" s="199">
        <f t="shared" si="70"/>
        <v>44338</v>
      </c>
      <c r="C284" s="22">
        <f>VLOOKUP(B284,'[4]AUS Mth'!$A$2:$V$157,22,TRUE)/1000000</f>
        <v>18.649795704936267</v>
      </c>
      <c r="D284" s="22">
        <f>VLOOKUP(B284,'[4]BRA Mth'!$A$2:$L$157,12,TRUE)/1000000</f>
        <v>6.3974708982055413</v>
      </c>
      <c r="E284" s="248">
        <f t="shared" si="110"/>
        <v>0.84</v>
      </c>
      <c r="F284" s="248">
        <f t="shared" si="111"/>
        <v>0.75</v>
      </c>
      <c r="I284" s="7">
        <f>[1]minors!$AG178/1000</f>
        <v>2.4852017607309072</v>
      </c>
      <c r="J284" s="23">
        <f t="shared" si="109"/>
        <v>15.56724657258424</v>
      </c>
      <c r="K284" s="10">
        <f t="shared" si="103"/>
        <v>4.7428493721357388</v>
      </c>
      <c r="L284" s="23">
        <f>SUM(I284,J284,K284)*0.98</f>
        <v>22.339391751341868</v>
      </c>
      <c r="N284" s="177">
        <v>17</v>
      </c>
      <c r="R284" s="28">
        <f t="shared" si="53"/>
        <v>132.3657077168503</v>
      </c>
      <c r="S284" s="29">
        <f t="shared" si="74"/>
        <v>125.3657077168503</v>
      </c>
      <c r="T284" s="203"/>
      <c r="AC284" s="207">
        <f>'weekly data seasonality'!AQ25</f>
        <v>21.521050222955225</v>
      </c>
      <c r="AD284" s="22">
        <f t="shared" si="105"/>
        <v>22.021050222955225</v>
      </c>
      <c r="AE284" s="22">
        <f>'[6]removals&amp;BFF'!$X178</f>
        <v>20.80956699040987</v>
      </c>
      <c r="AF284" s="22">
        <f>'[6]removals&amp;BFF'!$Y178</f>
        <v>21.521050222955225</v>
      </c>
      <c r="AH284" s="177"/>
      <c r="AI284" s="68">
        <f t="shared" si="88"/>
        <v>0</v>
      </c>
      <c r="AJ284" s="177"/>
      <c r="AL284" s="202"/>
      <c r="AO284" s="203"/>
      <c r="AP284" s="203"/>
      <c r="AQ284" s="205"/>
      <c r="AR284" s="16">
        <f t="shared" si="55"/>
        <v>132.3657077168503</v>
      </c>
      <c r="AS284" s="202"/>
      <c r="AT284" s="202"/>
      <c r="AU284" s="202"/>
      <c r="AV284" s="202"/>
      <c r="AW284" s="202"/>
      <c r="AX284" s="202"/>
      <c r="AY284" s="202"/>
      <c r="AZ284" s="202"/>
      <c r="BA284" s="202"/>
      <c r="BB284" s="202"/>
      <c r="BC284" s="202"/>
      <c r="BD284" s="202"/>
      <c r="BE284" s="75">
        <f t="shared" si="61"/>
        <v>125.3657077168503</v>
      </c>
      <c r="BF284" s="202"/>
      <c r="BG284" s="202"/>
      <c r="BM284" s="69">
        <f t="shared" si="107"/>
        <v>25.047266603141807</v>
      </c>
      <c r="BN284" s="74">
        <f t="shared" si="108"/>
        <v>-0.81834152838664309</v>
      </c>
      <c r="BO284" s="256">
        <f t="shared" ref="BO284:BO315" si="113">BN284/BM284</f>
        <v>-3.2671889565945467E-2</v>
      </c>
      <c r="BP284" s="271">
        <f t="shared" si="52"/>
        <v>7.7699612583298459E-3</v>
      </c>
    </row>
    <row r="285" spans="1:68" s="201" customFormat="1">
      <c r="A285" s="199" t="str">
        <f t="shared" si="69"/>
        <v>202122</v>
      </c>
      <c r="B285" s="199">
        <f t="shared" si="70"/>
        <v>44345</v>
      </c>
      <c r="C285" s="22">
        <f>VLOOKUP(B285,'[4]AUS Mth'!$A$2:$V$157,22,TRUE)/1000000</f>
        <v>18.649795704936267</v>
      </c>
      <c r="D285" s="22">
        <f>VLOOKUP(B285,'[4]BRA Mth'!$A$2:$L$157,12,TRUE)/1000000</f>
        <v>6.3974708982055413</v>
      </c>
      <c r="E285" s="248">
        <f t="shared" si="110"/>
        <v>0.84</v>
      </c>
      <c r="F285" s="248">
        <f t="shared" si="111"/>
        <v>0.75</v>
      </c>
      <c r="I285" s="7">
        <f>[1]minors!$AG179/1000</f>
        <v>2.5671904847530667</v>
      </c>
      <c r="J285" s="23">
        <f t="shared" si="109"/>
        <v>15.270803132230304</v>
      </c>
      <c r="K285" s="10">
        <f t="shared" si="103"/>
        <v>4.1189721726362709</v>
      </c>
      <c r="L285" s="23">
        <f t="shared" ref="L285:L289" si="114">SUM(I285,J285,K285)*0.98</f>
        <v>21.517826473827252</v>
      </c>
      <c r="N285" s="177">
        <v>17</v>
      </c>
      <c r="R285" s="28">
        <f t="shared" si="53"/>
        <v>132.39473545037453</v>
      </c>
      <c r="S285" s="29">
        <f t="shared" si="74"/>
        <v>124.89473545037454</v>
      </c>
      <c r="T285" s="203"/>
      <c r="AC285" s="207">
        <f>'weekly data seasonality'!AQ26+0.5</f>
        <v>21.488798740303011</v>
      </c>
      <c r="AD285" s="22">
        <f t="shared" si="105"/>
        <v>21.988798740303011</v>
      </c>
      <c r="AE285" s="22">
        <f>'[6]removals&amp;BFF'!$X179</f>
        <v>20.778381737746159</v>
      </c>
      <c r="AF285" s="22">
        <f>'[6]removals&amp;BFF'!$Y179</f>
        <v>21.488798740303011</v>
      </c>
      <c r="AH285" s="177"/>
      <c r="AI285" s="68">
        <f t="shared" si="88"/>
        <v>0</v>
      </c>
      <c r="AJ285" s="177"/>
      <c r="AL285" s="202"/>
      <c r="AO285" s="203"/>
      <c r="AP285" s="203"/>
      <c r="AQ285" s="205"/>
      <c r="AR285" s="16">
        <f t="shared" si="55"/>
        <v>132.39473545037453</v>
      </c>
      <c r="AS285" s="202"/>
      <c r="AT285" s="202"/>
      <c r="AU285" s="202"/>
      <c r="AV285" s="202"/>
      <c r="AW285" s="202"/>
      <c r="AX285" s="202"/>
      <c r="AY285" s="202"/>
      <c r="AZ285" s="202"/>
      <c r="BA285" s="202"/>
      <c r="BB285" s="202"/>
      <c r="BC285" s="202"/>
      <c r="BD285" s="202"/>
      <c r="BE285" s="75">
        <f t="shared" si="61"/>
        <v>124.89473545037454</v>
      </c>
      <c r="BF285" s="202"/>
      <c r="BG285" s="202"/>
      <c r="BM285" s="69">
        <f t="shared" si="107"/>
        <v>25.047266603141807</v>
      </c>
      <c r="BN285" s="74">
        <f t="shared" si="108"/>
        <v>-2.9027733524241484E-2</v>
      </c>
      <c r="BO285" s="256">
        <f t="shared" si="113"/>
        <v>-1.1589182158743177E-3</v>
      </c>
      <c r="BP285" s="271">
        <f t="shared" si="52"/>
        <v>-2.9745900224620514E-3</v>
      </c>
    </row>
    <row r="286" spans="1:68" s="201" customFormat="1">
      <c r="A286" s="199" t="str">
        <f t="shared" si="69"/>
        <v>202123</v>
      </c>
      <c r="B286" s="199">
        <f t="shared" si="70"/>
        <v>44352</v>
      </c>
      <c r="C286" s="22">
        <f>VLOOKUP(B286,'[4]AUS Mth'!$A$2:$V$157,22,TRUE)/1000000</f>
        <v>17.784408944739397</v>
      </c>
      <c r="D286" s="22">
        <f>VLOOKUP(B286,'[4]BRA Mth'!$A$2:$L$157,12,TRUE)/1000000</f>
        <v>6.8951954218915255</v>
      </c>
      <c r="E286" s="248">
        <f t="shared" si="110"/>
        <v>0.84</v>
      </c>
      <c r="F286" s="248">
        <f t="shared" si="111"/>
        <v>0.75</v>
      </c>
      <c r="I286" s="7">
        <f>[1]minors!$AG180/1000</f>
        <v>2.4835511146777645</v>
      </c>
      <c r="J286" s="23">
        <f t="shared" si="109"/>
        <v>15.039195256460605</v>
      </c>
      <c r="K286" s="10">
        <f t="shared" si="103"/>
        <v>4.6707102369107707</v>
      </c>
      <c r="L286" s="23">
        <f t="shared" si="114"/>
        <v>21.749587475888156</v>
      </c>
      <c r="N286" s="177">
        <v>17</v>
      </c>
      <c r="R286" s="28">
        <f t="shared" si="53"/>
        <v>132.4351710461998</v>
      </c>
      <c r="S286" s="29">
        <f t="shared" si="74"/>
        <v>124.43517104619983</v>
      </c>
      <c r="T286" s="203"/>
      <c r="AC286" s="207">
        <f>'weekly data seasonality'!AQ27</f>
        <v>21.709151880062869</v>
      </c>
      <c r="AD286" s="22">
        <f t="shared" si="105"/>
        <v>22.209151880062869</v>
      </c>
      <c r="AE286" s="22">
        <f>'[6]removals&amp;BFF'!$X180</f>
        <v>20.99145003022609</v>
      </c>
      <c r="AF286" s="22">
        <f>'[6]removals&amp;BFF'!$Y180</f>
        <v>21.709151880062869</v>
      </c>
      <c r="AH286" s="177"/>
      <c r="AI286" s="68">
        <f t="shared" si="88"/>
        <v>0</v>
      </c>
      <c r="AJ286" s="177"/>
      <c r="AL286" s="202"/>
      <c r="AO286" s="203"/>
      <c r="AP286" s="203"/>
      <c r="AQ286" s="205"/>
      <c r="AR286" s="16">
        <f t="shared" si="55"/>
        <v>132.4351710461998</v>
      </c>
      <c r="AS286" s="202"/>
      <c r="AT286" s="202"/>
      <c r="AU286" s="202"/>
      <c r="AV286" s="202"/>
      <c r="AW286" s="202"/>
      <c r="AX286" s="202"/>
      <c r="AY286" s="202"/>
      <c r="AZ286" s="202"/>
      <c r="BA286" s="202"/>
      <c r="BB286" s="202"/>
      <c r="BC286" s="202"/>
      <c r="BD286" s="202"/>
      <c r="BE286" s="75">
        <f t="shared" si="61"/>
        <v>124.43517104619983</v>
      </c>
      <c r="BF286" s="202"/>
      <c r="BG286" s="202"/>
      <c r="BM286" s="69">
        <f t="shared" si="107"/>
        <v>24.679604366630922</v>
      </c>
      <c r="BN286" s="74">
        <f t="shared" si="108"/>
        <v>-4.0435595825286441E-2</v>
      </c>
      <c r="BO286" s="256">
        <f t="shared" si="113"/>
        <v>-1.63842155751731E-3</v>
      </c>
      <c r="BP286" s="271">
        <f t="shared" si="52"/>
        <v>-5.2513277595752595E-3</v>
      </c>
    </row>
    <row r="287" spans="1:68" s="201" customFormat="1">
      <c r="A287" s="199" t="str">
        <f t="shared" si="69"/>
        <v>202124</v>
      </c>
      <c r="B287" s="199">
        <f t="shared" si="70"/>
        <v>44359</v>
      </c>
      <c r="C287" s="22">
        <f>VLOOKUP(B287,'[4]AUS Mth'!$A$2:$V$157,22,TRUE)/1000000</f>
        <v>17.784408944739397</v>
      </c>
      <c r="D287" s="22">
        <f>VLOOKUP(B287,'[4]BRA Mth'!$A$2:$L$157,12,TRUE)/1000000</f>
        <v>6.8951954218915255</v>
      </c>
      <c r="E287" s="248">
        <f t="shared" si="110"/>
        <v>0.84</v>
      </c>
      <c r="F287" s="248">
        <f t="shared" si="111"/>
        <v>0.75</v>
      </c>
      <c r="I287" s="7">
        <f>[1]minors!$AG181/1000</f>
        <v>2.7494237602721769</v>
      </c>
      <c r="J287" s="23">
        <f t="shared" si="109"/>
        <v>15.039195256460605</v>
      </c>
      <c r="K287" s="10">
        <f t="shared" si="103"/>
        <v>4.9243051476643904</v>
      </c>
      <c r="L287" s="23">
        <f t="shared" si="114"/>
        <v>22.258665681109228</v>
      </c>
      <c r="N287" s="177">
        <v>17.5</v>
      </c>
      <c r="R287" s="28">
        <f t="shared" si="53"/>
        <v>132.81343042279119</v>
      </c>
      <c r="S287" s="29">
        <f t="shared" si="74"/>
        <v>124.31343042279121</v>
      </c>
      <c r="T287" s="203"/>
      <c r="AC287" s="207">
        <f>'weekly data seasonality'!AQ28+1</f>
        <v>21.380406304517837</v>
      </c>
      <c r="AD287" s="22">
        <f t="shared" si="105"/>
        <v>21.880406304517837</v>
      </c>
      <c r="AE287" s="22">
        <f>'[6]removals&amp;BFF'!$X181</f>
        <v>20.673572742350601</v>
      </c>
      <c r="AF287" s="22">
        <f>'[6]removals&amp;BFF'!$Y181</f>
        <v>21.380406304517837</v>
      </c>
      <c r="AH287" s="177"/>
      <c r="AI287" s="68">
        <f t="shared" si="88"/>
        <v>0</v>
      </c>
      <c r="AJ287" s="177"/>
      <c r="AL287" s="202"/>
      <c r="AO287" s="203"/>
      <c r="AP287" s="203"/>
      <c r="AQ287" s="205"/>
      <c r="AR287" s="16">
        <f t="shared" si="55"/>
        <v>132.81343042279119</v>
      </c>
      <c r="AS287" s="202"/>
      <c r="AT287" s="202"/>
      <c r="AU287" s="202"/>
      <c r="AV287" s="202"/>
      <c r="AW287" s="202"/>
      <c r="AX287" s="202"/>
      <c r="AY287" s="202"/>
      <c r="AZ287" s="202"/>
      <c r="BA287" s="202"/>
      <c r="BB287" s="202"/>
      <c r="BC287" s="202"/>
      <c r="BD287" s="202"/>
      <c r="BE287" s="75">
        <f t="shared" si="61"/>
        <v>124.31343042279121</v>
      </c>
      <c r="BF287" s="202"/>
      <c r="BG287" s="202"/>
      <c r="BM287" s="69">
        <f t="shared" si="107"/>
        <v>24.679604366630922</v>
      </c>
      <c r="BN287" s="74">
        <f t="shared" si="108"/>
        <v>-0.87825937659139086</v>
      </c>
      <c r="BO287" s="256">
        <f t="shared" si="113"/>
        <v>-3.5586444723517435E-2</v>
      </c>
      <c r="BP287" s="271">
        <f t="shared" ref="BP287:BP315" si="115">AVERAGE(BO284:BO287)</f>
        <v>-1.7763918515713635E-2</v>
      </c>
    </row>
    <row r="288" spans="1:68" s="201" customFormat="1">
      <c r="A288" s="199" t="str">
        <f t="shared" si="69"/>
        <v>202125</v>
      </c>
      <c r="B288" s="199">
        <f t="shared" si="70"/>
        <v>44366</v>
      </c>
      <c r="C288" s="22">
        <f>VLOOKUP(B288,'[4]AUS Mth'!$A$2:$V$157,22,TRUE)/1000000</f>
        <v>17.784408944739397</v>
      </c>
      <c r="D288" s="22">
        <f>VLOOKUP(B288,'[4]BRA Mth'!$A$2:$L$157,12,TRUE)/1000000</f>
        <v>6.8951954218915255</v>
      </c>
      <c r="E288" s="248">
        <f t="shared" si="110"/>
        <v>0.84</v>
      </c>
      <c r="F288" s="248">
        <f t="shared" si="111"/>
        <v>0.75</v>
      </c>
      <c r="I288" s="7">
        <f>[1]minors!$AG182/1000</f>
        <v>2.7848726036084401</v>
      </c>
      <c r="J288" s="23">
        <f t="shared" si="109"/>
        <v>14.690271314749227</v>
      </c>
      <c r="K288" s="10">
        <f t="shared" si="103"/>
        <v>4.2314290868270774</v>
      </c>
      <c r="L288" s="23">
        <f t="shared" si="114"/>
        <v>21.272441545081048</v>
      </c>
      <c r="N288" s="177">
        <v>18</v>
      </c>
      <c r="R288" s="28">
        <f t="shared" si="53"/>
        <v>132.31445753997573</v>
      </c>
      <c r="S288" s="29">
        <f t="shared" si="74"/>
        <v>123.31445753997576</v>
      </c>
      <c r="T288" s="203"/>
      <c r="AC288" s="207">
        <f>'weekly data seasonality'!AQ29</f>
        <v>21.271414427896492</v>
      </c>
      <c r="AD288" s="22">
        <f t="shared" si="105"/>
        <v>21.771414427896492</v>
      </c>
      <c r="AE288" s="22">
        <f>'[6]removals&amp;BFF'!$X182</f>
        <v>20.568184123558048</v>
      </c>
      <c r="AF288" s="22">
        <f>'[6]removals&amp;BFF'!$Y182</f>
        <v>21.271414427896492</v>
      </c>
      <c r="AH288" s="177"/>
      <c r="AI288" s="68">
        <f t="shared" si="88"/>
        <v>0</v>
      </c>
      <c r="AJ288" s="177"/>
      <c r="AL288" s="202"/>
      <c r="AO288" s="203"/>
      <c r="AP288" s="203"/>
      <c r="AQ288" s="205"/>
      <c r="AR288" s="16">
        <f t="shared" si="55"/>
        <v>132.31445753997573</v>
      </c>
      <c r="AS288" s="202"/>
      <c r="AT288" s="202"/>
      <c r="AU288" s="202"/>
      <c r="AV288" s="202"/>
      <c r="AW288" s="202"/>
      <c r="AX288" s="202"/>
      <c r="AY288" s="202"/>
      <c r="AZ288" s="202"/>
      <c r="BA288" s="202"/>
      <c r="BB288" s="202"/>
      <c r="BC288" s="202"/>
      <c r="BD288" s="202"/>
      <c r="BE288" s="75">
        <f t="shared" si="61"/>
        <v>123.31445753997576</v>
      </c>
      <c r="BF288" s="202"/>
      <c r="BG288" s="202"/>
      <c r="BM288" s="69">
        <f t="shared" si="107"/>
        <v>24.679604366630922</v>
      </c>
      <c r="BN288" s="74">
        <f t="shared" si="108"/>
        <v>-1.0271171845559479E-3</v>
      </c>
      <c r="BO288" s="256">
        <f t="shared" si="113"/>
        <v>-4.1618057133229578E-5</v>
      </c>
      <c r="BP288" s="271">
        <f t="shared" si="115"/>
        <v>-9.6063506385105722E-3</v>
      </c>
    </row>
    <row r="289" spans="1:68" s="26" customFormat="1">
      <c r="A289" s="24" t="str">
        <f t="shared" si="69"/>
        <v>202126</v>
      </c>
      <c r="B289" s="24">
        <f t="shared" si="70"/>
        <v>44373</v>
      </c>
      <c r="C289" s="22">
        <f>VLOOKUP(B289,'[4]AUS Mth'!$A$2:$V$157,22,TRUE)/1000000</f>
        <v>17.784408944739397</v>
      </c>
      <c r="D289" s="22">
        <f>VLOOKUP(B289,'[4]BRA Mth'!$A$2:$L$157,12,TRUE)/1000000</f>
        <v>6.8951954218915255</v>
      </c>
      <c r="E289" s="248">
        <f t="shared" si="110"/>
        <v>0.84</v>
      </c>
      <c r="F289" s="248">
        <f t="shared" si="111"/>
        <v>0.75</v>
      </c>
      <c r="I289" s="7">
        <f>[1]minors!$AG183/1000</f>
        <v>2.4101811681602365</v>
      </c>
      <c r="J289" s="23">
        <f t="shared" si="109"/>
        <v>14.341347373037848</v>
      </c>
      <c r="K289" s="10">
        <f t="shared" si="103"/>
        <v>4.7981031736541562</v>
      </c>
      <c r="L289" s="23">
        <f t="shared" si="114"/>
        <v>21.118639080555194</v>
      </c>
      <c r="N289" s="22">
        <f t="shared" ref="N289:N314" si="116">N288</f>
        <v>18</v>
      </c>
      <c r="R289" s="14">
        <f t="shared" si="53"/>
        <v>131.69707265468969</v>
      </c>
      <c r="S289" s="29">
        <f t="shared" si="74"/>
        <v>122.19707265468972</v>
      </c>
      <c r="T289" s="14"/>
      <c r="AC289" s="249">
        <f>'weekly data seasonality'!AQ30</f>
        <v>21.73602396584123</v>
      </c>
      <c r="AD289" s="22">
        <f t="shared" si="105"/>
        <v>22.23602396584123</v>
      </c>
      <c r="AE289" s="22">
        <f>'[6]removals&amp;BFF'!$X183</f>
        <v>21.01743372820475</v>
      </c>
      <c r="AF289" s="22">
        <f>'[6]removals&amp;BFF'!$Y183</f>
        <v>21.73602396584123</v>
      </c>
      <c r="AH289" s="22"/>
      <c r="AI289" s="68">
        <f t="shared" si="88"/>
        <v>0</v>
      </c>
      <c r="AJ289" s="22"/>
      <c r="AL289" s="23"/>
      <c r="AO289" s="14"/>
      <c r="AP289" s="14"/>
      <c r="AQ289" s="107"/>
      <c r="AR289" s="16">
        <f t="shared" si="55"/>
        <v>131.69707265468969</v>
      </c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75">
        <f t="shared" si="61"/>
        <v>122.19707265468972</v>
      </c>
      <c r="BF289" s="23"/>
      <c r="BG289" s="23"/>
      <c r="BM289" s="69">
        <f t="shared" si="107"/>
        <v>24.679604366630922</v>
      </c>
      <c r="BN289" s="74">
        <f t="shared" si="108"/>
        <v>0.61738488528603597</v>
      </c>
      <c r="BO289" s="256">
        <f t="shared" si="113"/>
        <v>2.5015996047359521E-2</v>
      </c>
      <c r="BP289" s="271">
        <f t="shared" si="115"/>
        <v>-3.0626220727021135E-3</v>
      </c>
    </row>
    <row r="290" spans="1:68" s="201" customFormat="1">
      <c r="A290" s="199" t="str">
        <f t="shared" si="69"/>
        <v>202127</v>
      </c>
      <c r="B290" s="199">
        <f t="shared" si="70"/>
        <v>44380</v>
      </c>
      <c r="C290" s="177">
        <f>VLOOKUP(B290,'[4]AUS Mth'!$A$2:$V$157,22,TRUE)/1000000+0.5</f>
        <v>18.225896991419138</v>
      </c>
      <c r="D290" s="177">
        <f>VLOOKUP(B290,'[4]BRA Mth'!$A$2:$L$157,12,TRUE)/1000000+0.2</f>
        <v>7.5369173781692647</v>
      </c>
      <c r="E290" s="200">
        <f t="shared" si="110"/>
        <v>0.84</v>
      </c>
      <c r="F290" s="200">
        <v>0.75</v>
      </c>
      <c r="I290" s="7">
        <f>[1]minors!$AG184/1000+0.1</f>
        <v>2.3008497233927261</v>
      </c>
      <c r="J290" s="202">
        <f t="shared" ref="J290:J315" si="117">AVERAGE(C287:C288)*AVERAGE(E287:E288)*0.98</f>
        <v>14.64012544330947</v>
      </c>
      <c r="K290" s="10">
        <f t="shared" si="103"/>
        <v>4.7981031736541562</v>
      </c>
      <c r="L290" s="202">
        <f>SUM(I290,J290,K290)*0.98</f>
        <v>21.304296773549222</v>
      </c>
      <c r="N290" s="177">
        <f t="shared" si="116"/>
        <v>18</v>
      </c>
      <c r="R290" s="28">
        <f t="shared" ref="R290:R315" si="118">L290-AC290+N289-N290+R289</f>
        <v>131.65921086131632</v>
      </c>
      <c r="S290" s="29">
        <f t="shared" si="74"/>
        <v>121.65921086131637</v>
      </c>
      <c r="T290" s="203"/>
      <c r="AC290" s="207">
        <f>'weekly data seasonality'!AQ31</f>
        <v>21.342158566922578</v>
      </c>
      <c r="AD290" s="22">
        <f t="shared" si="105"/>
        <v>21.842158566922578</v>
      </c>
      <c r="AE290" s="22">
        <f>'[6]removals&amp;BFF'!$X184</f>
        <v>20.632680259477478</v>
      </c>
      <c r="AF290" s="22">
        <f>'[6]removals&amp;BFF'!$Y184</f>
        <v>21.342158566922578</v>
      </c>
      <c r="AH290" s="177"/>
      <c r="AI290" s="177"/>
      <c r="AJ290" s="177"/>
      <c r="AL290" s="202"/>
      <c r="AO290" s="203"/>
      <c r="AP290" s="203"/>
      <c r="AQ290" s="205"/>
      <c r="AR290" s="16">
        <f t="shared" si="55"/>
        <v>131.65921086131632</v>
      </c>
      <c r="AS290" s="202"/>
      <c r="AT290" s="202"/>
      <c r="AU290" s="202"/>
      <c r="AV290" s="202"/>
      <c r="AW290" s="202"/>
      <c r="AX290" s="202"/>
      <c r="AY290" s="202"/>
      <c r="AZ290" s="202"/>
      <c r="BA290" s="202"/>
      <c r="BB290" s="202"/>
      <c r="BC290" s="202"/>
      <c r="BD290" s="202"/>
      <c r="BE290" s="75">
        <f t="shared" ref="BE290:BE317" si="119">S290-AH290</f>
        <v>121.65921086131637</v>
      </c>
      <c r="BF290" s="202"/>
      <c r="BG290" s="202"/>
      <c r="BM290" s="69">
        <f t="shared" si="107"/>
        <v>25.762814369588401</v>
      </c>
      <c r="BN290" s="69">
        <f t="shared" si="108"/>
        <v>3.7861793373355823E-2</v>
      </c>
      <c r="BO290" s="256">
        <f t="shared" si="113"/>
        <v>1.469629553285514E-3</v>
      </c>
      <c r="BP290" s="257">
        <f t="shared" si="115"/>
        <v>-2.2856092950014071E-3</v>
      </c>
    </row>
    <row r="291" spans="1:68" s="201" customFormat="1">
      <c r="A291" s="199" t="str">
        <f t="shared" si="69"/>
        <v>202128</v>
      </c>
      <c r="B291" s="199">
        <f t="shared" si="70"/>
        <v>44387</v>
      </c>
      <c r="C291" s="177">
        <f>VLOOKUP(B291,'[4]AUS Mth'!$A$2:$V$157,22,TRUE)/1000000</f>
        <v>17.725896991419138</v>
      </c>
      <c r="D291" s="177">
        <f>VLOOKUP(B291,'[4]BRA Mth'!$A$2:$L$157,12,TRUE)/1000000+0.2</f>
        <v>7.5369173781692647</v>
      </c>
      <c r="E291" s="200">
        <f t="shared" si="110"/>
        <v>0.84</v>
      </c>
      <c r="F291" s="200">
        <f t="shared" si="111"/>
        <v>0.75</v>
      </c>
      <c r="I291" s="7">
        <f>[1]minors!$AG185/1000+0.1</f>
        <v>2.8349628575091779</v>
      </c>
      <c r="J291" s="202">
        <f t="shared" si="117"/>
        <v>14.64012544330947</v>
      </c>
      <c r="K291" s="10">
        <f t="shared" si="103"/>
        <v>4.9847498700363992</v>
      </c>
      <c r="L291" s="202">
        <f t="shared" ref="L291:L303" si="120">SUM(I291,J291,K291)*0.98</f>
        <v>22.010641407437944</v>
      </c>
      <c r="N291" s="177">
        <v>17.5</v>
      </c>
      <c r="R291" s="28">
        <f t="shared" si="118"/>
        <v>132.50503754943676</v>
      </c>
      <c r="S291" s="29">
        <f t="shared" si="74"/>
        <v>122.00503754943681</v>
      </c>
      <c r="T291" s="203"/>
      <c r="AC291" s="207">
        <f>'weekly data seasonality'!AQ32</f>
        <v>21.664814719317505</v>
      </c>
      <c r="AD291" s="22">
        <f t="shared" si="105"/>
        <v>22.164814719317505</v>
      </c>
      <c r="AE291" s="22">
        <f>'[6]removals&amp;BFF'!$X185</f>
        <v>20.95192473220964</v>
      </c>
      <c r="AF291" s="22">
        <f>'[6]removals&amp;BFF'!$Y185</f>
        <v>21.664814719317505</v>
      </c>
      <c r="AH291" s="177"/>
      <c r="AI291" s="177"/>
      <c r="AJ291" s="177"/>
      <c r="AL291" s="202"/>
      <c r="AO291" s="203"/>
      <c r="AP291" s="203"/>
      <c r="AQ291" s="205"/>
      <c r="AR291" s="16">
        <f t="shared" ref="AR291:AR315" si="121">R291-AI291</f>
        <v>132.50503754943676</v>
      </c>
      <c r="AS291" s="202"/>
      <c r="AT291" s="202"/>
      <c r="AU291" s="202"/>
      <c r="AV291" s="202"/>
      <c r="AW291" s="202"/>
      <c r="AX291" s="202"/>
      <c r="AY291" s="202"/>
      <c r="AZ291" s="202"/>
      <c r="BA291" s="202"/>
      <c r="BB291" s="202"/>
      <c r="BC291" s="202"/>
      <c r="BD291" s="202"/>
      <c r="BE291" s="75">
        <f t="shared" si="119"/>
        <v>122.00503754943681</v>
      </c>
      <c r="BF291" s="202"/>
      <c r="BG291" s="202"/>
      <c r="BM291" s="69">
        <f t="shared" si="107"/>
        <v>25.262814369588401</v>
      </c>
      <c r="BN291" s="69">
        <f t="shared" si="108"/>
        <v>-0.34582668812043948</v>
      </c>
      <c r="BO291" s="256">
        <f t="shared" si="113"/>
        <v>-1.368915921484776E-2</v>
      </c>
      <c r="BP291" s="257">
        <f t="shared" si="115"/>
        <v>3.1887120821660116E-3</v>
      </c>
    </row>
    <row r="292" spans="1:68" s="201" customFormat="1">
      <c r="A292" s="199" t="str">
        <f t="shared" si="69"/>
        <v>202129</v>
      </c>
      <c r="B292" s="199">
        <f t="shared" si="70"/>
        <v>44394</v>
      </c>
      <c r="C292" s="177">
        <f>VLOOKUP(B292,'[4]AUS Mth'!$A$2:$V$157,22,TRUE)/1000000</f>
        <v>17.725896991419138</v>
      </c>
      <c r="D292" s="177">
        <f>VLOOKUP(B292,'[4]BRA Mth'!$A$2:$L$157,12,TRUE)/1000000+0.2</f>
        <v>7.5369173781692647</v>
      </c>
      <c r="E292" s="200">
        <f t="shared" si="110"/>
        <v>0.84</v>
      </c>
      <c r="F292" s="200">
        <f t="shared" si="111"/>
        <v>0.75</v>
      </c>
      <c r="I292" s="7">
        <f>[1]minors!$AG186/1000+0.1</f>
        <v>3.253092077920035</v>
      </c>
      <c r="J292" s="202">
        <f t="shared" si="117"/>
        <v>14.82184192332285</v>
      </c>
      <c r="K292" s="10">
        <f t="shared" si="103"/>
        <v>5.1713965664186441</v>
      </c>
      <c r="L292" s="202">
        <f t="shared" si="120"/>
        <v>22.781403956308296</v>
      </c>
      <c r="N292" s="177">
        <v>17</v>
      </c>
      <c r="R292" s="28">
        <f t="shared" si="118"/>
        <v>134.46369652582538</v>
      </c>
      <c r="S292" s="29">
        <f t="shared" si="74"/>
        <v>123.46369652582543</v>
      </c>
      <c r="T292" s="203"/>
      <c r="AC292" s="207">
        <f>'weekly data seasonality'!AQ33</f>
        <v>21.32274497991968</v>
      </c>
      <c r="AD292" s="22">
        <f t="shared" si="105"/>
        <v>21.82274497991968</v>
      </c>
      <c r="AE292" s="22">
        <f>'[6]removals&amp;BFF'!$X186</f>
        <v>20.621110943775101</v>
      </c>
      <c r="AF292" s="22">
        <f>'[6]removals&amp;BFF'!$Y186</f>
        <v>21.32274497991968</v>
      </c>
      <c r="AH292" s="177"/>
      <c r="AI292" s="177"/>
      <c r="AJ292" s="177"/>
      <c r="AL292" s="202"/>
      <c r="AO292" s="203"/>
      <c r="AP292" s="203"/>
      <c r="AQ292" s="205"/>
      <c r="AR292" s="16">
        <f t="shared" si="121"/>
        <v>134.46369652582538</v>
      </c>
      <c r="AS292" s="202"/>
      <c r="AT292" s="202"/>
      <c r="AU292" s="202"/>
      <c r="AV292" s="202"/>
      <c r="AW292" s="202"/>
      <c r="AX292" s="202"/>
      <c r="AY292" s="202"/>
      <c r="AZ292" s="202"/>
      <c r="BA292" s="202"/>
      <c r="BB292" s="202"/>
      <c r="BC292" s="202"/>
      <c r="BD292" s="202"/>
      <c r="BE292" s="75">
        <f t="shared" si="119"/>
        <v>123.46369652582543</v>
      </c>
      <c r="BF292" s="202"/>
      <c r="BG292" s="202"/>
      <c r="BM292" s="69">
        <f t="shared" si="107"/>
        <v>25.262814369588401</v>
      </c>
      <c r="BN292" s="69">
        <f t="shared" si="108"/>
        <v>-1.458658976388616</v>
      </c>
      <c r="BO292" s="256">
        <f t="shared" si="113"/>
        <v>-5.773936961451779E-2</v>
      </c>
      <c r="BP292" s="257">
        <f t="shared" si="115"/>
        <v>-1.1235725807180129E-2</v>
      </c>
    </row>
    <row r="293" spans="1:68" s="201" customFormat="1">
      <c r="A293" s="199" t="str">
        <f t="shared" si="69"/>
        <v>202130</v>
      </c>
      <c r="B293" s="199">
        <f t="shared" si="70"/>
        <v>44401</v>
      </c>
      <c r="C293" s="177">
        <f>VLOOKUP(B293,'[4]AUS Mth'!$A$2:$V$157,22,TRUE)/1000000</f>
        <v>17.725896991419138</v>
      </c>
      <c r="D293" s="177">
        <f>VLOOKUP(B293,'[4]BRA Mth'!$A$2:$L$157,12,TRUE)/1000000+0.2</f>
        <v>7.5369173781692647</v>
      </c>
      <c r="E293" s="200">
        <f t="shared" si="110"/>
        <v>0.84</v>
      </c>
      <c r="F293" s="200">
        <f t="shared" si="111"/>
        <v>0.75</v>
      </c>
      <c r="I293" s="7">
        <f>[1]minors!$AG187/1000+0.1</f>
        <v>2.9612624554049884</v>
      </c>
      <c r="J293" s="202">
        <f t="shared" si="117"/>
        <v>14.797758403336234</v>
      </c>
      <c r="K293" s="10">
        <f t="shared" si="103"/>
        <v>5.1713965664186441</v>
      </c>
      <c r="L293" s="202">
        <f t="shared" si="120"/>
        <v>22.471809076656669</v>
      </c>
      <c r="N293" s="177">
        <f t="shared" si="116"/>
        <v>17</v>
      </c>
      <c r="R293" s="28">
        <f t="shared" si="118"/>
        <v>135.77704680250849</v>
      </c>
      <c r="S293" s="29">
        <f t="shared" si="74"/>
        <v>124.27704680250854</v>
      </c>
      <c r="T293" s="203"/>
      <c r="AC293" s="207">
        <f>'weekly data seasonality'!AQ34</f>
        <v>21.158458799973559</v>
      </c>
      <c r="AD293" s="22">
        <f t="shared" si="105"/>
        <v>21.658458799973559</v>
      </c>
      <c r="AE293" s="22">
        <f>'[6]removals&amp;BFF'!$X187</f>
        <v>20.462230670790159</v>
      </c>
      <c r="AF293" s="22">
        <f>'[6]removals&amp;BFF'!$Y187</f>
        <v>21.158458799973559</v>
      </c>
      <c r="AH293" s="177"/>
      <c r="AI293" s="177"/>
      <c r="AJ293" s="177"/>
      <c r="AL293" s="202"/>
      <c r="AO293" s="203"/>
      <c r="AP293" s="203"/>
      <c r="AQ293" s="205"/>
      <c r="AR293" s="16">
        <f t="shared" si="121"/>
        <v>135.77704680250849</v>
      </c>
      <c r="AS293" s="202"/>
      <c r="AT293" s="202"/>
      <c r="AU293" s="202"/>
      <c r="AV293" s="202"/>
      <c r="AW293" s="202"/>
      <c r="AX293" s="202"/>
      <c r="AY293" s="202"/>
      <c r="AZ293" s="202"/>
      <c r="BA293" s="202"/>
      <c r="BB293" s="202"/>
      <c r="BC293" s="202"/>
      <c r="BD293" s="202"/>
      <c r="BE293" s="75">
        <f t="shared" si="119"/>
        <v>124.27704680250854</v>
      </c>
      <c r="BF293" s="202"/>
      <c r="BG293" s="202"/>
      <c r="BM293" s="69">
        <f t="shared" si="107"/>
        <v>25.262814369588401</v>
      </c>
      <c r="BN293" s="69">
        <f t="shared" si="108"/>
        <v>-1.31335027668311</v>
      </c>
      <c r="BO293" s="256">
        <f t="shared" si="113"/>
        <v>-5.1987488704510004E-2</v>
      </c>
      <c r="BP293" s="257">
        <f t="shared" si="115"/>
        <v>-3.0486596995147511E-2</v>
      </c>
    </row>
    <row r="294" spans="1:68" s="201" customFormat="1">
      <c r="A294" s="199" t="str">
        <f t="shared" si="69"/>
        <v>202131</v>
      </c>
      <c r="B294" s="199">
        <f t="shared" si="70"/>
        <v>44408</v>
      </c>
      <c r="C294" s="177">
        <f>VLOOKUP(B294,'[4]AUS Mth'!$A$2:$V$157,22,TRUE)/1000000</f>
        <v>17.725896991419138</v>
      </c>
      <c r="D294" s="177">
        <f>VLOOKUP(B294,'[4]BRA Mth'!$A$2:$L$157,12,TRUE)/1000000+0.2</f>
        <v>7.5369173781692647</v>
      </c>
      <c r="E294" s="200">
        <f t="shared" si="110"/>
        <v>0.84</v>
      </c>
      <c r="F294" s="200">
        <f t="shared" si="111"/>
        <v>0.75</v>
      </c>
      <c r="I294" s="7">
        <f>[1]minors!$AG188/1000+0.1</f>
        <v>2.6742194424221117</v>
      </c>
      <c r="J294" s="202">
        <f t="shared" si="117"/>
        <v>14.591958403336234</v>
      </c>
      <c r="K294" s="10">
        <f t="shared" si="103"/>
        <v>5.1713965664186441</v>
      </c>
      <c r="L294" s="202">
        <f t="shared" si="120"/>
        <v>21.988822923933448</v>
      </c>
      <c r="N294" s="177">
        <f t="shared" si="116"/>
        <v>17</v>
      </c>
      <c r="R294" s="28">
        <f t="shared" si="118"/>
        <v>136.77169710641451</v>
      </c>
      <c r="S294" s="29">
        <f t="shared" si="74"/>
        <v>124.77169710641455</v>
      </c>
      <c r="T294" s="203"/>
      <c r="AC294" s="207">
        <f>'weekly data seasonality'!AQ35</f>
        <v>20.994172620027435</v>
      </c>
      <c r="AD294" s="22">
        <f t="shared" si="105"/>
        <v>21.494172620027435</v>
      </c>
      <c r="AE294" s="22">
        <f>'[6]removals&amp;BFF'!$X188</f>
        <v>20.303350397805211</v>
      </c>
      <c r="AF294" s="22">
        <f>'[6]removals&amp;BFF'!$Y188</f>
        <v>20.994172620027435</v>
      </c>
      <c r="AH294" s="177"/>
      <c r="AI294" s="177"/>
      <c r="AJ294" s="177"/>
      <c r="AL294" s="202"/>
      <c r="AO294" s="203"/>
      <c r="AP294" s="203"/>
      <c r="AQ294" s="205"/>
      <c r="AR294" s="16">
        <f t="shared" si="121"/>
        <v>136.77169710641451</v>
      </c>
      <c r="AS294" s="202"/>
      <c r="AT294" s="202"/>
      <c r="AU294" s="202"/>
      <c r="AV294" s="202"/>
      <c r="AW294" s="202"/>
      <c r="AX294" s="202"/>
      <c r="AY294" s="202"/>
      <c r="AZ294" s="202"/>
      <c r="BA294" s="202"/>
      <c r="BB294" s="202"/>
      <c r="BC294" s="202"/>
      <c r="BD294" s="202"/>
      <c r="BE294" s="75">
        <f t="shared" si="119"/>
        <v>124.77169710641455</v>
      </c>
      <c r="BF294" s="202"/>
      <c r="BG294" s="202"/>
      <c r="BM294" s="69">
        <f t="shared" si="107"/>
        <v>25.262814369588401</v>
      </c>
      <c r="BN294" s="69">
        <f t="shared" si="108"/>
        <v>-0.99465030390601328</v>
      </c>
      <c r="BO294" s="256">
        <f t="shared" si="113"/>
        <v>-3.9372109906463233E-2</v>
      </c>
      <c r="BP294" s="257">
        <f t="shared" si="115"/>
        <v>-4.0697031860084699E-2</v>
      </c>
    </row>
    <row r="295" spans="1:68" s="201" customFormat="1">
      <c r="A295" s="199" t="str">
        <f t="shared" si="69"/>
        <v>202132</v>
      </c>
      <c r="B295" s="199">
        <f t="shared" si="70"/>
        <v>44415</v>
      </c>
      <c r="C295" s="177">
        <f>VLOOKUP(B295,'[4]AUS Mth'!$A$2:$V$157,22,TRUE)/1000000</f>
        <v>18.085406165662178</v>
      </c>
      <c r="D295" s="177">
        <f>VLOOKUP(B295,'[4]BRA Mth'!$A$2:$L$157,12,TRUE)/1000000+0.2</f>
        <v>7.7436353669001035</v>
      </c>
      <c r="E295" s="200">
        <f t="shared" si="110"/>
        <v>0.84</v>
      </c>
      <c r="F295" s="200">
        <f t="shared" si="111"/>
        <v>0.75</v>
      </c>
      <c r="I295" s="7">
        <f>[1]minors!$AG189/1000+0.1</f>
        <v>2.4294175768441049</v>
      </c>
      <c r="J295" s="202">
        <f t="shared" si="117"/>
        <v>14.591958403336234</v>
      </c>
      <c r="K295" s="10">
        <f t="shared" si="103"/>
        <v>5.4120423000227955</v>
      </c>
      <c r="L295" s="202">
        <f t="shared" si="120"/>
        <v>21.984749914599071</v>
      </c>
      <c r="N295" s="177">
        <f t="shared" si="116"/>
        <v>17</v>
      </c>
      <c r="R295" s="28">
        <f t="shared" si="118"/>
        <v>137.48089090257324</v>
      </c>
      <c r="S295" s="29">
        <f t="shared" si="74"/>
        <v>124.98089090257329</v>
      </c>
      <c r="T295" s="203"/>
      <c r="AC295" s="207">
        <f>'weekly data seasonality'!AQ36</f>
        <v>21.275556118440335</v>
      </c>
      <c r="AD295" s="22">
        <f t="shared" si="105"/>
        <v>21.775556118440335</v>
      </c>
      <c r="AE295" s="22">
        <f>'[6]removals&amp;BFF'!$X189</f>
        <v>20.575474851949568</v>
      </c>
      <c r="AF295" s="22">
        <f>'[6]removals&amp;BFF'!$Y189</f>
        <v>21.275556118440335</v>
      </c>
      <c r="AH295" s="177"/>
      <c r="AI295" s="177"/>
      <c r="AJ295" s="177"/>
      <c r="AL295" s="202"/>
      <c r="AO295" s="203"/>
      <c r="AP295" s="203"/>
      <c r="AQ295" s="205"/>
      <c r="AR295" s="16">
        <f t="shared" si="121"/>
        <v>137.48089090257324</v>
      </c>
      <c r="AS295" s="202"/>
      <c r="AT295" s="202"/>
      <c r="AU295" s="202"/>
      <c r="AV295" s="202"/>
      <c r="AW295" s="202"/>
      <c r="AX295" s="202"/>
      <c r="AY295" s="202"/>
      <c r="AZ295" s="202"/>
      <c r="BA295" s="202"/>
      <c r="BB295" s="202"/>
      <c r="BC295" s="202"/>
      <c r="BD295" s="202"/>
      <c r="BE295" s="75">
        <f t="shared" si="119"/>
        <v>124.98089090257329</v>
      </c>
      <c r="BF295" s="202"/>
      <c r="BG295" s="202"/>
      <c r="BM295" s="69">
        <f t="shared" si="107"/>
        <v>25.829041532562282</v>
      </c>
      <c r="BN295" s="69">
        <f t="shared" si="108"/>
        <v>-0.70919379615873623</v>
      </c>
      <c r="BO295" s="256">
        <f t="shared" si="113"/>
        <v>-2.7457224661808156E-2</v>
      </c>
      <c r="BP295" s="257">
        <f t="shared" si="115"/>
        <v>-4.4139048221824795E-2</v>
      </c>
    </row>
    <row r="296" spans="1:68" s="201" customFormat="1">
      <c r="A296" s="199" t="str">
        <f t="shared" ref="A296:A315" si="122">YEAR(B296)&amp;WEEKNUM(B296)</f>
        <v>202133</v>
      </c>
      <c r="B296" s="199">
        <f t="shared" ref="B296:B315" si="123">B295+7</f>
        <v>44422</v>
      </c>
      <c r="C296" s="177">
        <f>VLOOKUP(B296,'[4]AUS Mth'!$A$2:$V$157,22,TRUE)/1000000</f>
        <v>18.085406165662178</v>
      </c>
      <c r="D296" s="177">
        <f>VLOOKUP(B296,'[4]BRA Mth'!$A$2:$L$157,12,TRUE)/1000000+0.2</f>
        <v>7.7436353669001035</v>
      </c>
      <c r="E296" s="200">
        <f t="shared" si="110"/>
        <v>0.84</v>
      </c>
      <c r="F296" s="200">
        <f t="shared" si="111"/>
        <v>0.75</v>
      </c>
      <c r="I296" s="7">
        <f>[1]minors!$AG190/1000+0.1</f>
        <v>2.9810697423137675</v>
      </c>
      <c r="J296" s="202">
        <f t="shared" si="117"/>
        <v>14.591958403336234</v>
      </c>
      <c r="K296" s="10">
        <f t="shared" si="103"/>
        <v>5.6526880336269487</v>
      </c>
      <c r="L296" s="202">
        <f t="shared" si="120"/>
        <v>22.761201855691407</v>
      </c>
      <c r="N296" s="177">
        <f t="shared" si="116"/>
        <v>17</v>
      </c>
      <c r="R296" s="28">
        <f t="shared" si="118"/>
        <v>138.08225461431994</v>
      </c>
      <c r="S296" s="29">
        <f t="shared" si="74"/>
        <v>125.08225461432001</v>
      </c>
      <c r="T296" s="203"/>
      <c r="AC296" s="207">
        <f>'weekly data seasonality'!AQ37</f>
        <v>22.159838143944697</v>
      </c>
      <c r="AD296" s="22">
        <f t="shared" si="105"/>
        <v>22.659838143944697</v>
      </c>
      <c r="AE296" s="22">
        <f>'[6]removals&amp;BFF'!$X190</f>
        <v>21.434636378497029</v>
      </c>
      <c r="AF296" s="22">
        <f>'[6]removals&amp;BFF'!$Y190</f>
        <v>22.159838143944697</v>
      </c>
      <c r="AH296" s="177"/>
      <c r="AI296" s="177"/>
      <c r="AJ296" s="177"/>
      <c r="AL296" s="202"/>
      <c r="AO296" s="203"/>
      <c r="AP296" s="203"/>
      <c r="AQ296" s="205"/>
      <c r="AR296" s="16">
        <f t="shared" si="121"/>
        <v>138.08225461431994</v>
      </c>
      <c r="AS296" s="202"/>
      <c r="AT296" s="202"/>
      <c r="AU296" s="202"/>
      <c r="AV296" s="202"/>
      <c r="AW296" s="202"/>
      <c r="AX296" s="202"/>
      <c r="AY296" s="202"/>
      <c r="AZ296" s="202"/>
      <c r="BA296" s="202"/>
      <c r="BB296" s="202"/>
      <c r="BC296" s="202"/>
      <c r="BD296" s="202"/>
      <c r="BE296" s="75">
        <f t="shared" si="119"/>
        <v>125.08225461432001</v>
      </c>
      <c r="BF296" s="202"/>
      <c r="BG296" s="202"/>
      <c r="BM296" s="69">
        <f t="shared" si="107"/>
        <v>25.829041532562282</v>
      </c>
      <c r="BN296" s="69">
        <f t="shared" si="108"/>
        <v>-0.60136371174671055</v>
      </c>
      <c r="BO296" s="256">
        <f t="shared" si="113"/>
        <v>-2.328246330738136E-2</v>
      </c>
      <c r="BP296" s="257">
        <f t="shared" si="115"/>
        <v>-3.5524821645040686E-2</v>
      </c>
    </row>
    <row r="297" spans="1:68" s="201" customFormat="1">
      <c r="A297" s="199" t="str">
        <f t="shared" si="122"/>
        <v>202134</v>
      </c>
      <c r="B297" s="199">
        <f t="shared" si="123"/>
        <v>44429</v>
      </c>
      <c r="C297" s="177">
        <f>VLOOKUP(B297,'[4]AUS Mth'!$A$2:$V$157,22,TRUE)/1000000</f>
        <v>18.085406165662178</v>
      </c>
      <c r="D297" s="177">
        <f>VLOOKUP(B297,'[4]BRA Mth'!$A$2:$L$157,12,TRUE)/1000000+0.2</f>
        <v>7.7436353669001035</v>
      </c>
      <c r="E297" s="200">
        <f t="shared" si="110"/>
        <v>0.84</v>
      </c>
      <c r="F297" s="200">
        <f t="shared" si="111"/>
        <v>0.75</v>
      </c>
      <c r="I297" s="7">
        <f>[1]minors!$AG191/1000+0.1</f>
        <v>3.0843018727377669</v>
      </c>
      <c r="J297" s="202">
        <f t="shared" si="117"/>
        <v>14.739932379454666</v>
      </c>
      <c r="K297" s="10">
        <f t="shared" si="103"/>
        <v>5.6526880336269487</v>
      </c>
      <c r="L297" s="202">
        <f t="shared" si="120"/>
        <v>23.007383840102992</v>
      </c>
      <c r="N297" s="177">
        <f t="shared" si="116"/>
        <v>17</v>
      </c>
      <c r="R297" s="28">
        <f t="shared" si="118"/>
        <v>138.93093728236479</v>
      </c>
      <c r="S297" s="29">
        <f t="shared" si="74"/>
        <v>125.43093728236485</v>
      </c>
      <c r="T297" s="203"/>
      <c r="AC297" s="207">
        <f>'weekly data seasonality'!AQ38</f>
        <v>22.158701172058141</v>
      </c>
      <c r="AD297" s="22">
        <f t="shared" si="105"/>
        <v>22.658701172058141</v>
      </c>
      <c r="AE297" s="22">
        <f>'[6]removals&amp;BFF'!$X191</f>
        <v>21.433536615096116</v>
      </c>
      <c r="AF297" s="22">
        <f>'[6]removals&amp;BFF'!$Y191</f>
        <v>22.158701172058141</v>
      </c>
      <c r="AH297" s="177"/>
      <c r="AI297" s="177"/>
      <c r="AJ297" s="177"/>
      <c r="AL297" s="202"/>
      <c r="AO297" s="203"/>
      <c r="AP297" s="203"/>
      <c r="AQ297" s="205"/>
      <c r="AR297" s="16">
        <f t="shared" si="121"/>
        <v>138.93093728236479</v>
      </c>
      <c r="AS297" s="202"/>
      <c r="AT297" s="202"/>
      <c r="AU297" s="202"/>
      <c r="AV297" s="202"/>
      <c r="AW297" s="202"/>
      <c r="AX297" s="202"/>
      <c r="AY297" s="202"/>
      <c r="AZ297" s="202"/>
      <c r="BA297" s="202"/>
      <c r="BB297" s="202"/>
      <c r="BC297" s="202"/>
      <c r="BD297" s="202"/>
      <c r="BE297" s="75">
        <f t="shared" si="119"/>
        <v>125.43093728236485</v>
      </c>
      <c r="BF297" s="202"/>
      <c r="BG297" s="202"/>
      <c r="BM297" s="69">
        <f t="shared" si="107"/>
        <v>25.829041532562282</v>
      </c>
      <c r="BN297" s="69">
        <f t="shared" si="108"/>
        <v>-0.8486826680448516</v>
      </c>
      <c r="BO297" s="256">
        <f t="shared" si="113"/>
        <v>-3.2857691098406812E-2</v>
      </c>
      <c r="BP297" s="257">
        <f t="shared" si="115"/>
        <v>-3.0742372243514893E-2</v>
      </c>
    </row>
    <row r="298" spans="1:68" s="201" customFormat="1">
      <c r="A298" s="199" t="str">
        <f t="shared" si="122"/>
        <v>202135</v>
      </c>
      <c r="B298" s="199">
        <f t="shared" si="123"/>
        <v>44436</v>
      </c>
      <c r="C298" s="177">
        <f>VLOOKUP(B298,'[4]AUS Mth'!$A$2:$V$157,22,TRUE)/1000000</f>
        <v>18.085406165662178</v>
      </c>
      <c r="D298" s="177">
        <f>VLOOKUP(B298,'[4]BRA Mth'!$A$2:$L$157,12,TRUE)/1000000+0.2</f>
        <v>7.7436353669001035</v>
      </c>
      <c r="E298" s="200">
        <f t="shared" si="110"/>
        <v>0.84</v>
      </c>
      <c r="F298" s="200">
        <f t="shared" si="111"/>
        <v>0.75</v>
      </c>
      <c r="I298" s="7">
        <f>[1]minors!$AG192/1000+0.1</f>
        <v>2.5204539444876635</v>
      </c>
      <c r="J298" s="202">
        <f t="shared" si="117"/>
        <v>14.887906355573104</v>
      </c>
      <c r="K298" s="10">
        <f t="shared" si="103"/>
        <v>5.6526880336269487</v>
      </c>
      <c r="L298" s="202">
        <f>SUM(I298,J298,K298)*0.98</f>
        <v>22.599827367013962</v>
      </c>
      <c r="N298" s="177">
        <v>17</v>
      </c>
      <c r="R298" s="28">
        <f t="shared" si="118"/>
        <v>140.46692052270771</v>
      </c>
      <c r="S298" s="29">
        <f t="shared" si="74"/>
        <v>126.46692052270775</v>
      </c>
      <c r="T298" s="203"/>
      <c r="AC298" s="207">
        <f>'weekly data seasonality'!AQ39</f>
        <v>21.063844126671057</v>
      </c>
      <c r="AD298" s="22">
        <f t="shared" si="105"/>
        <v>21.563844126671057</v>
      </c>
      <c r="AE298" s="22">
        <f>'[6]removals&amp;BFF'!$X192</f>
        <v>20.374509807144431</v>
      </c>
      <c r="AF298" s="22">
        <f>'[6]removals&amp;BFF'!$Y192</f>
        <v>21.063844126671057</v>
      </c>
      <c r="AH298" s="177"/>
      <c r="AI298" s="177"/>
      <c r="AJ298" s="177"/>
      <c r="AL298" s="202"/>
      <c r="AO298" s="203"/>
      <c r="AP298" s="203"/>
      <c r="AQ298" s="205"/>
      <c r="AR298" s="16">
        <f t="shared" si="121"/>
        <v>140.46692052270771</v>
      </c>
      <c r="AS298" s="202"/>
      <c r="AT298" s="202"/>
      <c r="AU298" s="202"/>
      <c r="AV298" s="202"/>
      <c r="AW298" s="202"/>
      <c r="AX298" s="202"/>
      <c r="AY298" s="202"/>
      <c r="AZ298" s="202"/>
      <c r="BA298" s="202"/>
      <c r="BB298" s="202"/>
      <c r="BC298" s="202"/>
      <c r="BD298" s="202"/>
      <c r="BE298" s="75">
        <f t="shared" si="119"/>
        <v>126.46692052270775</v>
      </c>
      <c r="BF298" s="202"/>
      <c r="BG298" s="202"/>
      <c r="BM298" s="69">
        <f t="shared" si="107"/>
        <v>25.829041532562282</v>
      </c>
      <c r="BN298" s="69">
        <f t="shared" si="108"/>
        <v>-1.5359832403429046</v>
      </c>
      <c r="BO298" s="256">
        <f t="shared" si="113"/>
        <v>-5.9467295308132655E-2</v>
      </c>
      <c r="BP298" s="257">
        <f t="shared" si="115"/>
        <v>-3.5766168593932245E-2</v>
      </c>
    </row>
    <row r="299" spans="1:68" s="201" customFormat="1">
      <c r="A299" s="199" t="str">
        <f t="shared" si="122"/>
        <v>202136</v>
      </c>
      <c r="B299" s="199">
        <f t="shared" si="123"/>
        <v>44443</v>
      </c>
      <c r="C299" s="177">
        <f>VLOOKUP(B299,'[4]AUS Mth'!$A$2:$V$157,22,TRUE)/1000000</f>
        <v>18.020222587187501</v>
      </c>
      <c r="D299" s="177">
        <f>VLOOKUP(B299,'[4]BRA Mth'!$A$2:$L$157,12,TRUE)/1000000+0.2</f>
        <v>8.0481731942662087</v>
      </c>
      <c r="E299" s="200">
        <f t="shared" si="110"/>
        <v>0.84</v>
      </c>
      <c r="F299" s="200">
        <f t="shared" si="111"/>
        <v>0.75</v>
      </c>
      <c r="I299" s="7">
        <f>[1]minors!$AG193/1000+0.1</f>
        <v>2.3867964897257354</v>
      </c>
      <c r="J299" s="202">
        <f t="shared" si="117"/>
        <v>14.887906355573104</v>
      </c>
      <c r="K299" s="10">
        <f t="shared" si="103"/>
        <v>5.6526880336269487</v>
      </c>
      <c r="L299" s="202">
        <f t="shared" si="120"/>
        <v>22.468843061347272</v>
      </c>
      <c r="N299" s="177">
        <f t="shared" si="116"/>
        <v>17</v>
      </c>
      <c r="R299" s="28">
        <f t="shared" si="118"/>
        <v>140.83430108738565</v>
      </c>
      <c r="S299" s="29">
        <f t="shared" si="74"/>
        <v>126.3343010873857</v>
      </c>
      <c r="T299" s="203"/>
      <c r="AC299" s="207">
        <f>'weekly data seasonality'!AQ40</f>
        <v>22.101462496669328</v>
      </c>
      <c r="AD299" s="22">
        <f t="shared" si="105"/>
        <v>22.601462496669328</v>
      </c>
      <c r="AE299" s="22">
        <f>'[6]removals&amp;BFF'!$X193</f>
        <v>21.378171129762851</v>
      </c>
      <c r="AF299" s="22">
        <f>'[6]removals&amp;BFF'!$Y193</f>
        <v>22.101462496669328</v>
      </c>
      <c r="AH299" s="177"/>
      <c r="AI299" s="177"/>
      <c r="AJ299" s="177"/>
      <c r="AL299" s="202"/>
      <c r="AO299" s="203"/>
      <c r="AP299" s="203"/>
      <c r="AQ299" s="205"/>
      <c r="AR299" s="16">
        <f t="shared" si="121"/>
        <v>140.83430108738565</v>
      </c>
      <c r="AS299" s="202"/>
      <c r="AT299" s="202"/>
      <c r="AU299" s="202"/>
      <c r="AV299" s="202"/>
      <c r="AW299" s="202"/>
      <c r="AX299" s="202"/>
      <c r="AY299" s="202"/>
      <c r="AZ299" s="202"/>
      <c r="BA299" s="202"/>
      <c r="BB299" s="202"/>
      <c r="BC299" s="202"/>
      <c r="BD299" s="202"/>
      <c r="BE299" s="75">
        <f t="shared" si="119"/>
        <v>126.3343010873857</v>
      </c>
      <c r="BF299" s="202"/>
      <c r="BG299" s="202"/>
      <c r="BM299" s="69">
        <f t="shared" si="107"/>
        <v>26.06839578145371</v>
      </c>
      <c r="BN299" s="69">
        <f t="shared" si="108"/>
        <v>-0.36738056467794422</v>
      </c>
      <c r="BO299" s="256">
        <f t="shared" si="113"/>
        <v>-1.409294870915364E-2</v>
      </c>
      <c r="BP299" s="257">
        <f t="shared" si="115"/>
        <v>-3.2425099605768615E-2</v>
      </c>
    </row>
    <row r="300" spans="1:68" s="201" customFormat="1">
      <c r="A300" s="199" t="str">
        <f t="shared" si="122"/>
        <v>202137</v>
      </c>
      <c r="B300" s="199">
        <f t="shared" si="123"/>
        <v>44450</v>
      </c>
      <c r="C300" s="177">
        <f>VLOOKUP(B300,'[4]AUS Mth'!$A$2:$V$157,22,TRUE)/1000000</f>
        <v>18.020222587187501</v>
      </c>
      <c r="D300" s="177">
        <f>VLOOKUP(B300,'[4]BRA Mth'!$A$2:$L$157,12,TRUE)/1000000+0.2</f>
        <v>8.0481731942662087</v>
      </c>
      <c r="E300" s="200">
        <f t="shared" si="110"/>
        <v>0.84</v>
      </c>
      <c r="F300" s="200">
        <f t="shared" si="111"/>
        <v>0.75</v>
      </c>
      <c r="I300" s="7">
        <f>[1]minors!$AG194/1000+0.1</f>
        <v>2.7603512341391325</v>
      </c>
      <c r="J300" s="202">
        <f t="shared" si="117"/>
        <v>14.887906355573104</v>
      </c>
      <c r="K300" s="10">
        <f t="shared" si="103"/>
        <v>5.7302072794010126</v>
      </c>
      <c r="L300" s="202">
        <f t="shared" si="120"/>
        <v>22.910895571730986</v>
      </c>
      <c r="N300" s="177">
        <f t="shared" si="116"/>
        <v>17</v>
      </c>
      <c r="R300" s="28">
        <f t="shared" si="118"/>
        <v>142.39195879109275</v>
      </c>
      <c r="S300" s="29">
        <f t="shared" si="74"/>
        <v>127.39195879109279</v>
      </c>
      <c r="T300" s="203"/>
      <c r="AC300" s="207">
        <f>'weekly data seasonality'!AQ41</f>
        <v>21.353237868023893</v>
      </c>
      <c r="AD300" s="22">
        <f t="shared" si="105"/>
        <v>21.853237868023893</v>
      </c>
      <c r="AE300" s="22">
        <f>'[6]removals&amp;BFF'!$X194</f>
        <v>20.654432863252396</v>
      </c>
      <c r="AF300" s="22">
        <f>'[6]removals&amp;BFF'!$Y194</f>
        <v>21.353237868023893</v>
      </c>
      <c r="AH300" s="177"/>
      <c r="AI300" s="177"/>
      <c r="AJ300" s="177"/>
      <c r="AL300" s="202"/>
      <c r="AO300" s="203"/>
      <c r="AP300" s="203"/>
      <c r="AQ300" s="205"/>
      <c r="AR300" s="16">
        <f t="shared" si="121"/>
        <v>142.39195879109275</v>
      </c>
      <c r="AS300" s="202"/>
      <c r="AT300" s="202"/>
      <c r="AU300" s="202"/>
      <c r="AV300" s="202"/>
      <c r="AW300" s="202"/>
      <c r="AX300" s="202"/>
      <c r="AY300" s="202"/>
      <c r="AZ300" s="202"/>
      <c r="BA300" s="202"/>
      <c r="BB300" s="202"/>
      <c r="BC300" s="202"/>
      <c r="BD300" s="202"/>
      <c r="BE300" s="75">
        <f t="shared" si="119"/>
        <v>127.39195879109279</v>
      </c>
      <c r="BF300" s="202"/>
      <c r="BG300" s="202"/>
      <c r="BM300" s="69">
        <f t="shared" si="107"/>
        <v>26.06839578145371</v>
      </c>
      <c r="BN300" s="69">
        <f t="shared" si="108"/>
        <v>-1.5576577037070933</v>
      </c>
      <c r="BO300" s="256">
        <f t="shared" si="113"/>
        <v>-5.9752725743687105E-2</v>
      </c>
      <c r="BP300" s="257">
        <f t="shared" si="115"/>
        <v>-4.1542665214845051E-2</v>
      </c>
    </row>
    <row r="301" spans="1:68" s="201" customFormat="1">
      <c r="A301" s="199" t="str">
        <f t="shared" si="122"/>
        <v>202138</v>
      </c>
      <c r="B301" s="199">
        <f t="shared" si="123"/>
        <v>44457</v>
      </c>
      <c r="C301" s="177">
        <f>VLOOKUP(B301,'[4]AUS Mth'!$A$2:$V$157,22,TRUE)/1000000</f>
        <v>18.020222587187501</v>
      </c>
      <c r="D301" s="177">
        <f>VLOOKUP(B301,'[4]BRA Mth'!$A$2:$L$157,12,TRUE)/1000000+0.2</f>
        <v>8.0481731942662087</v>
      </c>
      <c r="E301" s="200">
        <f t="shared" si="110"/>
        <v>0.84</v>
      </c>
      <c r="F301" s="200">
        <f t="shared" si="111"/>
        <v>0.75</v>
      </c>
      <c r="I301" s="7">
        <f>[1]minors!$AG195/1000+0.1</f>
        <v>2.950958593653938</v>
      </c>
      <c r="J301" s="202">
        <f t="shared" si="117"/>
        <v>14.861076794672929</v>
      </c>
      <c r="K301" s="10">
        <f t="shared" si="103"/>
        <v>5.8077265251750774</v>
      </c>
      <c r="L301" s="202">
        <f t="shared" si="120"/>
        <v>23.147366675231904</v>
      </c>
      <c r="N301" s="177">
        <f t="shared" si="116"/>
        <v>17</v>
      </c>
      <c r="R301" s="28">
        <f t="shared" si="118"/>
        <v>143.91581698808514</v>
      </c>
      <c r="S301" s="29">
        <f t="shared" si="74"/>
        <v>128.41581698808517</v>
      </c>
      <c r="T301" s="203"/>
      <c r="AC301" s="207">
        <f>'weekly data seasonality'!AQ42</f>
        <v>21.623508478239518</v>
      </c>
      <c r="AD301" s="22">
        <f t="shared" si="105"/>
        <v>22.123508478239518</v>
      </c>
      <c r="AE301" s="22">
        <f>'[6]removals&amp;BFF'!$X195</f>
        <v>20.915858610865513</v>
      </c>
      <c r="AF301" s="22">
        <f>'[6]removals&amp;BFF'!$Y195</f>
        <v>21.623508478239518</v>
      </c>
      <c r="AH301" s="177"/>
      <c r="AI301" s="177"/>
      <c r="AJ301" s="177"/>
      <c r="AL301" s="202"/>
      <c r="AO301" s="203"/>
      <c r="AP301" s="203"/>
      <c r="AQ301" s="205"/>
      <c r="AR301" s="16">
        <f t="shared" si="121"/>
        <v>143.91581698808514</v>
      </c>
      <c r="AS301" s="202"/>
      <c r="AT301" s="202"/>
      <c r="AU301" s="202"/>
      <c r="AV301" s="202"/>
      <c r="AW301" s="202"/>
      <c r="AX301" s="202"/>
      <c r="AY301" s="202"/>
      <c r="AZ301" s="202"/>
      <c r="BA301" s="202"/>
      <c r="BB301" s="202"/>
      <c r="BC301" s="202"/>
      <c r="BD301" s="202"/>
      <c r="BE301" s="75">
        <f t="shared" si="119"/>
        <v>128.41581698808517</v>
      </c>
      <c r="BF301" s="202"/>
      <c r="BG301" s="202"/>
      <c r="BM301" s="69">
        <f t="shared" si="107"/>
        <v>26.06839578145371</v>
      </c>
      <c r="BN301" s="69">
        <f t="shared" si="108"/>
        <v>-1.5238581969923857</v>
      </c>
      <c r="BO301" s="256">
        <f t="shared" si="113"/>
        <v>-5.8456155482974927E-2</v>
      </c>
      <c r="BP301" s="257">
        <f t="shared" si="115"/>
        <v>-4.794228131098708E-2</v>
      </c>
    </row>
    <row r="302" spans="1:68" s="201" customFormat="1">
      <c r="A302" s="199" t="str">
        <f t="shared" si="122"/>
        <v>202139</v>
      </c>
      <c r="B302" s="199">
        <f t="shared" si="123"/>
        <v>44464</v>
      </c>
      <c r="C302" s="177">
        <f>VLOOKUP(B302,'[4]AUS Mth'!$A$2:$V$157,22,TRUE)/1000000</f>
        <v>18.020222587187501</v>
      </c>
      <c r="D302" s="177">
        <f>VLOOKUP(B302,'[4]BRA Mth'!$A$2:$L$157,12,TRUE)/1000000+0.2</f>
        <v>8.0481731942662087</v>
      </c>
      <c r="E302" s="200">
        <f t="shared" si="110"/>
        <v>0.84</v>
      </c>
      <c r="F302" s="200">
        <f t="shared" si="111"/>
        <v>0.75</v>
      </c>
      <c r="I302" s="7">
        <f>[1]minors!$AG196/1000+0.1</f>
        <v>2.9798155240933184</v>
      </c>
      <c r="J302" s="202">
        <f t="shared" si="117"/>
        <v>14.83424723377275</v>
      </c>
      <c r="K302" s="10">
        <f t="shared" si="103"/>
        <v>5.8077265251750774</v>
      </c>
      <c r="L302" s="202">
        <f>SUM(I302,J302,K302)*0.98</f>
        <v>23.149353497380321</v>
      </c>
      <c r="N302" s="177">
        <f t="shared" si="116"/>
        <v>17</v>
      </c>
      <c r="R302" s="28">
        <f t="shared" si="118"/>
        <v>145.63500768300028</v>
      </c>
      <c r="S302" s="29">
        <f t="shared" ref="S302:S315" si="124">L302-AD302+N301-N302+S301</f>
        <v>129.63500768300031</v>
      </c>
      <c r="T302" s="203"/>
      <c r="AC302" s="207">
        <f>'weekly data seasonality'!AQ43</f>
        <v>21.430162802465187</v>
      </c>
      <c r="AD302" s="22">
        <f t="shared" si="105"/>
        <v>21.930162802465187</v>
      </c>
      <c r="AE302" s="22">
        <f>'[6]removals&amp;BFF'!$X196</f>
        <v>20.728840356099511</v>
      </c>
      <c r="AF302" s="22">
        <f>'[6]removals&amp;BFF'!$Y196</f>
        <v>21.430162802465187</v>
      </c>
      <c r="AH302" s="177"/>
      <c r="AI302" s="177"/>
      <c r="AJ302" s="177"/>
      <c r="AL302" s="202"/>
      <c r="AO302" s="203"/>
      <c r="AP302" s="203"/>
      <c r="AQ302" s="205"/>
      <c r="AR302" s="16">
        <f t="shared" si="121"/>
        <v>145.63500768300028</v>
      </c>
      <c r="AS302" s="202"/>
      <c r="AT302" s="202"/>
      <c r="AU302" s="202"/>
      <c r="AV302" s="202"/>
      <c r="AW302" s="202"/>
      <c r="AX302" s="202"/>
      <c r="AY302" s="202"/>
      <c r="AZ302" s="202"/>
      <c r="BA302" s="202"/>
      <c r="BB302" s="202"/>
      <c r="BC302" s="202"/>
      <c r="BD302" s="202"/>
      <c r="BE302" s="75">
        <f t="shared" si="119"/>
        <v>129.63500768300031</v>
      </c>
      <c r="BF302" s="202"/>
      <c r="BG302" s="202"/>
      <c r="BM302" s="69">
        <f t="shared" si="107"/>
        <v>26.06839578145371</v>
      </c>
      <c r="BN302" s="69">
        <f t="shared" si="108"/>
        <v>-1.7191906949151345</v>
      </c>
      <c r="BO302" s="256">
        <f t="shared" si="113"/>
        <v>-6.5949232523861256E-2</v>
      </c>
      <c r="BP302" s="257">
        <f t="shared" si="115"/>
        <v>-4.9562765614919228E-2</v>
      </c>
    </row>
    <row r="303" spans="1:68" s="201" customFormat="1">
      <c r="A303" s="199" t="str">
        <f t="shared" si="122"/>
        <v>202140</v>
      </c>
      <c r="B303" s="199">
        <f t="shared" si="123"/>
        <v>44471</v>
      </c>
      <c r="C303" s="177">
        <f>VLOOKUP(B303,'[4]AUS Mth'!$A$2:$V$157,22,TRUE)/1000000</f>
        <v>18.427825361825398</v>
      </c>
      <c r="D303" s="177">
        <f>VLOOKUP(B303,'[4]BRA Mth'!$A$2:$L$157,12,TRUE)/1000000+0.2</f>
        <v>7.856182619933878</v>
      </c>
      <c r="E303" s="200">
        <f t="shared" si="110"/>
        <v>0.84</v>
      </c>
      <c r="F303" s="200">
        <f t="shared" si="111"/>
        <v>0.75</v>
      </c>
      <c r="I303" s="7">
        <f>[1]minors!$AG197/1000+0.1</f>
        <v>2.7284333293487033</v>
      </c>
      <c r="J303" s="202">
        <f t="shared" si="117"/>
        <v>14.83424723377275</v>
      </c>
      <c r="K303" s="10">
        <f t="shared" si="103"/>
        <v>5.8077265251750774</v>
      </c>
      <c r="L303" s="202">
        <f t="shared" si="120"/>
        <v>22.902998946530602</v>
      </c>
      <c r="N303" s="177">
        <f t="shared" si="116"/>
        <v>17</v>
      </c>
      <c r="R303" s="28">
        <f t="shared" si="118"/>
        <v>148.34303586028787</v>
      </c>
      <c r="S303" s="29">
        <f t="shared" si="124"/>
        <v>131.8430358602879</v>
      </c>
      <c r="T303" s="203"/>
      <c r="AC303" s="207">
        <f>'weekly data seasonality'!AQ44</f>
        <v>20.194970769243014</v>
      </c>
      <c r="AD303" s="22">
        <f t="shared" si="105"/>
        <v>20.694970769243014</v>
      </c>
      <c r="AE303" s="22">
        <f>'[6]removals&amp;BFF'!$X197</f>
        <v>19.534071156173368</v>
      </c>
      <c r="AF303" s="22">
        <f>'[6]removals&amp;BFF'!$Y197</f>
        <v>20.194970769243014</v>
      </c>
      <c r="AH303" s="177"/>
      <c r="AI303" s="177"/>
      <c r="AJ303" s="177"/>
      <c r="AL303" s="202"/>
      <c r="AO303" s="203"/>
      <c r="AP303" s="203"/>
      <c r="AQ303" s="205"/>
      <c r="AR303" s="16">
        <f t="shared" si="121"/>
        <v>148.34303586028787</v>
      </c>
      <c r="AS303" s="202"/>
      <c r="AT303" s="202"/>
      <c r="AU303" s="202"/>
      <c r="AV303" s="202"/>
      <c r="AW303" s="202"/>
      <c r="AX303" s="202"/>
      <c r="AY303" s="202"/>
      <c r="AZ303" s="202"/>
      <c r="BA303" s="202"/>
      <c r="BB303" s="202"/>
      <c r="BC303" s="202"/>
      <c r="BD303" s="202"/>
      <c r="BE303" s="75">
        <f t="shared" si="119"/>
        <v>131.8430358602879</v>
      </c>
      <c r="BF303" s="202"/>
      <c r="BG303" s="202"/>
      <c r="BM303" s="69">
        <f t="shared" si="107"/>
        <v>26.284007981759277</v>
      </c>
      <c r="BN303" s="69">
        <f t="shared" si="108"/>
        <v>-2.7080281772875878</v>
      </c>
      <c r="BO303" s="256">
        <f t="shared" si="113"/>
        <v>-0.103029499122315</v>
      </c>
      <c r="BP303" s="257">
        <f t="shared" si="115"/>
        <v>-7.1796903218209571E-2</v>
      </c>
    </row>
    <row r="304" spans="1:68" s="201" customFormat="1">
      <c r="A304" s="199" t="str">
        <f t="shared" si="122"/>
        <v>202141</v>
      </c>
      <c r="B304" s="199">
        <f t="shared" si="123"/>
        <v>44478</v>
      </c>
      <c r="C304" s="177">
        <f>VLOOKUP(B304,'[4]AUS Mth'!$A$2:$V$157,22,TRUE)/1000000</f>
        <v>18.427825361825398</v>
      </c>
      <c r="D304" s="177">
        <f>VLOOKUP(B304,'[4]BRA Mth'!$A$2:$L$157,12,TRUE)/1000000+0.2</f>
        <v>7.856182619933878</v>
      </c>
      <c r="E304" s="200">
        <f t="shared" si="110"/>
        <v>0.84</v>
      </c>
      <c r="F304" s="200">
        <f t="shared" si="111"/>
        <v>0.75</v>
      </c>
      <c r="I304" s="7">
        <f>[1]minors!$AG198/1000+0.1</f>
        <v>2.598993333202205</v>
      </c>
      <c r="J304" s="202">
        <f t="shared" si="117"/>
        <v>14.83424723377275</v>
      </c>
      <c r="K304" s="10">
        <f t="shared" si="103"/>
        <v>5.9219282104373674</v>
      </c>
      <c r="L304" s="202">
        <f t="shared" ref="L304:L315" si="125">SUM(I304,J304,K304)*0.97</f>
        <v>22.654513714089955</v>
      </c>
      <c r="N304" s="177">
        <f t="shared" si="116"/>
        <v>17</v>
      </c>
      <c r="R304" s="28">
        <f t="shared" si="118"/>
        <v>149.12354349426337</v>
      </c>
      <c r="S304" s="29">
        <f t="shared" si="124"/>
        <v>132.1235434942634</v>
      </c>
      <c r="T304" s="203"/>
      <c r="AC304" s="207">
        <f>'weekly data seasonality'!AQ45</f>
        <v>21.874006080114452</v>
      </c>
      <c r="AD304" s="22">
        <f t="shared" si="105"/>
        <v>22.374006080114452</v>
      </c>
      <c r="AE304" s="22">
        <f>'[6]removals&amp;BFF'!$X198</f>
        <v>21.158158440629471</v>
      </c>
      <c r="AF304" s="22">
        <f>'[6]removals&amp;BFF'!$Y198</f>
        <v>21.874006080114452</v>
      </c>
      <c r="AH304" s="177"/>
      <c r="AI304" s="177"/>
      <c r="AJ304" s="177"/>
      <c r="AL304" s="202"/>
      <c r="AO304" s="203"/>
      <c r="AP304" s="203"/>
      <c r="AQ304" s="205"/>
      <c r="AR304" s="16">
        <f t="shared" si="121"/>
        <v>149.12354349426337</v>
      </c>
      <c r="AS304" s="202"/>
      <c r="AT304" s="202"/>
      <c r="AU304" s="202"/>
      <c r="AV304" s="202"/>
      <c r="AW304" s="202"/>
      <c r="AX304" s="202"/>
      <c r="AY304" s="202"/>
      <c r="AZ304" s="202"/>
      <c r="BA304" s="202"/>
      <c r="BB304" s="202"/>
      <c r="BC304" s="202"/>
      <c r="BD304" s="202"/>
      <c r="BE304" s="75">
        <f t="shared" si="119"/>
        <v>132.1235434942634</v>
      </c>
      <c r="BF304" s="202"/>
      <c r="BG304" s="202"/>
      <c r="BM304" s="69">
        <f t="shared" si="107"/>
        <v>26.284007981759277</v>
      </c>
      <c r="BN304" s="69">
        <f t="shared" si="108"/>
        <v>-0.78050763397550327</v>
      </c>
      <c r="BO304" s="256">
        <f t="shared" si="113"/>
        <v>-2.9695152828943146E-2</v>
      </c>
      <c r="BP304" s="257">
        <f t="shared" si="115"/>
        <v>-6.4282509989523576E-2</v>
      </c>
    </row>
    <row r="305" spans="1:68" s="201" customFormat="1">
      <c r="A305" s="199" t="str">
        <f t="shared" si="122"/>
        <v>202142</v>
      </c>
      <c r="B305" s="199">
        <f t="shared" si="123"/>
        <v>44485</v>
      </c>
      <c r="C305" s="177">
        <f>VLOOKUP(B305,'[4]AUS Mth'!$A$2:$V$157,22,TRUE)/1000000</f>
        <v>18.427825361825398</v>
      </c>
      <c r="D305" s="177">
        <f>VLOOKUP(B305,'[4]BRA Mth'!$A$2:$L$157,12,TRUE)/1000000+0.2</f>
        <v>7.856182619933878</v>
      </c>
      <c r="E305" s="200">
        <f t="shared" si="110"/>
        <v>0.84</v>
      </c>
      <c r="F305" s="200">
        <f t="shared" si="111"/>
        <v>0.75</v>
      </c>
      <c r="I305" s="7">
        <f>[1]minors!$AG199/1000+0.1</f>
        <v>2.4367917387999589</v>
      </c>
      <c r="J305" s="202">
        <f t="shared" si="117"/>
        <v>15.002016535813711</v>
      </c>
      <c r="K305" s="10">
        <f t="shared" si="103"/>
        <v>6.0361298956996565</v>
      </c>
      <c r="L305" s="202">
        <f t="shared" si="125"/>
        <v>22.770690025203926</v>
      </c>
      <c r="N305" s="177">
        <f t="shared" si="116"/>
        <v>17</v>
      </c>
      <c r="R305" s="28">
        <f t="shared" si="118"/>
        <v>150.35598844358742</v>
      </c>
      <c r="S305" s="29">
        <f t="shared" si="124"/>
        <v>132.85598844358745</v>
      </c>
      <c r="T305" s="203"/>
      <c r="AC305" s="207">
        <f>'weekly data seasonality'!AQ46</f>
        <v>21.538245075879882</v>
      </c>
      <c r="AD305" s="22">
        <f t="shared" si="105"/>
        <v>22.038245075879882</v>
      </c>
      <c r="AE305" s="22">
        <f>'[6]removals&amp;BFF'!$X199</f>
        <v>20.833385534388118</v>
      </c>
      <c r="AF305" s="22">
        <f>'[6]removals&amp;BFF'!$Y199</f>
        <v>21.538245075879882</v>
      </c>
      <c r="AH305" s="177"/>
      <c r="AI305" s="177"/>
      <c r="AJ305" s="177"/>
      <c r="AL305" s="202"/>
      <c r="AO305" s="203"/>
      <c r="AP305" s="203"/>
      <c r="AQ305" s="205"/>
      <c r="AR305" s="16">
        <f t="shared" si="121"/>
        <v>150.35598844358742</v>
      </c>
      <c r="AS305" s="202"/>
      <c r="AT305" s="202"/>
      <c r="AU305" s="202"/>
      <c r="AV305" s="202"/>
      <c r="AW305" s="202"/>
      <c r="AX305" s="202"/>
      <c r="AY305" s="202"/>
      <c r="AZ305" s="202"/>
      <c r="BA305" s="202"/>
      <c r="BB305" s="202"/>
      <c r="BC305" s="202"/>
      <c r="BD305" s="202"/>
      <c r="BE305" s="75">
        <f t="shared" si="119"/>
        <v>132.85598844358745</v>
      </c>
      <c r="BF305" s="202"/>
      <c r="BG305" s="202"/>
      <c r="BM305" s="69">
        <f t="shared" si="107"/>
        <v>26.284007981759277</v>
      </c>
      <c r="BN305" s="69">
        <f t="shared" si="108"/>
        <v>-1.2324449493240444</v>
      </c>
      <c r="BO305" s="256">
        <f t="shared" si="113"/>
        <v>-4.6889536412382138E-2</v>
      </c>
      <c r="BP305" s="257">
        <f t="shared" si="115"/>
        <v>-6.1390855221875387E-2</v>
      </c>
    </row>
    <row r="306" spans="1:68" s="201" customFormat="1">
      <c r="A306" s="199" t="str">
        <f t="shared" si="122"/>
        <v>202143</v>
      </c>
      <c r="B306" s="199">
        <f t="shared" si="123"/>
        <v>44492</v>
      </c>
      <c r="C306" s="177">
        <f>VLOOKUP(B306,'[4]AUS Mth'!$A$2:$V$157,22,TRUE)/1000000</f>
        <v>18.427825361825398</v>
      </c>
      <c r="D306" s="177">
        <f>VLOOKUP(B306,'[4]BRA Mth'!$A$2:$L$157,12,TRUE)/1000000+0.2</f>
        <v>7.856182619933878</v>
      </c>
      <c r="E306" s="200">
        <f t="shared" si="110"/>
        <v>0.84</v>
      </c>
      <c r="F306" s="200">
        <f t="shared" si="111"/>
        <v>0.75</v>
      </c>
      <c r="I306" s="7">
        <f>[1]minors!$AG200/1000+0.1</f>
        <v>2.5969763815277758</v>
      </c>
      <c r="J306" s="202">
        <f t="shared" si="117"/>
        <v>15.169785837854667</v>
      </c>
      <c r="K306" s="10">
        <f t="shared" si="103"/>
        <v>6.0361298956996565</v>
      </c>
      <c r="L306" s="202">
        <f t="shared" si="125"/>
        <v>23.088805351629635</v>
      </c>
      <c r="N306" s="177">
        <v>17.5</v>
      </c>
      <c r="R306" s="28">
        <f t="shared" si="118"/>
        <v>151.52098944494952</v>
      </c>
      <c r="S306" s="29">
        <f t="shared" si="124"/>
        <v>133.52098944494955</v>
      </c>
      <c r="T306" s="203"/>
      <c r="AC306" s="207">
        <f>'weekly data seasonality'!AQ47</f>
        <v>21.423804350267531</v>
      </c>
      <c r="AD306" s="22">
        <f t="shared" si="105"/>
        <v>21.923804350267531</v>
      </c>
      <c r="AE306" s="22">
        <f>'[6]removals&amp;BFF'!$X200</f>
        <v>20.722689990293521</v>
      </c>
      <c r="AF306" s="22">
        <f>'[6]removals&amp;BFF'!$Y200</f>
        <v>21.423804350267531</v>
      </c>
      <c r="AH306" s="177"/>
      <c r="AI306" s="177"/>
      <c r="AJ306" s="177"/>
      <c r="AL306" s="202"/>
      <c r="AO306" s="203"/>
      <c r="AP306" s="203"/>
      <c r="AQ306" s="205"/>
      <c r="AR306" s="16">
        <f t="shared" si="121"/>
        <v>151.52098944494952</v>
      </c>
      <c r="AS306" s="202"/>
      <c r="AT306" s="202"/>
      <c r="AU306" s="202"/>
      <c r="AV306" s="202"/>
      <c r="AW306" s="202"/>
      <c r="AX306" s="202"/>
      <c r="AY306" s="202"/>
      <c r="AZ306" s="202"/>
      <c r="BA306" s="202"/>
      <c r="BB306" s="202"/>
      <c r="BC306" s="202"/>
      <c r="BD306" s="202"/>
      <c r="BE306" s="75">
        <f t="shared" si="119"/>
        <v>133.52098944494955</v>
      </c>
      <c r="BF306" s="202"/>
      <c r="BG306" s="202"/>
      <c r="BM306" s="69">
        <f t="shared" si="107"/>
        <v>26.284007981759277</v>
      </c>
      <c r="BN306" s="69">
        <f t="shared" si="108"/>
        <v>-1.6650010013621035</v>
      </c>
      <c r="BO306" s="256">
        <f t="shared" si="113"/>
        <v>-6.3346541460403985E-2</v>
      </c>
      <c r="BP306" s="257">
        <f t="shared" si="115"/>
        <v>-6.0740182456011066E-2</v>
      </c>
    </row>
    <row r="307" spans="1:68" s="201" customFormat="1">
      <c r="A307" s="199" t="str">
        <f t="shared" si="122"/>
        <v>202144</v>
      </c>
      <c r="B307" s="199">
        <f t="shared" si="123"/>
        <v>44499</v>
      </c>
      <c r="C307" s="177">
        <f>VLOOKUP(B307,'[4]AUS Mth'!$A$2:$V$157,22,TRUE)/1000000</f>
        <v>18.427825361825398</v>
      </c>
      <c r="D307" s="177">
        <f>VLOOKUP(B307,'[4]BRA Mth'!$A$2:$L$157,12,TRUE)/1000000+0.2</f>
        <v>7.856182619933878</v>
      </c>
      <c r="E307" s="200">
        <f t="shared" si="110"/>
        <v>0.84</v>
      </c>
      <c r="F307" s="200">
        <f t="shared" si="111"/>
        <v>0.75</v>
      </c>
      <c r="I307" s="7">
        <f>[1]minors!$AG201/1000+0.1</f>
        <v>2.805424363130494</v>
      </c>
      <c r="J307" s="202">
        <f t="shared" si="117"/>
        <v>15.169785837854667</v>
      </c>
      <c r="K307" s="10">
        <f t="shared" si="103"/>
        <v>6.0361298956996565</v>
      </c>
      <c r="L307" s="202">
        <f t="shared" si="125"/>
        <v>23.290999893784271</v>
      </c>
      <c r="N307" s="177">
        <f t="shared" si="116"/>
        <v>17.5</v>
      </c>
      <c r="R307" s="28">
        <f t="shared" si="118"/>
        <v>153.08729127049145</v>
      </c>
      <c r="S307" s="29">
        <f t="shared" si="124"/>
        <v>134.58729127049148</v>
      </c>
      <c r="T307" s="203"/>
      <c r="AC307" s="207">
        <f>'weekly data seasonality'!AQ48</f>
        <v>21.724698068242351</v>
      </c>
      <c r="AD307" s="22">
        <f t="shared" si="105"/>
        <v>22.224698068242351</v>
      </c>
      <c r="AE307" s="22">
        <f>'[6]removals&amp;BFF'!$X201</f>
        <v>21.013736675358171</v>
      </c>
      <c r="AF307" s="22">
        <f>'[6]removals&amp;BFF'!$Y201</f>
        <v>21.724698068242351</v>
      </c>
      <c r="AH307" s="177"/>
      <c r="AI307" s="177"/>
      <c r="AJ307" s="177"/>
      <c r="AL307" s="202"/>
      <c r="AO307" s="203"/>
      <c r="AP307" s="203"/>
      <c r="AQ307" s="205"/>
      <c r="AR307" s="16">
        <f t="shared" si="121"/>
        <v>153.08729127049145</v>
      </c>
      <c r="AS307" s="202"/>
      <c r="AT307" s="202"/>
      <c r="AU307" s="202"/>
      <c r="AV307" s="202"/>
      <c r="AW307" s="202"/>
      <c r="AX307" s="202"/>
      <c r="AY307" s="202"/>
      <c r="AZ307" s="202"/>
      <c r="BA307" s="202"/>
      <c r="BB307" s="202"/>
      <c r="BC307" s="202"/>
      <c r="BD307" s="202"/>
      <c r="BE307" s="75">
        <f t="shared" si="119"/>
        <v>134.58729127049148</v>
      </c>
      <c r="BF307" s="202"/>
      <c r="BG307" s="202"/>
      <c r="BM307" s="69">
        <f t="shared" si="107"/>
        <v>26.284007981759277</v>
      </c>
      <c r="BN307" s="69">
        <f t="shared" si="108"/>
        <v>-1.5663018255419203</v>
      </c>
      <c r="BO307" s="256">
        <f t="shared" si="113"/>
        <v>-5.959143775290706E-2</v>
      </c>
      <c r="BP307" s="257">
        <f t="shared" si="115"/>
        <v>-4.9880667113659079E-2</v>
      </c>
    </row>
    <row r="308" spans="1:68" s="201" customFormat="1">
      <c r="A308" s="199" t="str">
        <f t="shared" si="122"/>
        <v>202145</v>
      </c>
      <c r="B308" s="199">
        <f t="shared" si="123"/>
        <v>44506</v>
      </c>
      <c r="C308" s="177">
        <f>VLOOKUP(B308,'[4]AUS Mth'!$A$2:$V$157,22,TRUE)/1000000</f>
        <v>17.615211904559374</v>
      </c>
      <c r="D308" s="177">
        <f>VLOOKUP(B308,'[4]BRA Mth'!$A$2:$L$157,12,TRUE)/1000000+0.2</f>
        <v>7.7041054314884843</v>
      </c>
      <c r="E308" s="200">
        <f t="shared" si="110"/>
        <v>0.84</v>
      </c>
      <c r="F308" s="200">
        <f t="shared" si="111"/>
        <v>0.75</v>
      </c>
      <c r="I308" s="7">
        <f>[1]minors!$AG202/1000+0.1</f>
        <v>2.6230535605729255</v>
      </c>
      <c r="J308" s="202">
        <f t="shared" si="117"/>
        <v>15.169785837854667</v>
      </c>
      <c r="K308" s="10">
        <f t="shared" si="103"/>
        <v>5.9641334303250328</v>
      </c>
      <c r="L308" s="202">
        <f t="shared" si="125"/>
        <v>23.044263643890044</v>
      </c>
      <c r="N308" s="177">
        <f t="shared" si="116"/>
        <v>17.5</v>
      </c>
      <c r="R308" s="28">
        <f t="shared" si="118"/>
        <v>153.88686079205931</v>
      </c>
      <c r="S308" s="29">
        <f t="shared" si="124"/>
        <v>134.88686079205934</v>
      </c>
      <c r="T308" s="203"/>
      <c r="AC308" s="207">
        <f>'weekly data seasonality'!AQ49</f>
        <v>22.244694122322173</v>
      </c>
      <c r="AD308" s="22">
        <f t="shared" si="105"/>
        <v>22.744694122322173</v>
      </c>
      <c r="AE308" s="22">
        <f>'[6]removals&amp;BFF'!$X202</f>
        <v>21.516715364329325</v>
      </c>
      <c r="AF308" s="22">
        <f>'[6]removals&amp;BFF'!$Y202</f>
        <v>22.244694122322173</v>
      </c>
      <c r="AH308" s="177"/>
      <c r="AI308" s="177"/>
      <c r="AJ308" s="177"/>
      <c r="AL308" s="202"/>
      <c r="AO308" s="203"/>
      <c r="AP308" s="203"/>
      <c r="AQ308" s="205"/>
      <c r="AR308" s="16">
        <f t="shared" si="121"/>
        <v>153.88686079205931</v>
      </c>
      <c r="AS308" s="202"/>
      <c r="AT308" s="202"/>
      <c r="AU308" s="202"/>
      <c r="AV308" s="202"/>
      <c r="AW308" s="202"/>
      <c r="AX308" s="202"/>
      <c r="AY308" s="202"/>
      <c r="AZ308" s="202"/>
      <c r="BA308" s="202"/>
      <c r="BB308" s="202"/>
      <c r="BC308" s="202"/>
      <c r="BD308" s="202"/>
      <c r="BE308" s="75">
        <f t="shared" si="119"/>
        <v>134.88686079205934</v>
      </c>
      <c r="BF308" s="202"/>
      <c r="BG308" s="202"/>
      <c r="BM308" s="69">
        <f t="shared" si="107"/>
        <v>25.31931733604786</v>
      </c>
      <c r="BN308" s="69">
        <f t="shared" si="108"/>
        <v>-0.79956952156787153</v>
      </c>
      <c r="BO308" s="256">
        <f t="shared" si="113"/>
        <v>-3.1579426528593676E-2</v>
      </c>
      <c r="BP308" s="257">
        <f t="shared" si="115"/>
        <v>-5.035173553857171E-2</v>
      </c>
    </row>
    <row r="309" spans="1:68" s="201" customFormat="1">
      <c r="A309" s="199" t="str">
        <f t="shared" si="122"/>
        <v>202146</v>
      </c>
      <c r="B309" s="199">
        <f t="shared" si="123"/>
        <v>44513</v>
      </c>
      <c r="C309" s="177">
        <f>VLOOKUP(B309,'[4]AUS Mth'!$A$2:$V$157,22,TRUE)/1000000</f>
        <v>17.615211904559374</v>
      </c>
      <c r="D309" s="177">
        <f>VLOOKUP(B309,'[4]BRA Mth'!$A$2:$L$157,12,TRUE)/1000000+0.2</f>
        <v>7.7041054314884843</v>
      </c>
      <c r="E309" s="200">
        <f t="shared" si="110"/>
        <v>0.84</v>
      </c>
      <c r="F309" s="200">
        <f t="shared" si="111"/>
        <v>0.75</v>
      </c>
      <c r="I309" s="7">
        <f>[1]minors!$AG203/1000+0.1</f>
        <v>2.8098007041642039</v>
      </c>
      <c r="J309" s="202">
        <f t="shared" si="117"/>
        <v>15.169785837854667</v>
      </c>
      <c r="K309" s="10">
        <f t="shared" si="103"/>
        <v>5.8921369649504083</v>
      </c>
      <c r="L309" s="202">
        <f t="shared" si="125"/>
        <v>23.155571801760203</v>
      </c>
      <c r="N309" s="177">
        <f t="shared" si="116"/>
        <v>17.5</v>
      </c>
      <c r="R309" s="28">
        <f t="shared" si="118"/>
        <v>155.05038929615208</v>
      </c>
      <c r="S309" s="29">
        <f t="shared" si="124"/>
        <v>135.5503892961521</v>
      </c>
      <c r="T309" s="203"/>
      <c r="AC309" s="207">
        <f>'weekly data seasonality'!AQ50</f>
        <v>21.992043297667443</v>
      </c>
      <c r="AD309" s="22">
        <f t="shared" si="105"/>
        <v>22.492043297667443</v>
      </c>
      <c r="AE309" s="22">
        <f>'[6]removals&amp;BFF'!$X203</f>
        <v>21.268385714343157</v>
      </c>
      <c r="AF309" s="22">
        <f>'[6]removals&amp;BFF'!$Y203</f>
        <v>21.992043297667443</v>
      </c>
      <c r="AH309" s="177"/>
      <c r="AI309" s="177"/>
      <c r="AJ309" s="177"/>
      <c r="AL309" s="202"/>
      <c r="AO309" s="203"/>
      <c r="AP309" s="203"/>
      <c r="AQ309" s="205"/>
      <c r="AR309" s="16">
        <f t="shared" si="121"/>
        <v>155.05038929615208</v>
      </c>
      <c r="AS309" s="202"/>
      <c r="AT309" s="202"/>
      <c r="AU309" s="202"/>
      <c r="AV309" s="202"/>
      <c r="AW309" s="202"/>
      <c r="AX309" s="202"/>
      <c r="AY309" s="202"/>
      <c r="AZ309" s="202"/>
      <c r="BA309" s="202"/>
      <c r="BB309" s="202"/>
      <c r="BC309" s="202"/>
      <c r="BD309" s="202"/>
      <c r="BE309" s="75">
        <f t="shared" si="119"/>
        <v>135.5503892961521</v>
      </c>
      <c r="BF309" s="202"/>
      <c r="BG309" s="202"/>
      <c r="BM309" s="69">
        <f t="shared" si="107"/>
        <v>25.31931733604786</v>
      </c>
      <c r="BN309" s="69">
        <f t="shared" si="108"/>
        <v>-1.1635285040927599</v>
      </c>
      <c r="BO309" s="256">
        <f t="shared" si="113"/>
        <v>-4.595418149114984E-2</v>
      </c>
      <c r="BP309" s="257">
        <f t="shared" si="115"/>
        <v>-5.0117896808263632E-2</v>
      </c>
    </row>
    <row r="310" spans="1:68" s="201" customFormat="1">
      <c r="A310" s="199" t="str">
        <f t="shared" si="122"/>
        <v>202147</v>
      </c>
      <c r="B310" s="199">
        <f t="shared" si="123"/>
        <v>44520</v>
      </c>
      <c r="C310" s="177">
        <f>VLOOKUP(B310,'[4]AUS Mth'!$A$2:$V$157,22,TRUE)/1000000</f>
        <v>17.615211904559374</v>
      </c>
      <c r="D310" s="177">
        <f>VLOOKUP(B310,'[4]BRA Mth'!$A$2:$L$157,12,TRUE)/1000000+0.2</f>
        <v>7.7041054314884843</v>
      </c>
      <c r="E310" s="200">
        <f t="shared" si="110"/>
        <v>0.84</v>
      </c>
      <c r="F310" s="200">
        <f t="shared" si="111"/>
        <v>0.75</v>
      </c>
      <c r="I310" s="7">
        <f>[1]minors!$AG204/1000+0.1</f>
        <v>2.6740974205869938</v>
      </c>
      <c r="J310" s="202">
        <f t="shared" si="117"/>
        <v>14.835314138843971</v>
      </c>
      <c r="K310" s="10">
        <f t="shared" si="103"/>
        <v>5.8921369649504083</v>
      </c>
      <c r="L310" s="202">
        <f t="shared" si="125"/>
        <v>22.699502068649934</v>
      </c>
      <c r="N310" s="177">
        <f t="shared" si="116"/>
        <v>17.5</v>
      </c>
      <c r="R310" s="28">
        <f t="shared" si="118"/>
        <v>155.30242100574804</v>
      </c>
      <c r="S310" s="29">
        <f t="shared" si="124"/>
        <v>135.3024210057481</v>
      </c>
      <c r="T310" s="203"/>
      <c r="AC310" s="207">
        <f>'weekly data seasonality'!AQ51</f>
        <v>22.447470359053952</v>
      </c>
      <c r="AD310" s="22">
        <f t="shared" si="105"/>
        <v>22.947470359053952</v>
      </c>
      <c r="AE310" s="22">
        <f>'[6]removals&amp;BFF'!$X204</f>
        <v>21.708826753641468</v>
      </c>
      <c r="AF310" s="22">
        <f>'[6]removals&amp;BFF'!$Y204</f>
        <v>22.447470359053952</v>
      </c>
      <c r="AH310" s="177"/>
      <c r="AI310" s="177"/>
      <c r="AJ310" s="177"/>
      <c r="AL310" s="202"/>
      <c r="AO310" s="203"/>
      <c r="AP310" s="203"/>
      <c r="AQ310" s="205"/>
      <c r="AR310" s="16">
        <f t="shared" si="121"/>
        <v>155.30242100574804</v>
      </c>
      <c r="AS310" s="202"/>
      <c r="AT310" s="202"/>
      <c r="AU310" s="202"/>
      <c r="AV310" s="202"/>
      <c r="AW310" s="202"/>
      <c r="AX310" s="202"/>
      <c r="AY310" s="202"/>
      <c r="AZ310" s="202"/>
      <c r="BA310" s="202"/>
      <c r="BB310" s="202"/>
      <c r="BC310" s="202"/>
      <c r="BD310" s="202"/>
      <c r="BE310" s="75">
        <f t="shared" si="119"/>
        <v>135.3024210057481</v>
      </c>
      <c r="BF310" s="202"/>
      <c r="BG310" s="202"/>
      <c r="BM310" s="69">
        <f t="shared" si="107"/>
        <v>25.31931733604786</v>
      </c>
      <c r="BN310" s="69">
        <f t="shared" si="108"/>
        <v>-0.25203170959598253</v>
      </c>
      <c r="BO310" s="256">
        <f t="shared" si="113"/>
        <v>-9.9541273665051597E-3</v>
      </c>
      <c r="BP310" s="257">
        <f t="shared" si="115"/>
        <v>-3.6769793284788931E-2</v>
      </c>
    </row>
    <row r="311" spans="1:68" s="201" customFormat="1">
      <c r="A311" s="199" t="str">
        <f t="shared" si="122"/>
        <v>202148</v>
      </c>
      <c r="B311" s="199">
        <f t="shared" si="123"/>
        <v>44527</v>
      </c>
      <c r="C311" s="177">
        <f>VLOOKUP(B311,'[4]AUS Mth'!$A$2:$V$157,22,TRUE)/1000000</f>
        <v>17.615211904559374</v>
      </c>
      <c r="D311" s="177">
        <f>VLOOKUP(B311,'[4]BRA Mth'!$A$2:$L$157,12,TRUE)/1000000+0.2</f>
        <v>7.7041054314884843</v>
      </c>
      <c r="E311" s="200">
        <f t="shared" si="110"/>
        <v>0.84</v>
      </c>
      <c r="F311" s="200">
        <f t="shared" si="111"/>
        <v>0.75</v>
      </c>
      <c r="I311" s="7">
        <f>[1]minors!$AG205/1000+0.1</f>
        <v>2.6046726716782462</v>
      </c>
      <c r="J311" s="202">
        <f t="shared" si="117"/>
        <v>14.500842439833274</v>
      </c>
      <c r="K311" s="10">
        <f t="shared" si="103"/>
        <v>5.8921369649504083</v>
      </c>
      <c r="L311" s="202">
        <f t="shared" si="125"/>
        <v>22.307722514168074</v>
      </c>
      <c r="N311" s="177">
        <f t="shared" si="116"/>
        <v>17.5</v>
      </c>
      <c r="R311" s="28">
        <f t="shared" si="118"/>
        <v>155.55479899977144</v>
      </c>
      <c r="S311" s="29">
        <f t="shared" si="124"/>
        <v>135.05479899977149</v>
      </c>
      <c r="T311" s="203"/>
      <c r="AC311" s="207">
        <f>'weekly data seasonality'!AQ52</f>
        <v>22.055344520144676</v>
      </c>
      <c r="AD311" s="22">
        <f t="shared" si="105"/>
        <v>22.555344520144676</v>
      </c>
      <c r="AE311" s="22">
        <f>'[6]removals&amp;BFF'!$X205</f>
        <v>21.325601900916816</v>
      </c>
      <c r="AF311" s="22">
        <f>'[6]removals&amp;BFF'!$Y205</f>
        <v>22.055344520144676</v>
      </c>
      <c r="AH311" s="177"/>
      <c r="AI311" s="177"/>
      <c r="AJ311" s="177"/>
      <c r="AL311" s="202"/>
      <c r="AO311" s="203"/>
      <c r="AP311" s="203"/>
      <c r="AQ311" s="205"/>
      <c r="AR311" s="16">
        <f t="shared" si="121"/>
        <v>155.55479899977144</v>
      </c>
      <c r="AS311" s="202"/>
      <c r="AT311" s="202"/>
      <c r="AU311" s="202"/>
      <c r="AV311" s="202"/>
      <c r="AW311" s="202"/>
      <c r="AX311" s="202"/>
      <c r="AY311" s="202"/>
      <c r="AZ311" s="202"/>
      <c r="BA311" s="202"/>
      <c r="BB311" s="202"/>
      <c r="BC311" s="202"/>
      <c r="BD311" s="202"/>
      <c r="BE311" s="75">
        <f t="shared" si="119"/>
        <v>135.05479899977149</v>
      </c>
      <c r="BF311" s="202"/>
      <c r="BG311" s="202"/>
      <c r="BM311" s="69">
        <f t="shared" si="107"/>
        <v>25.31931733604786</v>
      </c>
      <c r="BN311" s="69">
        <f t="shared" si="108"/>
        <v>-0.25237799402339789</v>
      </c>
      <c r="BO311" s="256">
        <f t="shared" si="113"/>
        <v>-9.967804055446625E-3</v>
      </c>
      <c r="BP311" s="257">
        <f t="shared" si="115"/>
        <v>-2.4363884860423828E-2</v>
      </c>
    </row>
    <row r="312" spans="1:68" s="201" customFormat="1">
      <c r="A312" s="199" t="str">
        <f t="shared" si="122"/>
        <v>202149</v>
      </c>
      <c r="B312" s="199">
        <f t="shared" si="123"/>
        <v>44534</v>
      </c>
      <c r="C312" s="177">
        <f>VLOOKUP(B312,'[4]AUS Mth'!$A$2:$V$157,22,TRUE)/1000000</f>
        <v>19.527085587076108</v>
      </c>
      <c r="D312" s="177">
        <f>VLOOKUP(B312,'[4]BRA Mth'!$A$2:$L$157,12,TRUE)/1000000+0.2</f>
        <v>7.8738668008706938</v>
      </c>
      <c r="E312" s="200">
        <f t="shared" si="110"/>
        <v>0.84</v>
      </c>
      <c r="F312" s="200">
        <f t="shared" si="111"/>
        <v>0.75</v>
      </c>
      <c r="I312" s="7">
        <f>[1]minors!$AG206/1000+0.1</f>
        <v>2.8041812494310472</v>
      </c>
      <c r="J312" s="202">
        <f t="shared" si="117"/>
        <v>14.500842439833274</v>
      </c>
      <c r="K312" s="10">
        <f t="shared" si="103"/>
        <v>5.8921369649504083</v>
      </c>
      <c r="L312" s="202">
        <f t="shared" si="125"/>
        <v>22.501245834588286</v>
      </c>
      <c r="N312" s="177">
        <v>18</v>
      </c>
      <c r="R312" s="28">
        <f t="shared" si="118"/>
        <v>155.63648279732269</v>
      </c>
      <c r="S312" s="29">
        <f t="shared" si="124"/>
        <v>134.63648279732274</v>
      </c>
      <c r="T312" s="203"/>
      <c r="AC312" s="207">
        <f>'weekly data seasonality'!AQ53</f>
        <v>21.919562037037039</v>
      </c>
      <c r="AD312" s="22">
        <f t="shared" si="105"/>
        <v>22.419562037037039</v>
      </c>
      <c r="AE312" s="22">
        <f>'[6]removals&amp;BFF'!$X206</f>
        <v>21.19431203703704</v>
      </c>
      <c r="AF312" s="22">
        <f>'[6]removals&amp;BFF'!$Y206</f>
        <v>21.919562037037039</v>
      </c>
      <c r="AH312" s="177"/>
      <c r="AI312" s="177"/>
      <c r="AJ312" s="177"/>
      <c r="AL312" s="202"/>
      <c r="AO312" s="203"/>
      <c r="AP312" s="203"/>
      <c r="AQ312" s="205"/>
      <c r="AR312" s="16">
        <f t="shared" si="121"/>
        <v>155.63648279732269</v>
      </c>
      <c r="AS312" s="202"/>
      <c r="AT312" s="202"/>
      <c r="AU312" s="202"/>
      <c r="AV312" s="202"/>
      <c r="AW312" s="202"/>
      <c r="AX312" s="202"/>
      <c r="AY312" s="202"/>
      <c r="AZ312" s="202"/>
      <c r="BA312" s="202"/>
      <c r="BB312" s="202"/>
      <c r="BC312" s="202"/>
      <c r="BD312" s="202"/>
      <c r="BE312" s="75">
        <f t="shared" si="119"/>
        <v>134.63648279732274</v>
      </c>
      <c r="BF312" s="202"/>
      <c r="BG312" s="202"/>
      <c r="BM312" s="69">
        <f t="shared" si="107"/>
        <v>27.400952387946802</v>
      </c>
      <c r="BN312" s="69">
        <f t="shared" si="108"/>
        <v>-0.58168379755124633</v>
      </c>
      <c r="BO312" s="256">
        <f t="shared" si="113"/>
        <v>-2.1228597798926101E-2</v>
      </c>
      <c r="BP312" s="257">
        <f t="shared" si="115"/>
        <v>-2.1776177678006929E-2</v>
      </c>
    </row>
    <row r="313" spans="1:68" s="201" customFormat="1">
      <c r="A313" s="199" t="str">
        <f t="shared" si="122"/>
        <v>202150</v>
      </c>
      <c r="B313" s="199">
        <f t="shared" si="123"/>
        <v>44541</v>
      </c>
      <c r="C313" s="177">
        <f>VLOOKUP(B313,'[4]AUS Mth'!$A$2:$V$157,22,TRUE)/1000000</f>
        <v>19.527085587076108</v>
      </c>
      <c r="D313" s="177">
        <f>VLOOKUP(B313,'[4]BRA Mth'!$A$2:$L$157,12,TRUE)/1000000+0.2</f>
        <v>7.8738668008706938</v>
      </c>
      <c r="E313" s="200">
        <f t="shared" si="110"/>
        <v>0.84</v>
      </c>
      <c r="F313" s="200">
        <f t="shared" si="111"/>
        <v>0.75</v>
      </c>
      <c r="I313" s="7">
        <f>[1]minors!$AG207/1000+0.1</f>
        <v>2.5582026501675874</v>
      </c>
      <c r="J313" s="202">
        <f t="shared" si="117"/>
        <v>14.500842439833274</v>
      </c>
      <c r="K313" s="10">
        <f t="shared" si="103"/>
        <v>5.8351080192833855</v>
      </c>
      <c r="L313" s="202">
        <f t="shared" si="125"/>
        <v>22.20732851600572</v>
      </c>
      <c r="N313" s="177">
        <f t="shared" si="116"/>
        <v>18</v>
      </c>
      <c r="R313" s="28">
        <f t="shared" si="118"/>
        <v>156.7178014497423</v>
      </c>
      <c r="S313" s="29">
        <f t="shared" si="124"/>
        <v>135.21780144974235</v>
      </c>
      <c r="T313" s="203"/>
      <c r="AC313" s="207">
        <f>'weekly data seasonality'!AQ54</f>
        <v>21.12600986358612</v>
      </c>
      <c r="AD313" s="22">
        <f t="shared" si="105"/>
        <v>21.62600986358612</v>
      </c>
      <c r="AE313" s="22">
        <f>'[6]removals&amp;BFF'!$X207</f>
        <v>20.423140070211243</v>
      </c>
      <c r="AF313" s="22">
        <f>'[6]removals&amp;BFF'!$Y207</f>
        <v>21.12600986358612</v>
      </c>
      <c r="AH313" s="177"/>
      <c r="AI313" s="177"/>
      <c r="AJ313" s="177"/>
      <c r="AL313" s="202"/>
      <c r="AO313" s="203"/>
      <c r="AP313" s="203"/>
      <c r="AQ313" s="205"/>
      <c r="AR313" s="16">
        <f t="shared" si="121"/>
        <v>156.7178014497423</v>
      </c>
      <c r="AS313" s="202"/>
      <c r="AT313" s="202"/>
      <c r="AU313" s="202"/>
      <c r="AV313" s="202"/>
      <c r="AW313" s="202"/>
      <c r="AX313" s="202"/>
      <c r="AY313" s="202"/>
      <c r="AZ313" s="202"/>
      <c r="BA313" s="202"/>
      <c r="BB313" s="202"/>
      <c r="BC313" s="202"/>
      <c r="BD313" s="202"/>
      <c r="BE313" s="75">
        <f t="shared" si="119"/>
        <v>135.21780144974235</v>
      </c>
      <c r="BF313" s="202"/>
      <c r="BG313" s="202"/>
      <c r="BM313" s="69">
        <f t="shared" si="107"/>
        <v>27.400952387946802</v>
      </c>
      <c r="BN313" s="69">
        <f t="shared" si="108"/>
        <v>-1.0813186524196006</v>
      </c>
      <c r="BO313" s="256">
        <f t="shared" si="113"/>
        <v>-3.9462812719431375E-2</v>
      </c>
      <c r="BP313" s="257">
        <f t="shared" si="115"/>
        <v>-2.0153335485077313E-2</v>
      </c>
    </row>
    <row r="314" spans="1:68" s="201" customFormat="1">
      <c r="A314" s="199" t="str">
        <f t="shared" si="122"/>
        <v>202151</v>
      </c>
      <c r="B314" s="199">
        <f t="shared" si="123"/>
        <v>44548</v>
      </c>
      <c r="C314" s="177">
        <f>VLOOKUP(B314,'[4]AUS Mth'!$A$2:$V$157,22,TRUE)/1000000</f>
        <v>19.527085587076108</v>
      </c>
      <c r="D314" s="177">
        <f>VLOOKUP(B314,'[4]BRA Mth'!$A$2:$L$157,12,TRUE)/1000000+0.2</f>
        <v>7.8738668008706938</v>
      </c>
      <c r="E314" s="200">
        <f t="shared" si="110"/>
        <v>0.84</v>
      </c>
      <c r="F314" s="200">
        <f t="shared" si="111"/>
        <v>0.75</v>
      </c>
      <c r="I314" s="7">
        <f>[1]minors!$AG208/1000+0.1</f>
        <v>2.1011705641556016</v>
      </c>
      <c r="J314" s="202">
        <f t="shared" si="117"/>
        <v>15.287769647557164</v>
      </c>
      <c r="K314" s="10">
        <f t="shared" si="103"/>
        <v>5.7780790736163627</v>
      </c>
      <c r="L314" s="202">
        <f t="shared" si="125"/>
        <v>22.472008706769252</v>
      </c>
      <c r="N314" s="177">
        <f t="shared" si="116"/>
        <v>18</v>
      </c>
      <c r="R314" s="28">
        <f t="shared" si="118"/>
        <v>158.73322380891864</v>
      </c>
      <c r="S314" s="29">
        <f t="shared" si="124"/>
        <v>136.73322380891869</v>
      </c>
      <c r="T314" s="203"/>
      <c r="AC314" s="207">
        <f>'weekly data seasonality'!AQ55</f>
        <v>20.456586347592904</v>
      </c>
      <c r="AD314" s="22">
        <f t="shared" si="105"/>
        <v>20.956586347592904</v>
      </c>
      <c r="AE314" s="22">
        <f>'[6]removals&amp;BFF'!$X208</f>
        <v>19.775988510512878</v>
      </c>
      <c r="AF314" s="22">
        <f>'[6]removals&amp;BFF'!$Y208</f>
        <v>20.456586347592904</v>
      </c>
      <c r="AH314" s="177"/>
      <c r="AI314" s="177"/>
      <c r="AJ314" s="177"/>
      <c r="AL314" s="202"/>
      <c r="AO314" s="203"/>
      <c r="AP314" s="203"/>
      <c r="AQ314" s="205"/>
      <c r="AR314" s="16">
        <f t="shared" si="121"/>
        <v>158.73322380891864</v>
      </c>
      <c r="AS314" s="202"/>
      <c r="AT314" s="202"/>
      <c r="AU314" s="202"/>
      <c r="AV314" s="202"/>
      <c r="AW314" s="202"/>
      <c r="AX314" s="202"/>
      <c r="AY314" s="202"/>
      <c r="AZ314" s="202"/>
      <c r="BA314" s="202"/>
      <c r="BB314" s="202"/>
      <c r="BC314" s="202"/>
      <c r="BD314" s="202"/>
      <c r="BE314" s="75">
        <f t="shared" si="119"/>
        <v>136.73322380891869</v>
      </c>
      <c r="BF314" s="202"/>
      <c r="BG314" s="202"/>
      <c r="BM314" s="69">
        <f t="shared" si="107"/>
        <v>27.400952387946802</v>
      </c>
      <c r="BN314" s="69">
        <f t="shared" si="108"/>
        <v>-2.0154223591763483</v>
      </c>
      <c r="BO314" s="256">
        <f t="shared" si="113"/>
        <v>-7.3553003948245876E-2</v>
      </c>
      <c r="BP314" s="257">
        <f t="shared" si="115"/>
        <v>-3.605305463051249E-2</v>
      </c>
    </row>
    <row r="315" spans="1:68" s="201" customFormat="1">
      <c r="A315" s="199" t="str">
        <f t="shared" si="122"/>
        <v>202152</v>
      </c>
      <c r="B315" s="199">
        <f t="shared" si="123"/>
        <v>44555</v>
      </c>
      <c r="C315" s="177">
        <f>VLOOKUP(B315,'[4]AUS Mth'!$A$2:$V$157,22,TRUE)/1000000</f>
        <v>19.527085587076108</v>
      </c>
      <c r="D315" s="177">
        <f>VLOOKUP(B315,'[4]BRA Mth'!$A$2:$L$157,12,TRUE)/1000000+0.2</f>
        <v>7.8738668008706938</v>
      </c>
      <c r="E315" s="200">
        <f t="shared" si="110"/>
        <v>0.84</v>
      </c>
      <c r="F315" s="200">
        <f t="shared" si="111"/>
        <v>0.75</v>
      </c>
      <c r="I315" s="7">
        <f>[1]minors!$AG209/1000+0.1</f>
        <v>2.1240585285944604</v>
      </c>
      <c r="J315" s="202">
        <f t="shared" si="117"/>
        <v>16.074696855281051</v>
      </c>
      <c r="K315" s="10">
        <f t="shared" si="103"/>
        <v>5.7780790736163627</v>
      </c>
      <c r="L315" s="202">
        <f t="shared" si="125"/>
        <v>23.257529423767117</v>
      </c>
      <c r="N315" s="177">
        <v>19</v>
      </c>
      <c r="R315" s="28">
        <f t="shared" si="118"/>
        <v>160.22299004073577</v>
      </c>
      <c r="S315" s="29">
        <f t="shared" si="124"/>
        <v>137.72299004073582</v>
      </c>
      <c r="T315" s="203"/>
      <c r="AC315" s="207">
        <f>'weekly data seasonality'!AQ56</f>
        <v>20.767763191949982</v>
      </c>
      <c r="AD315" s="22">
        <f t="shared" si="105"/>
        <v>21.267763191949982</v>
      </c>
      <c r="AE315" s="22">
        <f>'[6]removals&amp;BFF'!$X209</f>
        <v>20.07295966522744</v>
      </c>
      <c r="AF315" s="22">
        <f>'[6]removals&amp;BFF'!$Y209</f>
        <v>20.767763191949982</v>
      </c>
      <c r="AH315" s="177"/>
      <c r="AI315" s="177"/>
      <c r="AJ315" s="177"/>
      <c r="AL315" s="202"/>
      <c r="AO315" s="203"/>
      <c r="AP315" s="203"/>
      <c r="AQ315" s="205"/>
      <c r="AR315" s="16">
        <f t="shared" si="121"/>
        <v>160.22299004073577</v>
      </c>
      <c r="AS315" s="202"/>
      <c r="AT315" s="202"/>
      <c r="AU315" s="202"/>
      <c r="AV315" s="202"/>
      <c r="AW315" s="202"/>
      <c r="AX315" s="202"/>
      <c r="AY315" s="202"/>
      <c r="AZ315" s="202"/>
      <c r="BA315" s="202"/>
      <c r="BB315" s="202"/>
      <c r="BC315" s="202"/>
      <c r="BD315" s="202"/>
      <c r="BE315" s="75">
        <f t="shared" si="119"/>
        <v>137.72299004073582</v>
      </c>
      <c r="BF315" s="202"/>
      <c r="BG315" s="202"/>
      <c r="BM315" s="69">
        <f t="shared" si="107"/>
        <v>27.400952387946802</v>
      </c>
      <c r="BN315" s="69">
        <f t="shared" si="108"/>
        <v>-2.4897662318171356</v>
      </c>
      <c r="BO315" s="256">
        <f t="shared" si="113"/>
        <v>-9.0864222402442477E-2</v>
      </c>
      <c r="BP315" s="257">
        <f t="shared" si="115"/>
        <v>-5.6277159217261452E-2</v>
      </c>
    </row>
    <row r="316" spans="1:68" s="201" customFormat="1">
      <c r="A316" s="199"/>
      <c r="B316" s="199"/>
      <c r="C316" s="177"/>
      <c r="D316" s="177"/>
      <c r="E316" s="200"/>
      <c r="F316" s="200"/>
      <c r="I316" s="7"/>
      <c r="J316" s="202"/>
      <c r="K316" s="202"/>
      <c r="L316" s="202"/>
      <c r="N316" s="177"/>
      <c r="R316" s="28"/>
      <c r="S316" s="203"/>
      <c r="T316" s="203"/>
      <c r="AC316" s="207"/>
      <c r="AD316" s="177"/>
      <c r="AE316" s="177"/>
      <c r="AF316" s="177"/>
      <c r="AH316" s="177"/>
      <c r="AI316" s="177"/>
      <c r="AJ316" s="177"/>
      <c r="AL316" s="202"/>
      <c r="AO316" s="203"/>
      <c r="AP316" s="203"/>
      <c r="AQ316" s="205"/>
      <c r="AR316" s="206"/>
      <c r="AS316" s="202"/>
      <c r="AT316" s="202"/>
      <c r="AU316" s="202"/>
      <c r="AV316" s="202"/>
      <c r="AW316" s="202"/>
      <c r="AX316" s="202"/>
      <c r="AY316" s="202"/>
      <c r="AZ316" s="202"/>
      <c r="BA316" s="202"/>
      <c r="BB316" s="202"/>
      <c r="BC316" s="202"/>
      <c r="BD316" s="202"/>
      <c r="BE316" s="75">
        <f t="shared" si="119"/>
        <v>0</v>
      </c>
      <c r="BF316" s="202"/>
      <c r="BG316" s="202"/>
    </row>
    <row r="317" spans="1:68" s="201" customFormat="1">
      <c r="A317" s="199"/>
      <c r="B317" s="199"/>
      <c r="C317" s="177"/>
      <c r="D317" s="177"/>
      <c r="E317" s="200"/>
      <c r="F317" s="200"/>
      <c r="I317" s="177"/>
      <c r="J317" s="202"/>
      <c r="K317" s="202"/>
      <c r="L317" s="202"/>
      <c r="N317" s="177"/>
      <c r="R317" s="203"/>
      <c r="S317" s="203"/>
      <c r="T317" s="203"/>
      <c r="AC317" s="204"/>
      <c r="AD317" s="177"/>
      <c r="AE317" s="177"/>
      <c r="AF317" s="177"/>
      <c r="AH317" s="177"/>
      <c r="AI317" s="177"/>
      <c r="AJ317" s="177"/>
      <c r="AL317" s="202"/>
      <c r="AO317" s="203"/>
      <c r="AP317" s="203"/>
      <c r="AQ317" s="205"/>
      <c r="AR317" s="206"/>
      <c r="AS317" s="202"/>
      <c r="AT317" s="202"/>
      <c r="AU317" s="202"/>
      <c r="AV317" s="202"/>
      <c r="AW317" s="202"/>
      <c r="AX317" s="202"/>
      <c r="AY317" s="202"/>
      <c r="AZ317" s="202"/>
      <c r="BA317" s="202"/>
      <c r="BB317" s="202"/>
      <c r="BC317" s="202"/>
      <c r="BD317" s="202"/>
      <c r="BE317" s="75">
        <f t="shared" si="119"/>
        <v>0</v>
      </c>
      <c r="BF317" s="202"/>
      <c r="BG317" s="202"/>
    </row>
    <row r="318" spans="1:68">
      <c r="B318" s="24"/>
      <c r="AC318" s="13"/>
      <c r="AO318" s="70"/>
    </row>
    <row r="319" spans="1:68">
      <c r="B319" s="24"/>
    </row>
    <row r="320" spans="1:68">
      <c r="B320" s="24"/>
    </row>
    <row r="321" spans="2:32" ht="15.75" thickBot="1"/>
    <row r="322" spans="2:32" ht="15.75" thickBot="1">
      <c r="B322" s="267"/>
      <c r="C322" s="268" t="s">
        <v>0</v>
      </c>
      <c r="D322" s="268" t="s">
        <v>1</v>
      </c>
      <c r="E322" s="268" t="s">
        <v>2</v>
      </c>
      <c r="F322" s="269" t="s">
        <v>3</v>
      </c>
    </row>
    <row r="323" spans="2:32">
      <c r="B323" s="258" t="s">
        <v>237</v>
      </c>
      <c r="C323" s="23">
        <f>SUM(C108:C133)</f>
        <v>453.99967999999996</v>
      </c>
      <c r="D323" s="23">
        <f>SUM(D108:D133)</f>
        <v>184.24229000000003</v>
      </c>
      <c r="E323" s="248">
        <f>AVERAGE(E108:E133)</f>
        <v>0.79570920060677608</v>
      </c>
      <c r="F323" s="259">
        <f>AVERAGE(F108:F133)</f>
        <v>0.61278574959450616</v>
      </c>
      <c r="I323" s="23">
        <f>SUM(I108:I133)</f>
        <v>59.108521923655921</v>
      </c>
      <c r="J323" s="23">
        <f>SUM(J108:J133)</f>
        <v>353.68899849002406</v>
      </c>
      <c r="K323" s="23">
        <f>SUM(K108:K133)</f>
        <v>101.26939489842019</v>
      </c>
      <c r="L323" s="23">
        <f>SUM(L108:L133)</f>
        <v>514.06691531210004</v>
      </c>
      <c r="O323" s="23">
        <f>SUM(O108:O133)</f>
        <v>502.06310000000002</v>
      </c>
    </row>
    <row r="324" spans="2:32">
      <c r="B324" s="260" t="s">
        <v>238</v>
      </c>
      <c r="C324" s="69">
        <f>SUM(C134:C159)</f>
        <v>438.02947999999998</v>
      </c>
      <c r="D324" s="69">
        <f>SUM(D134:D159)</f>
        <v>214.25841000000003</v>
      </c>
      <c r="E324" s="261">
        <f>AVERAGE(E134:E159)</f>
        <v>0.79524280392254976</v>
      </c>
      <c r="F324" s="262">
        <f>AVERAGE(F134:F159)</f>
        <v>0.65048594047404029</v>
      </c>
      <c r="I324" s="69">
        <f>SUM(I134:I159)</f>
        <v>49.613843292473128</v>
      </c>
      <c r="J324" s="69">
        <f>SUM(J134:J159)</f>
        <v>341.91655713072487</v>
      </c>
      <c r="K324" s="69">
        <f>SUM(K134:K159)</f>
        <v>123.3857863916202</v>
      </c>
      <c r="L324" s="69">
        <f>SUM(L134:L159)</f>
        <v>514.91618681481816</v>
      </c>
      <c r="O324" s="69">
        <f>SUM(O134:O159)</f>
        <v>512.67440000000011</v>
      </c>
    </row>
    <row r="325" spans="2:32">
      <c r="B325" s="258" t="s">
        <v>163</v>
      </c>
      <c r="C325" s="23">
        <f>SUM(C160:C185)</f>
        <v>438.33708000000001</v>
      </c>
      <c r="D325" s="23">
        <f>SUM(D160:D185)</f>
        <v>169.91461000000001</v>
      </c>
      <c r="E325" s="248">
        <f>AVERAGE(E160:E185)</f>
        <v>0.79580502020702504</v>
      </c>
      <c r="F325" s="259">
        <f>AVERAGE(F160:F185)</f>
        <v>0.6041855633436497</v>
      </c>
      <c r="I325" s="23">
        <f>SUM(I160:I185)</f>
        <v>44.424843676429518</v>
      </c>
      <c r="J325" s="23">
        <f>SUM(J160:J185)</f>
        <v>340.11217985444841</v>
      </c>
      <c r="K325" s="23">
        <f>SUM(K160:K185)</f>
        <v>97.076541194299324</v>
      </c>
      <c r="L325" s="23">
        <f>SUM(L160:L185)</f>
        <v>481.6135647251773</v>
      </c>
      <c r="M325" s="69"/>
      <c r="N325" s="69"/>
      <c r="O325" s="23">
        <f>SUM(O160:O185)</f>
        <v>521.13810000000012</v>
      </c>
    </row>
    <row r="326" spans="2:32">
      <c r="B326" s="260" t="s">
        <v>164</v>
      </c>
      <c r="C326" s="69">
        <f>SUM(C186:C211)</f>
        <v>459.30218999999988</v>
      </c>
      <c r="D326" s="69">
        <f>SUM(D186:D211)</f>
        <v>190.59900000000002</v>
      </c>
      <c r="E326" s="261">
        <f>AVERAGE(E186:E211)</f>
        <v>0.80952271964623546</v>
      </c>
      <c r="F326" s="262">
        <f>AVERAGE(F186:F211)</f>
        <v>0.68247756029628159</v>
      </c>
      <c r="I326" s="69">
        <f>SUM(I186:I211)</f>
        <v>47.151674742034565</v>
      </c>
      <c r="J326" s="69">
        <f>SUM(J186:J211)</f>
        <v>363.40767405730395</v>
      </c>
      <c r="K326" s="69">
        <f>SUM(K186:K211)</f>
        <v>118.19844089199843</v>
      </c>
      <c r="L326" s="69">
        <f>SUM(L186:L211)</f>
        <v>528.75778969133694</v>
      </c>
      <c r="M326" s="69"/>
      <c r="N326" s="69"/>
      <c r="O326" s="69">
        <f>SUM(O186:O211)</f>
        <v>540.73530000000005</v>
      </c>
    </row>
    <row r="327" spans="2:32">
      <c r="B327" s="258" t="s">
        <v>135</v>
      </c>
      <c r="C327" s="23">
        <f>SUM(C212:C237)</f>
        <v>460.22973000000002</v>
      </c>
      <c r="D327" s="23">
        <f>SUM(D212:D237)</f>
        <v>150.28203000000002</v>
      </c>
      <c r="E327" s="248">
        <f>AVERAGE(E212:E237)</f>
        <v>0.83090111134386102</v>
      </c>
      <c r="F327" s="259">
        <f>AVERAGE(F212:F237)</f>
        <v>0.66113124944739765</v>
      </c>
      <c r="I327" s="23">
        <f>SUM(I212:I237)</f>
        <v>51.914659237968728</v>
      </c>
      <c r="J327" s="23">
        <f>SUM(J212:J237)</f>
        <v>371.71375687887075</v>
      </c>
      <c r="K327" s="23">
        <f>SUM(K212:K237)</f>
        <v>87.167390910637849</v>
      </c>
      <c r="L327" s="23">
        <f>SUM(L212:L237)</f>
        <v>509.40226372380772</v>
      </c>
      <c r="O327" s="23">
        <f>SUM(O212:O237)</f>
        <v>549.48453000000006</v>
      </c>
      <c r="AC327" s="69">
        <f>AVERAGE(AC212:AC237)/7*183</f>
        <v>553.83358037593973</v>
      </c>
      <c r="AD327" s="69">
        <f>AVERAGE(AD212:AD237)/7*183</f>
        <v>561.47004654135321</v>
      </c>
      <c r="AE327" s="69">
        <f>AVERAGE(AE212:AE237)/7*183</f>
        <v>535.73997135338345</v>
      </c>
      <c r="AF327" s="69"/>
    </row>
    <row r="328" spans="2:32">
      <c r="B328" s="260" t="s">
        <v>136</v>
      </c>
      <c r="C328" s="69">
        <f>SUM(C238:C263)</f>
        <v>468.11614000000003</v>
      </c>
      <c r="D328" s="69">
        <f>SUM(D238:D263)</f>
        <v>197.01490000000004</v>
      </c>
      <c r="E328" s="261">
        <f>AVERAGE(E238:E263)</f>
        <v>0.828466479673026</v>
      </c>
      <c r="F328" s="262">
        <f>AVERAGE(F238:F263)</f>
        <v>0.78677272444741397</v>
      </c>
      <c r="I328" s="69">
        <f>SUM(I238:I263)</f>
        <v>68.884295512639085</v>
      </c>
      <c r="J328" s="69">
        <f>SUM(J238:J263)</f>
        <v>380.65117550451737</v>
      </c>
      <c r="K328" s="69">
        <f>SUM(K238:K263)</f>
        <v>139.64057534375604</v>
      </c>
      <c r="L328" s="69">
        <f>SUM(L238:L263)</f>
        <v>566.91318750505138</v>
      </c>
      <c r="O328" s="69">
        <f>SUM(AC238:AC263)</f>
        <v>571.80952791993525</v>
      </c>
      <c r="AC328" s="69">
        <f>AVERAGE(AC238:AC263)/7*183</f>
        <v>574.95133851290188</v>
      </c>
      <c r="AD328" s="69">
        <f>AVERAGE(AD238:AD263)/7*183</f>
        <v>583.4980418096053</v>
      </c>
      <c r="AE328" s="69">
        <f>AVERAGE(AE238:AE263)/7*183</f>
        <v>555.09282202938539</v>
      </c>
      <c r="AF328" s="69"/>
    </row>
    <row r="329" spans="2:32">
      <c r="B329" s="258" t="s">
        <v>202</v>
      </c>
      <c r="C329" s="23">
        <f>SUM(C264:C289)</f>
        <v>460.88970289376641</v>
      </c>
      <c r="D329" s="23">
        <f>SUM(D264:D289)</f>
        <v>168.2407443821827</v>
      </c>
      <c r="E329" s="248">
        <f>AVERAGE(E264:E289)</f>
        <v>0.82255659981686147</v>
      </c>
      <c r="F329" s="259">
        <f>AVERAGE(F264:F289)</f>
        <v>0.7513175367525875</v>
      </c>
      <c r="I329" s="23">
        <f>SUM(I264:I289)</f>
        <v>72.531609088401822</v>
      </c>
      <c r="J329" s="23">
        <f>SUM(J264:J289)</f>
        <v>369.78318990382002</v>
      </c>
      <c r="K329" s="23">
        <f>SUM(K264:K289)</f>
        <v>130.69490959950943</v>
      </c>
      <c r="L329" s="23">
        <f>SUM(L264:L289)</f>
        <v>553.95196238043991</v>
      </c>
      <c r="O329" s="23">
        <f>SUM(AC264:AC289)</f>
        <v>547.69059050508326</v>
      </c>
      <c r="AC329" s="69">
        <f>AVERAGE(AC264:AC289)/7*182</f>
        <v>547.69059050508315</v>
      </c>
    </row>
    <row r="330" spans="2:32" ht="15.75" thickBot="1">
      <c r="B330" s="263" t="s">
        <v>203</v>
      </c>
      <c r="C330" s="264">
        <f>SUM(C290:C315)</f>
        <v>474.26031674416328</v>
      </c>
      <c r="D330" s="264">
        <f>SUM(D290:D315)</f>
        <v>202.44462316461767</v>
      </c>
      <c r="E330" s="265">
        <f>AVERAGE(E290:E315)</f>
        <v>0.84</v>
      </c>
      <c r="F330" s="266">
        <f>AVERAGE(F290:F315)</f>
        <v>0.75</v>
      </c>
      <c r="G330" s="171"/>
      <c r="H330" s="171"/>
      <c r="I330" s="69">
        <f>SUM(I290:I315)</f>
        <v>69.583408030004662</v>
      </c>
      <c r="J330" s="69">
        <f>SUM(J290:J315)</f>
        <v>386.82466421386619</v>
      </c>
      <c r="K330" s="69">
        <f>SUM(K290:K315)</f>
        <v>147.42748938658247</v>
      </c>
      <c r="L330" s="69">
        <f>SUM(L290:L315)</f>
        <v>588.93977636182046</v>
      </c>
      <c r="M330" s="171"/>
      <c r="N330" s="171"/>
      <c r="O330" s="69">
        <f>SUM(AC290:AC315)</f>
        <v>559.41385897577436</v>
      </c>
      <c r="AC330" s="69">
        <f>AVERAGE(AC290:AC315)/7*183</f>
        <v>562.48756149761937</v>
      </c>
    </row>
    <row r="333" spans="2:32">
      <c r="C333" s="69">
        <f>SUM(C329:D330)-SUM(C327:D328)</f>
        <v>30.192587184729746</v>
      </c>
    </row>
    <row r="354" spans="3:15">
      <c r="C354" s="23">
        <f t="shared" ref="C354:I354" si="126">SUM(C264:C272)-SUM(C212:C220)</f>
        <v>11.752789999999976</v>
      </c>
      <c r="D354" s="23">
        <f t="shared" si="126"/>
        <v>8.0685999999999964</v>
      </c>
      <c r="E354" s="23">
        <f t="shared" si="126"/>
        <v>0.18418481606824955</v>
      </c>
      <c r="F354" s="23">
        <f t="shared" si="126"/>
        <v>1.199185238361312</v>
      </c>
      <c r="G354" s="23">
        <f t="shared" si="126"/>
        <v>-112.78680350575418</v>
      </c>
      <c r="H354" s="23">
        <f t="shared" si="126"/>
        <v>-47.446160400444938</v>
      </c>
      <c r="I354" s="23">
        <f t="shared" si="126"/>
        <v>8.1006746761443864</v>
      </c>
      <c r="J354" s="23">
        <f>SUM(J264:J272)-SUM(J212:J220)</f>
        <v>6.8188532139743359</v>
      </c>
      <c r="K354" s="23">
        <f>SUM(K264:K272)-SUM(K212:K220)</f>
        <v>17.045645960177893</v>
      </c>
      <c r="L354" s="23">
        <f>SUM(L264:L272)-SUM(L212:L220)</f>
        <v>21.882937634642502</v>
      </c>
      <c r="M354" s="23">
        <f t="shared" ref="M354:O354" si="127">SUM(M264:M272)-SUM(M212:M220)</f>
        <v>-178.59094091857693</v>
      </c>
      <c r="N354" s="23">
        <f t="shared" si="127"/>
        <v>0.61000000000001364</v>
      </c>
      <c r="O354" s="23">
        <f t="shared" si="127"/>
        <v>6.1403999999999428</v>
      </c>
    </row>
  </sheetData>
  <mergeCells count="5">
    <mergeCell ref="AR1:AT1"/>
    <mergeCell ref="BE1:BG1"/>
    <mergeCell ref="R1:T1"/>
    <mergeCell ref="AH1:AL1"/>
    <mergeCell ref="AV1:AX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3488-CE16-4C34-8760-213A0270E548}">
  <sheetPr codeName="Sheet8"/>
  <dimension ref="A1:AG95"/>
  <sheetViews>
    <sheetView zoomScale="60" zoomScaleNormal="60" workbookViewId="0">
      <pane xSplit="1" ySplit="3" topLeftCell="B62" activePane="bottomRight" state="frozen"/>
      <selection pane="topRight" activeCell="B1" sqref="B1"/>
      <selection pane="bottomLeft" activeCell="A2" sqref="A2"/>
      <selection pane="bottomRight" activeCell="A61" sqref="A61:XFD61"/>
    </sheetView>
  </sheetViews>
  <sheetFormatPr defaultRowHeight="15"/>
  <cols>
    <col min="1" max="1" width="11" bestFit="1" customWidth="1"/>
    <col min="2" max="2" width="10.42578125" customWidth="1"/>
    <col min="3" max="3" width="31.42578125" style="108" customWidth="1"/>
    <col min="4" max="4" width="31.28515625" style="108" customWidth="1"/>
    <col min="5" max="5" width="31.5703125" style="108" customWidth="1"/>
    <col min="6" max="6" width="29.5703125" style="127" customWidth="1"/>
    <col min="7" max="7" width="32" style="127" customWidth="1"/>
    <col min="8" max="8" width="28.7109375" style="127" customWidth="1"/>
    <col min="9" max="9" width="32.5703125" style="130" customWidth="1"/>
    <col min="10" max="10" width="33" style="130" customWidth="1"/>
    <col min="11" max="11" width="32.7109375" style="130" customWidth="1"/>
    <col min="12" max="12" width="21.28515625" style="133" customWidth="1"/>
    <col min="13" max="13" width="30.5703125" style="133" customWidth="1"/>
    <col min="14" max="14" width="10.5703125" style="281" customWidth="1"/>
    <col min="15" max="15" width="8.140625" style="281" customWidth="1"/>
    <col min="16" max="16" width="15.42578125" style="281" customWidth="1"/>
    <col min="17" max="19" width="10.42578125" style="281" customWidth="1"/>
    <col min="20" max="20" width="24.5703125" bestFit="1" customWidth="1"/>
    <col min="21" max="21" width="17.85546875" customWidth="1"/>
    <col min="24" max="24" width="18.5703125" bestFit="1" customWidth="1"/>
    <col min="25" max="25" width="47" bestFit="1" customWidth="1"/>
    <col min="26" max="26" width="18.5703125" customWidth="1"/>
    <col min="27" max="27" width="14.42578125" customWidth="1"/>
    <col min="28" max="28" width="12.140625" customWidth="1"/>
    <col min="31" max="31" width="15.5703125" customWidth="1"/>
    <col min="32" max="32" width="15.7109375" customWidth="1"/>
    <col min="33" max="33" width="14.5703125" customWidth="1"/>
  </cols>
  <sheetData>
    <row r="1" spans="1:33">
      <c r="C1" s="333" t="s">
        <v>149</v>
      </c>
      <c r="D1" s="333"/>
      <c r="E1" s="333"/>
      <c r="F1" s="334" t="s">
        <v>150</v>
      </c>
      <c r="G1" s="334"/>
      <c r="H1" s="334"/>
      <c r="I1" s="335" t="s">
        <v>151</v>
      </c>
      <c r="J1" s="335"/>
      <c r="K1" s="335"/>
      <c r="L1" s="336" t="s">
        <v>152</v>
      </c>
      <c r="M1" s="336"/>
    </row>
    <row r="2" spans="1:33">
      <c r="C2" s="134"/>
      <c r="D2" s="134"/>
      <c r="E2" s="144">
        <f>W5*V6*V7</f>
        <v>0</v>
      </c>
      <c r="F2" s="137">
        <f>V6*V5*V7</f>
        <v>0</v>
      </c>
      <c r="G2" s="136">
        <f>V5*U6*V7</f>
        <v>0</v>
      </c>
      <c r="H2" s="135">
        <f>V5*W6*V7</f>
        <v>0</v>
      </c>
      <c r="I2" s="138">
        <f>V5*V6*W7</f>
        <v>0</v>
      </c>
      <c r="J2" s="139">
        <f>V5*U6*W7</f>
        <v>0</v>
      </c>
      <c r="K2" s="140">
        <f>W5*W6*W7</f>
        <v>0</v>
      </c>
      <c r="L2" s="141">
        <f>U5*U6*V7</f>
        <v>0</v>
      </c>
      <c r="M2" s="142">
        <f>U5*U6*W7</f>
        <v>0</v>
      </c>
    </row>
    <row r="3" spans="1:33" s="122" customFormat="1" ht="120.75" thickBot="1">
      <c r="B3" s="122" t="s">
        <v>154</v>
      </c>
      <c r="C3" s="123" t="s">
        <v>132</v>
      </c>
      <c r="D3" s="123" t="s">
        <v>133</v>
      </c>
      <c r="E3" s="123" t="s">
        <v>170</v>
      </c>
      <c r="F3" s="125" t="s">
        <v>308</v>
      </c>
      <c r="G3" s="125" t="s">
        <v>155</v>
      </c>
      <c r="H3" s="125" t="s">
        <v>176</v>
      </c>
      <c r="I3" s="128" t="s">
        <v>144</v>
      </c>
      <c r="J3" s="128" t="s">
        <v>145</v>
      </c>
      <c r="K3" s="128" t="s">
        <v>146</v>
      </c>
      <c r="L3" s="131" t="s">
        <v>147</v>
      </c>
      <c r="M3" s="131" t="s">
        <v>148</v>
      </c>
      <c r="N3" s="282" t="s">
        <v>275</v>
      </c>
      <c r="O3" s="282" t="s">
        <v>239</v>
      </c>
      <c r="P3" s="282" t="s">
        <v>240</v>
      </c>
      <c r="Q3" s="282" t="s">
        <v>241</v>
      </c>
      <c r="R3" s="282" t="s">
        <v>249</v>
      </c>
      <c r="S3" s="282" t="s">
        <v>305</v>
      </c>
      <c r="T3" s="122" t="s">
        <v>242</v>
      </c>
      <c r="U3" s="122" t="s">
        <v>264</v>
      </c>
      <c r="V3" s="122" t="s">
        <v>311</v>
      </c>
      <c r="W3" s="122" t="s">
        <v>254</v>
      </c>
      <c r="X3" s="122" t="s">
        <v>309</v>
      </c>
      <c r="Y3" s="313" t="s">
        <v>310</v>
      </c>
      <c r="Z3" s="122" t="s">
        <v>311</v>
      </c>
      <c r="AA3" s="314" t="s">
        <v>312</v>
      </c>
      <c r="AB3" s="122" t="s">
        <v>313</v>
      </c>
      <c r="AC3" s="122" t="s">
        <v>328</v>
      </c>
      <c r="AD3" s="122" t="s">
        <v>36</v>
      </c>
      <c r="AE3" s="122" t="s">
        <v>325</v>
      </c>
      <c r="AF3" s="122" t="s">
        <v>326</v>
      </c>
      <c r="AG3" s="122" t="s">
        <v>327</v>
      </c>
    </row>
    <row r="4" spans="1:33" ht="15.75" thickBot="1">
      <c r="A4" s="1">
        <f>'weekly model'!B225</f>
        <v>43925</v>
      </c>
      <c r="B4" s="143">
        <f>'weekly model'!P225</f>
        <v>115.363</v>
      </c>
      <c r="C4" s="124">
        <f>'weekly model'!R225</f>
        <v>109.84317553084861</v>
      </c>
      <c r="D4" s="124">
        <f>'weekly model'!S225</f>
        <v>109.84317553084861</v>
      </c>
      <c r="E4" s="124">
        <f>'weekly model'!T225</f>
        <v>109.84317553084861</v>
      </c>
      <c r="F4" s="126">
        <f>'weekly model'!AR225</f>
        <v>109.84317553084861</v>
      </c>
      <c r="G4" s="126">
        <f>'weekly model'!AS225</f>
        <v>109.84317553084861</v>
      </c>
      <c r="H4" s="126">
        <f>'weekly model'!AT225</f>
        <v>109.84317553084861</v>
      </c>
      <c r="I4" s="129">
        <f>'weekly model'!AV225</f>
        <v>109.84317553084861</v>
      </c>
      <c r="J4" s="129">
        <f>'weekly model'!AW225</f>
        <v>109.84317553084861</v>
      </c>
      <c r="K4" s="129">
        <f>'weekly model'!AX225</f>
        <v>109.84317553084861</v>
      </c>
      <c r="L4" s="132">
        <f>'weekly model'!BE225</f>
        <v>109.84317553084861</v>
      </c>
      <c r="M4" s="132">
        <f>'weekly model'!BF225</f>
        <v>109.84317553084861</v>
      </c>
      <c r="T4" s="156"/>
      <c r="U4" s="157"/>
      <c r="V4" s="157"/>
      <c r="W4" s="158"/>
    </row>
    <row r="5" spans="1:33">
      <c r="A5" s="1">
        <f>'weekly model'!B226</f>
        <v>43932</v>
      </c>
      <c r="B5" s="143">
        <f>'weekly model'!P226</f>
        <v>116.09350000000001</v>
      </c>
      <c r="C5" s="124">
        <f>'weekly model'!R226</f>
        <v>105.89493976090719</v>
      </c>
      <c r="D5" s="124">
        <f>'weekly model'!S226</f>
        <v>105.89493976090719</v>
      </c>
      <c r="E5" s="124">
        <f>'weekly model'!T226</f>
        <v>105.89493976090719</v>
      </c>
      <c r="F5" s="126">
        <f>'weekly model'!AR226</f>
        <v>105.89493976090719</v>
      </c>
      <c r="G5" s="126">
        <f>'weekly model'!AS226</f>
        <v>105.89493976090719</v>
      </c>
      <c r="H5" s="126">
        <f>'weekly model'!AT226</f>
        <v>105.89493976090719</v>
      </c>
      <c r="I5" s="129">
        <f>'weekly model'!AV226</f>
        <v>105.89493976090719</v>
      </c>
      <c r="J5" s="129">
        <f>'weekly model'!AW226</f>
        <v>105.89493976090719</v>
      </c>
      <c r="K5" s="129">
        <f>'weekly model'!AX226</f>
        <v>105.89493976090719</v>
      </c>
      <c r="L5" s="132">
        <f>'weekly model'!BE226</f>
        <v>105.89493976090719</v>
      </c>
      <c r="M5" s="132">
        <f>'weekly model'!BF226</f>
        <v>105.89493976090719</v>
      </c>
      <c r="T5" s="147"/>
      <c r="U5" s="148"/>
      <c r="V5" s="148"/>
      <c r="W5" s="149"/>
    </row>
    <row r="6" spans="1:33">
      <c r="A6" s="1">
        <f>'weekly model'!B227</f>
        <v>43939</v>
      </c>
      <c r="B6" s="143">
        <f>'weekly model'!P227</f>
        <v>116.35780000000001</v>
      </c>
      <c r="C6" s="124">
        <f>'weekly model'!R227</f>
        <v>106.60781139521738</v>
      </c>
      <c r="D6" s="124">
        <f>'weekly model'!S227</f>
        <v>106.60781139521738</v>
      </c>
      <c r="E6" s="124">
        <f>'weekly model'!T227</f>
        <v>106.60781139521738</v>
      </c>
      <c r="F6" s="126">
        <f>'weekly model'!AR227</f>
        <v>106.60781139521738</v>
      </c>
      <c r="G6" s="126">
        <f>'weekly model'!AS227</f>
        <v>106.60781139521738</v>
      </c>
      <c r="H6" s="126">
        <f>'weekly model'!AT227</f>
        <v>106.60781139521738</v>
      </c>
      <c r="I6" s="129">
        <f>'weekly model'!AV227</f>
        <v>106.60781139521738</v>
      </c>
      <c r="J6" s="129">
        <f>'weekly model'!AW227</f>
        <v>106.60781139521738</v>
      </c>
      <c r="K6" s="129">
        <f>'weekly model'!AX227</f>
        <v>106.60781139521738</v>
      </c>
      <c r="L6" s="132">
        <f>'weekly model'!BE227</f>
        <v>106.60781139521738</v>
      </c>
      <c r="M6" s="132">
        <f>'weekly model'!BF227</f>
        <v>106.60781139521738</v>
      </c>
      <c r="T6" s="147"/>
      <c r="U6" s="148"/>
      <c r="V6" s="148"/>
      <c r="W6" s="149"/>
    </row>
    <row r="7" spans="1:33" ht="15.75" thickBot="1">
      <c r="A7" s="1">
        <f>'weekly model'!B228</f>
        <v>43946</v>
      </c>
      <c r="B7" s="143">
        <f>'weekly model'!P228</f>
        <v>115.8536</v>
      </c>
      <c r="C7" s="124">
        <f>'weekly model'!R228</f>
        <v>103.53158332906295</v>
      </c>
      <c r="D7" s="124">
        <f>'weekly model'!S228</f>
        <v>103.53158332906295</v>
      </c>
      <c r="E7" s="124">
        <f>'weekly model'!T228</f>
        <v>103.53158332906295</v>
      </c>
      <c r="F7" s="126">
        <f>'weekly model'!AR228</f>
        <v>103.53158332906295</v>
      </c>
      <c r="G7" s="126">
        <f>'weekly model'!AS228</f>
        <v>103.53158332906295</v>
      </c>
      <c r="H7" s="126">
        <f>'weekly model'!AT228</f>
        <v>103.53158332906295</v>
      </c>
      <c r="I7" s="129">
        <f>'weekly model'!AV228</f>
        <v>103.53158332906295</v>
      </c>
      <c r="J7" s="129">
        <f>'weekly model'!AW228</f>
        <v>103.53158332906295</v>
      </c>
      <c r="K7" s="129">
        <f>'weekly model'!AX228</f>
        <v>103.53158332906295</v>
      </c>
      <c r="L7" s="132">
        <f>'weekly model'!BE228</f>
        <v>103.53158332906295</v>
      </c>
      <c r="M7" s="132">
        <f>'weekly model'!BF228</f>
        <v>103.53158332906295</v>
      </c>
      <c r="T7" s="150"/>
      <c r="U7" s="151"/>
      <c r="V7" s="151"/>
      <c r="W7" s="152"/>
    </row>
    <row r="8" spans="1:33">
      <c r="A8" s="1">
        <f>'weekly model'!B229</f>
        <v>43953</v>
      </c>
      <c r="B8" s="143">
        <f>'weekly model'!P229</f>
        <v>113.9803</v>
      </c>
      <c r="C8" s="124">
        <f>'weekly model'!R229</f>
        <v>100.41796416291014</v>
      </c>
      <c r="D8" s="124">
        <f>'weekly model'!S229</f>
        <v>100.16796416291014</v>
      </c>
      <c r="E8" s="124">
        <f>'weekly model'!T229</f>
        <v>101.16796416291014</v>
      </c>
      <c r="F8" s="126">
        <f>'weekly model'!AR229</f>
        <v>100.41796416291014</v>
      </c>
      <c r="G8" s="126">
        <f>'weekly model'!AS229</f>
        <v>100.41796416291014</v>
      </c>
      <c r="H8" s="126">
        <f>'weekly model'!AT229</f>
        <v>100.41796416291014</v>
      </c>
      <c r="I8" s="129">
        <f>'weekly model'!AV229</f>
        <v>100.41796416291014</v>
      </c>
      <c r="J8" s="129">
        <f>'weekly model'!AW229</f>
        <v>100.41796416291014</v>
      </c>
      <c r="K8" s="129">
        <f>'weekly model'!AX229</f>
        <v>101.16796416291014</v>
      </c>
      <c r="L8" s="132">
        <f>'weekly model'!BE229</f>
        <v>100.16796416291014</v>
      </c>
      <c r="M8" s="132">
        <f>'weekly model'!BF229</f>
        <v>100.16796416291014</v>
      </c>
      <c r="T8" s="145"/>
      <c r="U8" s="145"/>
      <c r="V8" s="145"/>
      <c r="W8" s="145"/>
    </row>
    <row r="9" spans="1:33">
      <c r="A9" s="1">
        <f>'weekly model'!B230</f>
        <v>43960</v>
      </c>
      <c r="B9" s="143">
        <f>'weekly model'!P230</f>
        <v>111.88959999999999</v>
      </c>
      <c r="C9" s="124">
        <f>'weekly model'!R230</f>
        <v>99.242146716678846</v>
      </c>
      <c r="D9" s="124">
        <f>'weekly model'!S230</f>
        <v>98.742146716678846</v>
      </c>
      <c r="E9" s="124">
        <f>'weekly model'!T230</f>
        <v>99.242146716678846</v>
      </c>
      <c r="F9" s="126">
        <f>'weekly model'!AR230</f>
        <v>99.242146716678846</v>
      </c>
      <c r="G9" s="126">
        <f>'weekly model'!AS230</f>
        <v>99.242146716678846</v>
      </c>
      <c r="H9" s="126">
        <f>'weekly model'!AT230</f>
        <v>99.242146716678846</v>
      </c>
      <c r="I9" s="129">
        <f>'weekly model'!AV230</f>
        <v>99.242146716678846</v>
      </c>
      <c r="J9" s="129">
        <f>'weekly model'!AW230</f>
        <v>99.242146716678846</v>
      </c>
      <c r="K9" s="129">
        <f>'weekly model'!AX230</f>
        <v>99.242146716678846</v>
      </c>
      <c r="L9" s="132">
        <f>'weekly model'!BE230</f>
        <v>98.742146716678846</v>
      </c>
      <c r="M9" s="132">
        <f>'weekly model'!BF230</f>
        <v>98.742146716678846</v>
      </c>
      <c r="T9" s="145"/>
      <c r="U9" s="146"/>
      <c r="V9" s="146"/>
      <c r="W9" s="146"/>
    </row>
    <row r="10" spans="1:33">
      <c r="A10" s="1">
        <f>'weekly model'!B231</f>
        <v>43967</v>
      </c>
      <c r="B10" s="143">
        <f>'weekly model'!P231</f>
        <v>110.949</v>
      </c>
      <c r="C10" s="124">
        <f>'weekly model'!R231</f>
        <v>110.949</v>
      </c>
      <c r="D10" s="124">
        <f>'weekly model'!S231</f>
        <v>110.949</v>
      </c>
      <c r="E10" s="124">
        <f>'weekly model'!T231</f>
        <v>110.949</v>
      </c>
      <c r="F10" s="126">
        <f>'weekly model'!AR231</f>
        <v>110.949</v>
      </c>
      <c r="G10" s="126">
        <f>'weekly model'!AS231</f>
        <v>110.949</v>
      </c>
      <c r="H10" s="126">
        <f>'weekly model'!AT231</f>
        <v>110.949</v>
      </c>
      <c r="I10" s="129">
        <f>'weekly model'!AV231</f>
        <v>110.949</v>
      </c>
      <c r="J10" s="129">
        <f>'weekly model'!AW231</f>
        <v>110.949</v>
      </c>
      <c r="K10" s="129">
        <f>'weekly model'!AX231</f>
        <v>110.949</v>
      </c>
      <c r="L10" s="132">
        <f>'weekly model'!BE231</f>
        <v>110.949</v>
      </c>
      <c r="M10" s="132">
        <f>'weekly model'!BF231</f>
        <v>110.949</v>
      </c>
      <c r="T10" s="145"/>
      <c r="U10" s="145"/>
      <c r="V10" s="145"/>
      <c r="W10" s="145"/>
    </row>
    <row r="11" spans="1:33">
      <c r="A11" s="1">
        <f>'weekly model'!B232</f>
        <v>43974</v>
      </c>
      <c r="B11" s="143">
        <f>'weekly model'!P232</f>
        <v>109.2608</v>
      </c>
      <c r="C11" s="124">
        <f>'weekly model'!R232</f>
        <v>110.89615930504978</v>
      </c>
      <c r="D11" s="124">
        <f>'weekly model'!S232</f>
        <v>110.64615930504978</v>
      </c>
      <c r="E11" s="124">
        <f>'weekly model'!T232</f>
        <v>110.89615930504978</v>
      </c>
      <c r="F11" s="126">
        <f>'weekly model'!AR232</f>
        <v>110.89615930504978</v>
      </c>
      <c r="G11" s="126">
        <f>'weekly model'!AS232</f>
        <v>110.89615930504978</v>
      </c>
      <c r="H11" s="126">
        <f>'weekly model'!AT232</f>
        <v>110.89615930504978</v>
      </c>
      <c r="I11" s="129">
        <f>'weekly model'!AV232</f>
        <v>110.89615930504978</v>
      </c>
      <c r="J11" s="129">
        <f>'weekly model'!AW232</f>
        <v>110.89615930504978</v>
      </c>
      <c r="K11" s="129">
        <f>'weekly model'!AX232</f>
        <v>110.89615930504978</v>
      </c>
      <c r="L11" s="132">
        <f>'weekly model'!BE232</f>
        <v>110.64615930504978</v>
      </c>
      <c r="M11" s="132">
        <f>'weekly model'!BF232</f>
        <v>110.64615930504978</v>
      </c>
      <c r="T11" s="145"/>
      <c r="U11" s="145"/>
      <c r="V11" s="145"/>
      <c r="W11" s="145"/>
    </row>
    <row r="12" spans="1:33">
      <c r="A12" s="1">
        <f>'weekly model'!B233</f>
        <v>43981</v>
      </c>
      <c r="B12" s="143">
        <f>'weekly model'!P233</f>
        <v>107.8485</v>
      </c>
      <c r="C12" s="124">
        <f>'weekly model'!R233</f>
        <v>108.5362172589175</v>
      </c>
      <c r="D12" s="124">
        <f>'weekly model'!S233</f>
        <v>106.65085795386773</v>
      </c>
      <c r="E12" s="124">
        <f>'weekly model'!T233</f>
        <v>108.5362172589175</v>
      </c>
      <c r="F12" s="126">
        <f>'weekly model'!AR233</f>
        <v>108.5362172589175</v>
      </c>
      <c r="G12" s="126">
        <f>'weekly model'!AS233</f>
        <v>108.5362172589175</v>
      </c>
      <c r="H12" s="126">
        <f>'weekly model'!AT233</f>
        <v>108.5362172589175</v>
      </c>
      <c r="I12" s="129">
        <f>'weekly model'!AV233</f>
        <v>108.5362172589175</v>
      </c>
      <c r="J12" s="129">
        <f>'weekly model'!AW233</f>
        <v>108.5362172589175</v>
      </c>
      <c r="K12" s="129">
        <f>'weekly model'!AX233</f>
        <v>108.5362172589175</v>
      </c>
      <c r="L12" s="132">
        <f>'weekly model'!BE233</f>
        <v>106.65085795386773</v>
      </c>
      <c r="M12" s="132">
        <f>'weekly model'!BF233</f>
        <v>106.65085795386773</v>
      </c>
      <c r="T12" s="145"/>
      <c r="U12" s="145"/>
      <c r="V12" s="145"/>
      <c r="W12" s="145"/>
    </row>
    <row r="13" spans="1:33" ht="15.75" thickBot="1">
      <c r="A13" s="1">
        <f>'weekly model'!B234</f>
        <v>43988</v>
      </c>
      <c r="B13" s="143">
        <f>'weekly model'!P234</f>
        <v>107.53700000000001</v>
      </c>
      <c r="C13" s="124">
        <f>'weekly model'!R234</f>
        <v>102.84518110361211</v>
      </c>
      <c r="D13" s="124">
        <f>'weekly model'!S234</f>
        <v>101.39753905747983</v>
      </c>
      <c r="E13" s="124">
        <f>'weekly model'!T234</f>
        <v>102.84518110361211</v>
      </c>
      <c r="F13" s="126">
        <f>'weekly model'!AR234</f>
        <v>102.84518110361211</v>
      </c>
      <c r="G13" s="126">
        <f>'weekly model'!AS234</f>
        <v>102.84518110361211</v>
      </c>
      <c r="H13" s="126">
        <f>'weekly model'!AT234</f>
        <v>102.84518110361211</v>
      </c>
      <c r="I13" s="129">
        <f>'weekly model'!AV234</f>
        <v>102.84518110361211</v>
      </c>
      <c r="J13" s="129">
        <f>'weekly model'!AW234</f>
        <v>102.84518110361211</v>
      </c>
      <c r="K13" s="129">
        <f>'weekly model'!AX234</f>
        <v>102.84518110361211</v>
      </c>
      <c r="L13" s="132">
        <f>'weekly model'!BE234</f>
        <v>101.39753905747983</v>
      </c>
      <c r="M13" s="132">
        <f>'weekly model'!BF234</f>
        <v>101.39753905747983</v>
      </c>
      <c r="T13" s="145"/>
      <c r="U13" s="145"/>
      <c r="V13" s="145"/>
      <c r="W13" s="145"/>
    </row>
    <row r="14" spans="1:33" ht="15.75" thickBot="1">
      <c r="A14" s="1">
        <f>'weekly model'!B235</f>
        <v>43995</v>
      </c>
      <c r="B14" s="143">
        <f>'weekly model'!P235</f>
        <v>106.977</v>
      </c>
      <c r="C14" s="124">
        <f>'weekly model'!R235</f>
        <v>103.18890665181607</v>
      </c>
      <c r="D14" s="124">
        <f>'weekly model'!S235</f>
        <v>101.4912646056838</v>
      </c>
      <c r="E14" s="124">
        <f>'weekly model'!T235</f>
        <v>103.18890665181607</v>
      </c>
      <c r="F14" s="126">
        <f>'weekly model'!AR235</f>
        <v>103.18890665181607</v>
      </c>
      <c r="G14" s="126">
        <f>'weekly model'!AS235</f>
        <v>103.18890665181607</v>
      </c>
      <c r="H14" s="126">
        <f>'weekly model'!AT235</f>
        <v>103.18890665181607</v>
      </c>
      <c r="I14" s="129">
        <f>'weekly model'!AV235</f>
        <v>103.18890665181607</v>
      </c>
      <c r="J14" s="129">
        <f>'weekly model'!AW235</f>
        <v>103.18890665181607</v>
      </c>
      <c r="K14" s="129">
        <f>'weekly model'!AX235</f>
        <v>103.18890665181607</v>
      </c>
      <c r="L14" s="132">
        <f>'weekly model'!BE235</f>
        <v>101.4912646056838</v>
      </c>
      <c r="M14" s="132">
        <f>'weekly model'!BF235</f>
        <v>101.4912646056838</v>
      </c>
      <c r="T14" s="156"/>
      <c r="U14" s="157"/>
      <c r="V14" s="157"/>
      <c r="W14" s="158"/>
    </row>
    <row r="15" spans="1:33">
      <c r="A15" s="1">
        <f>'weekly model'!B236</f>
        <v>44002</v>
      </c>
      <c r="B15" s="143">
        <f>'weekly model'!P236</f>
        <v>106.1716</v>
      </c>
      <c r="C15" s="124">
        <f>'weekly model'!R236</f>
        <v>102.50704608000333</v>
      </c>
      <c r="D15" s="124">
        <f>'weekly model'!S236</f>
        <v>100.55940403387106</v>
      </c>
      <c r="E15" s="124">
        <f>'weekly model'!T236</f>
        <v>102.50704608000333</v>
      </c>
      <c r="F15" s="126">
        <f>'weekly model'!AR236</f>
        <v>102.50704608000333</v>
      </c>
      <c r="G15" s="126">
        <f>'weekly model'!AS236</f>
        <v>102.50704608000333</v>
      </c>
      <c r="H15" s="126">
        <f>'weekly model'!AT236</f>
        <v>102.50704608000333</v>
      </c>
      <c r="I15" s="129">
        <f>'weekly model'!AV236</f>
        <v>102.50704608000333</v>
      </c>
      <c r="J15" s="129">
        <f>'weekly model'!AW236</f>
        <v>102.50704608000333</v>
      </c>
      <c r="K15" s="129">
        <f>'weekly model'!AX236</f>
        <v>102.50704608000333</v>
      </c>
      <c r="L15" s="132">
        <f>'weekly model'!BE236</f>
        <v>100.55940403387106</v>
      </c>
      <c r="M15" s="132">
        <f>'weekly model'!BF236</f>
        <v>100.55940403387106</v>
      </c>
      <c r="T15" s="147"/>
      <c r="U15" s="145"/>
      <c r="V15" s="145"/>
      <c r="W15" s="153"/>
    </row>
    <row r="16" spans="1:33">
      <c r="A16" s="1">
        <f>'weekly model'!B237</f>
        <v>44009</v>
      </c>
      <c r="B16" s="143">
        <f>'weekly model'!P237</f>
        <v>107.81100000000001</v>
      </c>
      <c r="C16" s="124">
        <f>'weekly model'!R237</f>
        <v>98.164954100032972</v>
      </c>
      <c r="D16" s="124">
        <f>'weekly model'!S237</f>
        <v>95.967312053900699</v>
      </c>
      <c r="E16" s="124">
        <f>'weekly model'!T237</f>
        <v>98.164954100032972</v>
      </c>
      <c r="F16" s="126">
        <f>'weekly model'!AR237</f>
        <v>98.164954100032972</v>
      </c>
      <c r="G16" s="126">
        <f>'weekly model'!AS237</f>
        <v>98.164954100032972</v>
      </c>
      <c r="H16" s="126">
        <f>'weekly model'!AT237</f>
        <v>98.164954100032972</v>
      </c>
      <c r="I16" s="129">
        <f>'weekly model'!AV237</f>
        <v>98.164954100032972</v>
      </c>
      <c r="J16" s="129">
        <f>'weekly model'!AW237</f>
        <v>98.164954100032972</v>
      </c>
      <c r="K16" s="129">
        <f>'weekly model'!AX237</f>
        <v>98.164954100032972</v>
      </c>
      <c r="L16" s="132">
        <f>'weekly model'!BE237</f>
        <v>95.967312053900699</v>
      </c>
      <c r="M16" s="132">
        <f>'weekly model'!BF237</f>
        <v>95.967312053900699</v>
      </c>
      <c r="T16" s="147"/>
      <c r="U16" s="145"/>
      <c r="V16" s="145"/>
      <c r="W16" s="153"/>
    </row>
    <row r="17" spans="1:23" ht="15.75" thickBot="1">
      <c r="A17" s="1">
        <f>'weekly model'!B238</f>
        <v>44016</v>
      </c>
      <c r="B17" s="143">
        <f>'weekly model'!P238</f>
        <v>108.08750000000001</v>
      </c>
      <c r="C17" s="124">
        <f>'weekly model'!R238</f>
        <v>99.13170743872611</v>
      </c>
      <c r="D17" s="124">
        <f>'weekly model'!S238</f>
        <v>96.684065392593837</v>
      </c>
      <c r="E17" s="124">
        <f>'weekly model'!T238</f>
        <v>99.13170743872611</v>
      </c>
      <c r="F17" s="126">
        <f>'weekly model'!AR238</f>
        <v>99.13170743872611</v>
      </c>
      <c r="G17" s="126">
        <f>'weekly model'!AS238</f>
        <v>99.13170743872611</v>
      </c>
      <c r="H17" s="126">
        <f>'weekly model'!AT238</f>
        <v>99.13170743872611</v>
      </c>
      <c r="I17" s="129">
        <f>'weekly model'!AV238</f>
        <v>99.13170743872611</v>
      </c>
      <c r="J17" s="129">
        <f>'weekly model'!AW238</f>
        <v>99.13170743872611</v>
      </c>
      <c r="K17" s="129">
        <f>'weekly model'!AX238</f>
        <v>99.13170743872611</v>
      </c>
      <c r="L17" s="132">
        <f>'weekly model'!BE238</f>
        <v>96.684065392593837</v>
      </c>
      <c r="M17" s="132">
        <f>'weekly model'!BF238</f>
        <v>96.684065392593837</v>
      </c>
      <c r="T17" s="150"/>
      <c r="U17" s="154"/>
      <c r="V17" s="154"/>
      <c r="W17" s="155"/>
    </row>
    <row r="18" spans="1:23">
      <c r="A18" s="1">
        <f>'weekly model'!B239</f>
        <v>44023</v>
      </c>
      <c r="B18" s="143">
        <f>'weekly model'!P239</f>
        <v>108.7808</v>
      </c>
      <c r="C18" s="124">
        <f>'weekly model'!R239</f>
        <v>99.206882450861798</v>
      </c>
      <c r="D18" s="124">
        <f>'weekly model'!S239</f>
        <v>107.91267501213569</v>
      </c>
      <c r="E18" s="124">
        <f>'weekly model'!T239</f>
        <v>99.206882450861798</v>
      </c>
      <c r="F18" s="126">
        <f>'weekly model'!AR239</f>
        <v>99.206882450861798</v>
      </c>
      <c r="G18" s="126">
        <f>'weekly model'!AS239</f>
        <v>99.206882450861798</v>
      </c>
      <c r="H18" s="126">
        <f>'weekly model'!AT239</f>
        <v>99.206882450861798</v>
      </c>
      <c r="I18" s="129">
        <f>'weekly model'!AV239</f>
        <v>99.206882450861798</v>
      </c>
      <c r="J18" s="129">
        <f>'weekly model'!AW239</f>
        <v>99.206882450861798</v>
      </c>
      <c r="K18" s="129">
        <f>'weekly model'!AX239</f>
        <v>99.206882450861798</v>
      </c>
      <c r="L18" s="132">
        <f>'weekly model'!BE239</f>
        <v>107.91267501213569</v>
      </c>
      <c r="M18" s="132">
        <f>'weekly model'!BF239</f>
        <v>107.91267501213569</v>
      </c>
    </row>
    <row r="19" spans="1:23">
      <c r="A19" s="1">
        <f>'weekly model'!B240</f>
        <v>44030</v>
      </c>
      <c r="B19" s="143">
        <f>'weekly model'!P240</f>
        <v>110.4744</v>
      </c>
      <c r="C19" s="124">
        <f>'weekly model'!R240</f>
        <v>98.943253198116523</v>
      </c>
      <c r="D19" s="124">
        <f>'weekly model'!S240</f>
        <v>108.26717074725472</v>
      </c>
      <c r="E19" s="124">
        <f>'weekly model'!T240</f>
        <v>99.693253198116523</v>
      </c>
      <c r="F19" s="126">
        <f>'weekly model'!AR240</f>
        <v>98.943253198116523</v>
      </c>
      <c r="G19" s="126">
        <f>'weekly model'!AS240</f>
        <v>98.943253198116523</v>
      </c>
      <c r="H19" s="126">
        <f>'weekly model'!AT240</f>
        <v>98.943253198116523</v>
      </c>
      <c r="I19" s="129">
        <f>'weekly model'!AV240</f>
        <v>98.943253198116523</v>
      </c>
      <c r="J19" s="129">
        <f>'weekly model'!AW240</f>
        <v>98.943253198116523</v>
      </c>
      <c r="K19" s="129">
        <f>'weekly model'!AX240</f>
        <v>99.693253198116523</v>
      </c>
      <c r="L19" s="132">
        <f>'weekly model'!BE240</f>
        <v>108.26717074725472</v>
      </c>
      <c r="M19" s="132">
        <f>'weekly model'!BF240</f>
        <v>108.26717074725472</v>
      </c>
    </row>
    <row r="20" spans="1:23">
      <c r="A20" s="1">
        <f>'weekly model'!B241</f>
        <v>44037</v>
      </c>
      <c r="B20" s="143">
        <f>'weekly model'!P241</f>
        <v>113.25129999999999</v>
      </c>
      <c r="C20" s="124">
        <f>'weekly model'!R241</f>
        <v>113.25129999999999</v>
      </c>
      <c r="D20" s="124">
        <f>'weekly model'!S241</f>
        <v>113.84495349045513</v>
      </c>
      <c r="E20" s="124">
        <f>'weekly model'!T241</f>
        <v>103.31380668857165</v>
      </c>
      <c r="F20" s="126">
        <f>'weekly model'!AR241</f>
        <v>113.25129999999999</v>
      </c>
      <c r="G20" s="126">
        <f>'weekly model'!AS241</f>
        <v>113.25129999999999</v>
      </c>
      <c r="H20" s="126">
        <f>'weekly model'!AT241</f>
        <v>113.25129999999999</v>
      </c>
      <c r="I20" s="129">
        <f>'weekly model'!AV241</f>
        <v>113.25129999999999</v>
      </c>
      <c r="J20" s="129">
        <f>'weekly model'!AW241</f>
        <v>113.25129999999999</v>
      </c>
      <c r="K20" s="129">
        <f>'weekly model'!AX241</f>
        <v>103.31380668857165</v>
      </c>
      <c r="L20" s="132">
        <f>'weekly model'!BE241</f>
        <v>113.84495349045513</v>
      </c>
      <c r="M20" s="132">
        <f>'weekly model'!BF241</f>
        <v>113.84495349045513</v>
      </c>
    </row>
    <row r="21" spans="1:23">
      <c r="A21" s="1">
        <f>'weekly model'!B242</f>
        <v>44044</v>
      </c>
      <c r="B21" s="143">
        <f>'weekly model'!P242</f>
        <v>114.02719999999999</v>
      </c>
      <c r="C21" s="124">
        <f>'weekly model'!R242</f>
        <v>118.3070043097198</v>
      </c>
      <c r="D21" s="124">
        <f>'weekly model'!S242</f>
        <v>118.0570043097198</v>
      </c>
      <c r="E21" s="124">
        <f>'weekly model'!T242</f>
        <v>119.3070043097198</v>
      </c>
      <c r="F21" s="126">
        <f>'weekly model'!AR242</f>
        <v>118.3070043097198</v>
      </c>
      <c r="G21" s="126">
        <f>'weekly model'!AS242</f>
        <v>118.3070043097198</v>
      </c>
      <c r="H21" s="126">
        <f>'weekly model'!AT242</f>
        <v>118.3070043097198</v>
      </c>
      <c r="I21" s="129">
        <f>'weekly model'!AV242</f>
        <v>118.3070043097198</v>
      </c>
      <c r="J21" s="129">
        <f>'weekly model'!AW242</f>
        <v>118.3070043097198</v>
      </c>
      <c r="K21" s="129">
        <f>'weekly model'!AX242</f>
        <v>119.3070043097198</v>
      </c>
      <c r="L21" s="132">
        <f>'weekly model'!BE242</f>
        <v>118.0570043097198</v>
      </c>
      <c r="M21" s="132">
        <f>'weekly model'!BF242</f>
        <v>118.0570043097198</v>
      </c>
    </row>
    <row r="22" spans="1:23">
      <c r="A22" s="1">
        <f>'weekly model'!B243</f>
        <v>44051</v>
      </c>
      <c r="B22" s="143">
        <f>'weekly model'!P243</f>
        <v>113.4576</v>
      </c>
      <c r="C22" s="124">
        <f>'weekly model'!R243</f>
        <v>110.63632172734609</v>
      </c>
      <c r="D22" s="124">
        <f>'weekly model'!S243</f>
        <v>106.10651741762628</v>
      </c>
      <c r="E22" s="124">
        <f>'weekly model'!T243</f>
        <v>111.63632172734609</v>
      </c>
      <c r="F22" s="126">
        <f>'weekly model'!AR243</f>
        <v>110.63632172734609</v>
      </c>
      <c r="G22" s="126">
        <f>'weekly model'!AS243</f>
        <v>110.63632172734609</v>
      </c>
      <c r="H22" s="126">
        <f>'weekly model'!AT243</f>
        <v>110.63632172734609</v>
      </c>
      <c r="I22" s="129">
        <f>'weekly model'!AV243</f>
        <v>110.63632172734609</v>
      </c>
      <c r="J22" s="129">
        <f>'weekly model'!AW243</f>
        <v>110.63632172734609</v>
      </c>
      <c r="K22" s="129">
        <f>'weekly model'!AX243</f>
        <v>111.63632172734609</v>
      </c>
      <c r="L22" s="132">
        <f>'weekly model'!BE243</f>
        <v>106.10651741762628</v>
      </c>
      <c r="M22" s="132">
        <f>'weekly model'!BF243</f>
        <v>106.10651741762628</v>
      </c>
    </row>
    <row r="23" spans="1:23">
      <c r="A23" s="1">
        <f>'weekly model'!B244</f>
        <v>44058</v>
      </c>
      <c r="B23" s="143">
        <f>'weekly model'!P244</f>
        <v>113.23049999999999</v>
      </c>
      <c r="C23" s="124">
        <f>'weekly model'!R244</f>
        <v>113.23049999999999</v>
      </c>
      <c r="D23" s="124">
        <f>'weekly model'!S244</f>
        <v>108.34526976203986</v>
      </c>
      <c r="E23" s="124">
        <f>'weekly model'!T244</f>
        <v>114.23049999999999</v>
      </c>
      <c r="F23" s="126">
        <f>'weekly model'!AR244</f>
        <v>113.23049999999999</v>
      </c>
      <c r="G23" s="126">
        <f>'weekly model'!AS244</f>
        <v>113.23049999999999</v>
      </c>
      <c r="H23" s="126">
        <f>'weekly model'!AT244</f>
        <v>113.23049999999999</v>
      </c>
      <c r="I23" s="129">
        <f>'weekly model'!AV244</f>
        <v>113.5705</v>
      </c>
      <c r="J23" s="129">
        <f>'weekly model'!AW244</f>
        <v>113.5705</v>
      </c>
      <c r="K23" s="129">
        <f>'weekly model'!AX244</f>
        <v>114.5705</v>
      </c>
      <c r="L23" s="132">
        <f>'weekly model'!BE244</f>
        <v>108.34526976203986</v>
      </c>
      <c r="M23" s="132">
        <f>'weekly model'!BF244</f>
        <v>108.68526976203987</v>
      </c>
    </row>
    <row r="24" spans="1:23">
      <c r="A24" s="1">
        <f>'weekly model'!B245</f>
        <v>44065</v>
      </c>
      <c r="B24" s="143">
        <f>'weekly model'!P245</f>
        <v>112.41719999999999</v>
      </c>
      <c r="C24" s="124">
        <f>'weekly model'!R245</f>
        <v>113.41997627459477</v>
      </c>
      <c r="D24" s="124">
        <f>'weekly model'!S245</f>
        <v>112.91997627459477</v>
      </c>
      <c r="E24" s="124">
        <f>'weekly model'!T245</f>
        <v>114.91997627459477</v>
      </c>
      <c r="F24" s="126">
        <f>'weekly model'!AR245</f>
        <v>113.41997627459477</v>
      </c>
      <c r="G24" s="126">
        <f>'weekly model'!AS245</f>
        <v>113.41997627459477</v>
      </c>
      <c r="H24" s="126">
        <f>'weekly model'!AT245</f>
        <v>113.41997627459477</v>
      </c>
      <c r="I24" s="129">
        <f>'weekly model'!AV245</f>
        <v>114.09997627459478</v>
      </c>
      <c r="J24" s="129">
        <f>'weekly model'!AW245</f>
        <v>114.09997627459478</v>
      </c>
      <c r="K24" s="129">
        <f>'weekly model'!AX245</f>
        <v>115.59997627459478</v>
      </c>
      <c r="L24" s="132">
        <f>'weekly model'!BE245</f>
        <v>112.91997627459477</v>
      </c>
      <c r="M24" s="132">
        <f>'weekly model'!BF245</f>
        <v>113.59997627459478</v>
      </c>
    </row>
    <row r="25" spans="1:23">
      <c r="A25" s="1">
        <f>'weekly model'!B246</f>
        <v>44072</v>
      </c>
      <c r="B25" s="143">
        <f>'weekly model'!P246</f>
        <v>113.1048</v>
      </c>
      <c r="C25" s="124">
        <f>'weekly model'!R246</f>
        <v>111.96585284878715</v>
      </c>
      <c r="D25" s="124">
        <f>'weekly model'!S246</f>
        <v>110.46307657419237</v>
      </c>
      <c r="E25" s="124">
        <f>'weekly model'!T246</f>
        <v>113.96585284878715</v>
      </c>
      <c r="F25" s="126">
        <f>'weekly model'!AR246</f>
        <v>111.96585284878715</v>
      </c>
      <c r="G25" s="126">
        <f>'weekly model'!AS246</f>
        <v>111.96585284878715</v>
      </c>
      <c r="H25" s="126">
        <f>'weekly model'!AT246</f>
        <v>111.96585284878715</v>
      </c>
      <c r="I25" s="129">
        <f>'weekly model'!AV246</f>
        <v>112.98585284878715</v>
      </c>
      <c r="J25" s="129">
        <f>'weekly model'!AW246</f>
        <v>112.98585284878715</v>
      </c>
      <c r="K25" s="129">
        <f>'weekly model'!AX246</f>
        <v>114.98585284878715</v>
      </c>
      <c r="L25" s="132">
        <f>'weekly model'!BE246</f>
        <v>110.46307657419237</v>
      </c>
      <c r="M25" s="132">
        <f>'weekly model'!BF246</f>
        <v>111.48307657419237</v>
      </c>
    </row>
    <row r="26" spans="1:23">
      <c r="A26" s="1">
        <f>'weekly model'!B247</f>
        <v>44079</v>
      </c>
      <c r="B26" s="143">
        <f>'weekly model'!P247</f>
        <v>113.73989999999999</v>
      </c>
      <c r="C26" s="124">
        <f>'weekly model'!R247</f>
        <v>109.7315484151306</v>
      </c>
      <c r="D26" s="124">
        <f>'weekly model'!S247</f>
        <v>110.37049556634345</v>
      </c>
      <c r="E26" s="124">
        <f>'weekly model'!T247</f>
        <v>111.37049556634345</v>
      </c>
      <c r="F26" s="126">
        <f>'weekly model'!AR247</f>
        <v>109.7315484151306</v>
      </c>
      <c r="G26" s="126">
        <f>'weekly model'!AS247</f>
        <v>109.7315484151306</v>
      </c>
      <c r="H26" s="126">
        <f>'weekly model'!AT247</f>
        <v>109.7315484151306</v>
      </c>
      <c r="I26" s="129">
        <f>'weekly model'!AV247</f>
        <v>111.0915484151306</v>
      </c>
      <c r="J26" s="129">
        <f>'weekly model'!AW247</f>
        <v>111.0915484151306</v>
      </c>
      <c r="K26" s="129">
        <f>'weekly model'!AX247</f>
        <v>112.73049556634345</v>
      </c>
      <c r="L26" s="132">
        <f>'weekly model'!BE247</f>
        <v>110.37049556634345</v>
      </c>
      <c r="M26" s="132">
        <f>'weekly model'!BF247</f>
        <v>111.73049556634345</v>
      </c>
    </row>
    <row r="27" spans="1:23">
      <c r="A27" s="1">
        <f>'weekly model'!B248</f>
        <v>44086</v>
      </c>
      <c r="B27" s="143">
        <f>'weekly model'!P248</f>
        <v>114.56450000000001</v>
      </c>
      <c r="C27" s="124">
        <f>'weekly model'!R248</f>
        <v>112.16468003677821</v>
      </c>
      <c r="D27" s="124">
        <f>'weekly model'!S248</f>
        <v>115.6730316216476</v>
      </c>
      <c r="E27" s="124">
        <f>'weekly model'!T248</f>
        <v>116.6730316216476</v>
      </c>
      <c r="F27" s="126">
        <f>'weekly model'!AR248</f>
        <v>112.16468003677821</v>
      </c>
      <c r="G27" s="126">
        <f>'weekly model'!AS248</f>
        <v>112.16468003677821</v>
      </c>
      <c r="H27" s="126">
        <f>'weekly model'!AT248</f>
        <v>112.16468003677821</v>
      </c>
      <c r="I27" s="129">
        <f>'weekly model'!AV248</f>
        <v>113.86468003677821</v>
      </c>
      <c r="J27" s="129">
        <f>'weekly model'!AW248</f>
        <v>113.86468003677821</v>
      </c>
      <c r="K27" s="129">
        <f>'weekly model'!AX248</f>
        <v>118.3730316216476</v>
      </c>
      <c r="L27" s="132">
        <f>'weekly model'!BE248</f>
        <v>115.6730316216476</v>
      </c>
      <c r="M27" s="132">
        <f>'weekly model'!BF248</f>
        <v>117.3730316216476</v>
      </c>
    </row>
    <row r="28" spans="1:23">
      <c r="A28" s="1">
        <f>'weekly model'!B249</f>
        <v>44093</v>
      </c>
      <c r="B28" s="143">
        <f>'weekly model'!P249</f>
        <v>114.9281</v>
      </c>
      <c r="C28" s="124">
        <f>'weekly model'!R249</f>
        <v>113.59756781337711</v>
      </c>
      <c r="D28" s="124">
        <f>'weekly model'!S249</f>
        <v>115.49738777659891</v>
      </c>
      <c r="E28" s="124">
        <f>'weekly model'!T249</f>
        <v>116.49738777659891</v>
      </c>
      <c r="F28" s="126">
        <f>'weekly model'!AR249</f>
        <v>113.59756781337711</v>
      </c>
      <c r="G28" s="126">
        <f>'weekly model'!AS249</f>
        <v>113.59756781337711</v>
      </c>
      <c r="H28" s="126">
        <f>'weekly model'!AT249</f>
        <v>113.59756781337711</v>
      </c>
      <c r="I28" s="129">
        <f>'weekly model'!AV249</f>
        <v>115.63756781337712</v>
      </c>
      <c r="J28" s="129">
        <f>'weekly model'!AW249</f>
        <v>115.63756781337712</v>
      </c>
      <c r="K28" s="129">
        <f>'weekly model'!AX249</f>
        <v>118.53738777659892</v>
      </c>
      <c r="L28" s="132">
        <f>'weekly model'!BE249</f>
        <v>115.49738777659891</v>
      </c>
      <c r="M28" s="132">
        <f>'weekly model'!BF249</f>
        <v>117.53738777659892</v>
      </c>
    </row>
    <row r="29" spans="1:23">
      <c r="A29" s="197">
        <f>'weekly model'!B250</f>
        <v>44100</v>
      </c>
      <c r="B29" s="143">
        <f>'weekly model'!P250</f>
        <v>116.1605</v>
      </c>
      <c r="C29" s="198">
        <f>'weekly model'!R250</f>
        <v>117.84958627433322</v>
      </c>
      <c r="D29" s="198">
        <f>'weekly model'!S250</f>
        <v>118.68011846095611</v>
      </c>
      <c r="E29" s="198">
        <f>'weekly model'!T250</f>
        <v>119.68011846095611</v>
      </c>
      <c r="F29" s="198">
        <f>'weekly model'!AR250</f>
        <v>117.84958627433322</v>
      </c>
      <c r="G29" s="126">
        <f>'weekly model'!AS250</f>
        <v>117.84958627433322</v>
      </c>
      <c r="H29" s="126">
        <f>'weekly model'!AT250</f>
        <v>117.84958627433322</v>
      </c>
      <c r="I29" s="129">
        <f>'weekly model'!AV250</f>
        <v>120.22958627433322</v>
      </c>
      <c r="J29" s="129">
        <f>'weekly model'!AW250</f>
        <v>120.22958627433322</v>
      </c>
      <c r="K29" s="129">
        <f>'weekly model'!AX250</f>
        <v>122.0601184609561</v>
      </c>
      <c r="L29" s="132">
        <f>'weekly model'!BE250</f>
        <v>118.68011846095611</v>
      </c>
      <c r="M29" s="132">
        <f>'weekly model'!BF250</f>
        <v>121.0601184609561</v>
      </c>
    </row>
    <row r="30" spans="1:23">
      <c r="A30" s="1">
        <f>'weekly model'!B251</f>
        <v>44107</v>
      </c>
      <c r="B30" s="143">
        <f>'weekly model'!P251</f>
        <v>119.06639999999999</v>
      </c>
      <c r="C30" s="124">
        <f>'weekly model'!R251</f>
        <v>118.35848133314556</v>
      </c>
      <c r="D30" s="124">
        <f>'weekly model'!S251</f>
        <v>116.16939505881234</v>
      </c>
      <c r="E30" s="124">
        <f>'weekly model'!T251</f>
        <v>117.66939505881234</v>
      </c>
      <c r="F30" s="126">
        <f>'weekly model'!AR251</f>
        <v>118.35848133314556</v>
      </c>
      <c r="G30" s="126">
        <f>'weekly model'!AS251</f>
        <v>118.35848133314556</v>
      </c>
      <c r="H30" s="126">
        <f>'weekly model'!AT251</f>
        <v>118.35848133314556</v>
      </c>
      <c r="I30" s="129">
        <f>'weekly model'!AV251</f>
        <v>121.07848133314556</v>
      </c>
      <c r="J30" s="129">
        <f>'weekly model'!AW251</f>
        <v>121.07848133314556</v>
      </c>
      <c r="K30" s="129">
        <f>'weekly model'!AX251</f>
        <v>120.38939505881234</v>
      </c>
      <c r="L30" s="132">
        <f>'weekly model'!BE251</f>
        <v>116.16939505881234</v>
      </c>
      <c r="M30" s="132">
        <f>'weekly model'!BF251</f>
        <v>118.88939505881234</v>
      </c>
      <c r="T30" s="255">
        <f>F30+(N30+O30)/4*3+R30/2</f>
        <v>118.35848133314556</v>
      </c>
      <c r="U30" s="255">
        <f t="shared" ref="U30" si="0">F30+N30+O30-P30/2-Q30/2</f>
        <v>118.35848133314556</v>
      </c>
      <c r="V30" s="255">
        <f t="shared" ref="V30" si="1">F30+N30+O30-P30-Q30</f>
        <v>118.35848133314556</v>
      </c>
      <c r="W30" s="255">
        <f>F30+N30+O30+R30</f>
        <v>118.35848133314556</v>
      </c>
    </row>
    <row r="31" spans="1:23">
      <c r="A31" s="1">
        <f>'weekly model'!B252</f>
        <v>44114</v>
      </c>
      <c r="B31" s="143">
        <f>'weekly model'!P252</f>
        <v>120.60899999999999</v>
      </c>
      <c r="C31" s="124">
        <f>'weekly model'!R252</f>
        <v>119.06639999999999</v>
      </c>
      <c r="D31" s="124">
        <f>'weekly model'!S252</f>
        <v>119.06639999999999</v>
      </c>
      <c r="E31" s="124">
        <f>'weekly model'!T252</f>
        <v>118.68809670712102</v>
      </c>
      <c r="F31" s="126">
        <f>'weekly model'!AR252</f>
        <v>119.06639999999999</v>
      </c>
      <c r="G31" s="126">
        <f>'weekly model'!AS252</f>
        <v>119.06639999999999</v>
      </c>
      <c r="H31" s="126">
        <f>'weekly model'!AT252</f>
        <v>119.06639999999999</v>
      </c>
      <c r="I31" s="129">
        <f>'weekly model'!AV252</f>
        <v>122.12639999999999</v>
      </c>
      <c r="J31" s="129">
        <f>'weekly model'!AW252</f>
        <v>122.12639999999999</v>
      </c>
      <c r="K31" s="129">
        <f>'weekly model'!AX252</f>
        <v>121.74809670712102</v>
      </c>
      <c r="L31" s="132">
        <f>'weekly model'!BE252</f>
        <v>119.06639999999999</v>
      </c>
      <c r="M31" s="132">
        <f>'weekly model'!BF252</f>
        <v>122.12639999999999</v>
      </c>
      <c r="T31" s="255">
        <f t="shared" ref="T31:T94" si="2">F31+(N31+O31)/4*3+R31/2</f>
        <v>119.06639999999999</v>
      </c>
      <c r="U31" s="255">
        <f t="shared" ref="U31:U41" si="3">F31+N31+O31-P31/2-Q31/2</f>
        <v>119.06639999999999</v>
      </c>
      <c r="V31" s="255">
        <f t="shared" ref="V31:V41" si="4">F31+N31+O31-P31-Q31</f>
        <v>119.06639999999999</v>
      </c>
      <c r="W31" s="255">
        <f t="shared" ref="W31:W68" si="5">F31+N31+O31+R31</f>
        <v>119.06639999999999</v>
      </c>
    </row>
    <row r="32" spans="1:23">
      <c r="A32" s="1">
        <f>'weekly model'!B253</f>
        <v>44121</v>
      </c>
      <c r="B32" s="143">
        <f>'weekly model'!P253</f>
        <v>122.3852</v>
      </c>
      <c r="C32" s="124">
        <f>'weekly model'!R253</f>
        <v>121.66916038429615</v>
      </c>
      <c r="D32" s="124">
        <f>'weekly model'!S253</f>
        <v>123.21176038429616</v>
      </c>
      <c r="E32" s="124">
        <f>'weekly model'!T253</f>
        <v>124.71176038429616</v>
      </c>
      <c r="F32" s="126">
        <f>'weekly model'!AR253</f>
        <v>121.66916038429615</v>
      </c>
      <c r="G32" s="126">
        <f>'weekly model'!AS253</f>
        <v>121.66916038429615</v>
      </c>
      <c r="H32" s="126">
        <f>'weekly model'!AT253</f>
        <v>121.66916038429615</v>
      </c>
      <c r="I32" s="129">
        <f>'weekly model'!AV253</f>
        <v>125.06916038429615</v>
      </c>
      <c r="J32" s="129">
        <f>'weekly model'!AW253</f>
        <v>125.06916038429615</v>
      </c>
      <c r="K32" s="129">
        <f>'weekly model'!AX253</f>
        <v>128.11176038429616</v>
      </c>
      <c r="L32" s="132">
        <f>'weekly model'!BE253</f>
        <v>123.21176038429616</v>
      </c>
      <c r="M32" s="132">
        <f>'weekly model'!BF253</f>
        <v>126.61176038429616</v>
      </c>
      <c r="T32" s="255">
        <f t="shared" si="2"/>
        <v>121.66916038429615</v>
      </c>
      <c r="U32" s="255">
        <f t="shared" si="3"/>
        <v>121.66916038429615</v>
      </c>
      <c r="V32" s="255">
        <f t="shared" si="4"/>
        <v>121.66916038429615</v>
      </c>
      <c r="W32" s="255">
        <f t="shared" si="5"/>
        <v>121.66916038429615</v>
      </c>
    </row>
    <row r="33" spans="1:23">
      <c r="A33" s="1">
        <f>'weekly model'!B254</f>
        <v>44128</v>
      </c>
      <c r="B33" s="143">
        <f>'weekly model'!P254</f>
        <v>124.1558</v>
      </c>
      <c r="C33" s="124">
        <f>'weekly model'!R254</f>
        <v>121.03854513862987</v>
      </c>
      <c r="D33" s="124">
        <f>'weekly model'!S254</f>
        <v>121.75458475433372</v>
      </c>
      <c r="E33" s="124">
        <f>'weekly model'!T254</f>
        <v>123.25458475433372</v>
      </c>
      <c r="F33" s="126">
        <f>'weekly model'!AR254</f>
        <v>121.03854513862987</v>
      </c>
      <c r="G33" s="126">
        <f>'weekly model'!AS254</f>
        <v>121.03854513862987</v>
      </c>
      <c r="H33" s="126">
        <f>'weekly model'!AT254</f>
        <v>121.03854513862987</v>
      </c>
      <c r="I33" s="129">
        <f>'weekly model'!AV254</f>
        <v>124.89854513862987</v>
      </c>
      <c r="J33" s="129">
        <f>'weekly model'!AW254</f>
        <v>124.89854513862987</v>
      </c>
      <c r="K33" s="129">
        <f>'weekly model'!AX254</f>
        <v>127.11458475433372</v>
      </c>
      <c r="L33" s="132">
        <f>'weekly model'!BE254</f>
        <v>121.75458475433372</v>
      </c>
      <c r="M33" s="132">
        <f>'weekly model'!BF254</f>
        <v>125.61458475433372</v>
      </c>
      <c r="T33" s="255">
        <f t="shared" si="2"/>
        <v>121.03854513862987</v>
      </c>
      <c r="U33" s="255">
        <f t="shared" si="3"/>
        <v>121.03854513862987</v>
      </c>
      <c r="V33" s="255">
        <f t="shared" si="4"/>
        <v>121.03854513862987</v>
      </c>
      <c r="W33" s="255">
        <f t="shared" si="5"/>
        <v>121.03854513862987</v>
      </c>
    </row>
    <row r="34" spans="1:23">
      <c r="A34" s="197">
        <f>'weekly model'!B255</f>
        <v>44135</v>
      </c>
      <c r="B34" s="143">
        <f>'weekly model'!P255</f>
        <v>127.63249999999999</v>
      </c>
      <c r="C34" s="198">
        <f>'weekly model'!R255</f>
        <v>121.41563668759167</v>
      </c>
      <c r="D34" s="198">
        <f>'weekly model'!S255</f>
        <v>124.5328915489618</v>
      </c>
      <c r="E34" s="198">
        <f>'weekly model'!T255</f>
        <v>126.0328915489618</v>
      </c>
      <c r="F34" s="198">
        <f>'weekly model'!AR255</f>
        <v>121.41563668759167</v>
      </c>
      <c r="G34" s="126">
        <f>'weekly model'!AS255</f>
        <v>121.41563668759167</v>
      </c>
      <c r="H34" s="126">
        <f>'weekly model'!AT255</f>
        <v>121.41563668759167</v>
      </c>
      <c r="I34" s="129">
        <f>'weekly model'!AV255</f>
        <v>125.73563668759166</v>
      </c>
      <c r="J34" s="129">
        <f>'weekly model'!AW255</f>
        <v>125.73563668759166</v>
      </c>
      <c r="K34" s="129">
        <f>'weekly model'!AX255</f>
        <v>130.35289154896179</v>
      </c>
      <c r="L34" s="132">
        <f>'weekly model'!BE255</f>
        <v>124.5328915489618</v>
      </c>
      <c r="M34" s="132">
        <f>'weekly model'!BF255</f>
        <v>128.85289154896179</v>
      </c>
      <c r="T34" s="255">
        <f t="shared" si="2"/>
        <v>121.41563668759167</v>
      </c>
      <c r="U34" s="255">
        <f t="shared" si="3"/>
        <v>121.41563668759167</v>
      </c>
      <c r="V34" s="255">
        <f t="shared" si="4"/>
        <v>121.41563668759167</v>
      </c>
      <c r="W34" s="255">
        <f t="shared" si="5"/>
        <v>121.41563668759167</v>
      </c>
    </row>
    <row r="35" spans="1:23">
      <c r="A35" s="1">
        <f>'weekly model'!B256</f>
        <v>44142</v>
      </c>
      <c r="B35" s="143">
        <f>'weekly model'!P256</f>
        <v>128.11500000000001</v>
      </c>
      <c r="C35" s="124">
        <f>'weekly model'!R256</f>
        <v>128.68542099078536</v>
      </c>
      <c r="D35" s="124">
        <f>'weekly model'!S256</f>
        <v>128.68542099078536</v>
      </c>
      <c r="E35" s="124">
        <f>'weekly model'!T256</f>
        <v>130.18542099078536</v>
      </c>
      <c r="F35" s="126">
        <f>'weekly model'!AR256</f>
        <v>128.68542099078536</v>
      </c>
      <c r="G35" s="126">
        <f>'weekly model'!AS256</f>
        <v>128.68542099078536</v>
      </c>
      <c r="H35" s="126">
        <f>'weekly model'!AT256</f>
        <v>128.68542099078536</v>
      </c>
      <c r="I35" s="129">
        <f>'weekly model'!AV256</f>
        <v>133.46542099078536</v>
      </c>
      <c r="J35" s="129">
        <f>'weekly model'!AW256</f>
        <v>133.46542099078536</v>
      </c>
      <c r="K35" s="129">
        <f>'weekly model'!AX256</f>
        <v>134.96542099078536</v>
      </c>
      <c r="L35" s="132">
        <f>'weekly model'!BE256</f>
        <v>128.68542099078536</v>
      </c>
      <c r="M35" s="132">
        <f>'weekly model'!BF256</f>
        <v>133.46542099078536</v>
      </c>
      <c r="T35" s="255">
        <f t="shared" si="2"/>
        <v>128.68542099078536</v>
      </c>
      <c r="U35" s="255">
        <f t="shared" si="3"/>
        <v>128.68542099078536</v>
      </c>
      <c r="V35" s="255">
        <f t="shared" si="4"/>
        <v>128.68542099078536</v>
      </c>
      <c r="W35" s="255">
        <f t="shared" si="5"/>
        <v>128.68542099078536</v>
      </c>
    </row>
    <row r="36" spans="1:23">
      <c r="A36" s="1">
        <f>'weekly model'!B257</f>
        <v>44149</v>
      </c>
      <c r="B36" s="143">
        <f>'weekly model'!P257</f>
        <v>127.777</v>
      </c>
      <c r="C36" s="124">
        <f>'weekly model'!R257</f>
        <v>129.09075618072461</v>
      </c>
      <c r="D36" s="124">
        <f>'weekly model'!S257</f>
        <v>129.09075618072461</v>
      </c>
      <c r="E36" s="124">
        <f>'weekly model'!T257</f>
        <v>129.52033518993926</v>
      </c>
      <c r="F36" s="126">
        <f>'weekly model'!AR257</f>
        <v>129.09075618072461</v>
      </c>
      <c r="G36" s="126">
        <f>'weekly model'!AS257</f>
        <v>129.09075618072461</v>
      </c>
      <c r="H36" s="126">
        <f>'weekly model'!AT257</f>
        <v>129.09075618072461</v>
      </c>
      <c r="I36" s="129">
        <f>'weekly model'!AV257</f>
        <v>134.33075618072462</v>
      </c>
      <c r="J36" s="129">
        <f>'weekly model'!AW257</f>
        <v>134.33075618072462</v>
      </c>
      <c r="K36" s="129">
        <f>'weekly model'!AX257</f>
        <v>134.76033518993927</v>
      </c>
      <c r="L36" s="132">
        <f>'weekly model'!BE257</f>
        <v>129.09075618072461</v>
      </c>
      <c r="M36" s="132">
        <f>'weekly model'!BF257</f>
        <v>134.33075618072462</v>
      </c>
      <c r="T36" s="255">
        <f t="shared" si="2"/>
        <v>129.09075618072461</v>
      </c>
      <c r="U36" s="255">
        <f t="shared" si="3"/>
        <v>129.09075618072461</v>
      </c>
      <c r="V36" s="255">
        <f t="shared" si="4"/>
        <v>129.09075618072461</v>
      </c>
      <c r="W36" s="255">
        <f t="shared" si="5"/>
        <v>129.09075618072461</v>
      </c>
    </row>
    <row r="37" spans="1:23">
      <c r="A37" s="1">
        <f>'weekly model'!B258</f>
        <v>44156</v>
      </c>
      <c r="B37" s="143">
        <f>'weekly model'!P258</f>
        <v>127.514</v>
      </c>
      <c r="C37" s="124">
        <f>'weekly model'!R258</f>
        <v>127.1421791453338</v>
      </c>
      <c r="D37" s="124">
        <f>'weekly model'!S258</f>
        <v>127.1421791453338</v>
      </c>
      <c r="E37" s="124">
        <f>'weekly model'!T258</f>
        <v>126.82842296460919</v>
      </c>
      <c r="F37" s="126">
        <f>'weekly model'!AR258</f>
        <v>127.1421791453338</v>
      </c>
      <c r="G37" s="126">
        <f>'weekly model'!AS258</f>
        <v>127.1421791453338</v>
      </c>
      <c r="H37" s="126">
        <f>'weekly model'!AT258</f>
        <v>127.1421791453338</v>
      </c>
      <c r="I37" s="129">
        <f>'weekly model'!AV258</f>
        <v>132.8421791453338</v>
      </c>
      <c r="J37" s="129">
        <f>'weekly model'!AW258</f>
        <v>132.8421791453338</v>
      </c>
      <c r="K37" s="129">
        <f>'weekly model'!AX258</f>
        <v>132.52842296460918</v>
      </c>
      <c r="L37" s="132">
        <f>'weekly model'!BE258</f>
        <v>127.1421791453338</v>
      </c>
      <c r="M37" s="132">
        <f>'weekly model'!BF258</f>
        <v>132.8421791453338</v>
      </c>
      <c r="T37" s="255">
        <f t="shared" si="2"/>
        <v>127.1421791453338</v>
      </c>
      <c r="U37" s="255">
        <f t="shared" si="3"/>
        <v>127.1421791453338</v>
      </c>
      <c r="V37" s="255">
        <f t="shared" si="4"/>
        <v>127.1421791453338</v>
      </c>
      <c r="W37" s="255">
        <f t="shared" si="5"/>
        <v>127.1421791453338</v>
      </c>
    </row>
    <row r="38" spans="1:23">
      <c r="A38" s="1">
        <f>'weekly model'!B259</f>
        <v>44163</v>
      </c>
      <c r="B38" s="143">
        <f>'weekly model'!P259</f>
        <v>126.054</v>
      </c>
      <c r="C38" s="124">
        <f>'weekly model'!R259</f>
        <v>128.47016325288729</v>
      </c>
      <c r="D38" s="124">
        <f>'weekly model'!S259</f>
        <v>127.97016325288729</v>
      </c>
      <c r="E38" s="124">
        <f>'weekly model'!T259</f>
        <v>129.34198410755349</v>
      </c>
      <c r="F38" s="126">
        <f>'weekly model'!AR259</f>
        <v>128.47016325288729</v>
      </c>
      <c r="G38" s="126">
        <f>'weekly model'!AS259</f>
        <v>128.47016325288729</v>
      </c>
      <c r="H38" s="126">
        <f>'weekly model'!AT259</f>
        <v>128.47016325288729</v>
      </c>
      <c r="I38" s="129">
        <f>'weekly model'!AV259</f>
        <v>134.63016325288729</v>
      </c>
      <c r="J38" s="129">
        <f>'weekly model'!AW259</f>
        <v>134.63016325288729</v>
      </c>
      <c r="K38" s="129">
        <f>'weekly model'!AX259</f>
        <v>135.50198410755348</v>
      </c>
      <c r="L38" s="132">
        <f>'weekly model'!BE259</f>
        <v>127.97016325288729</v>
      </c>
      <c r="M38" s="132">
        <f>'weekly model'!BF259</f>
        <v>134.13016325288729</v>
      </c>
      <c r="T38" s="255">
        <f t="shared" si="2"/>
        <v>128.47016325288729</v>
      </c>
      <c r="U38" s="255">
        <f t="shared" si="3"/>
        <v>128.47016325288729</v>
      </c>
      <c r="V38" s="255">
        <f t="shared" si="4"/>
        <v>128.47016325288729</v>
      </c>
      <c r="W38" s="255">
        <f t="shared" si="5"/>
        <v>128.47016325288729</v>
      </c>
    </row>
    <row r="39" spans="1:23">
      <c r="A39" s="1">
        <f>'weekly model'!B260</f>
        <v>44170</v>
      </c>
      <c r="B39" s="143">
        <f>'weekly model'!P260</f>
        <v>124.46600000000001</v>
      </c>
      <c r="C39" s="124">
        <f>'weekly model'!R260</f>
        <v>127.51250984213422</v>
      </c>
      <c r="D39" s="124">
        <f>'weekly model'!S260</f>
        <v>126.51250984213422</v>
      </c>
      <c r="E39" s="124">
        <f>'weekly model'!T260</f>
        <v>125.59634658924693</v>
      </c>
      <c r="F39" s="126">
        <f>'weekly model'!AR260</f>
        <v>127.51250984213422</v>
      </c>
      <c r="G39" s="126">
        <f>'weekly model'!AS260</f>
        <v>127.51250984213422</v>
      </c>
      <c r="H39" s="126">
        <f>'weekly model'!AT260</f>
        <v>127.51250984213422</v>
      </c>
      <c r="I39" s="129">
        <f>'weekly model'!AV260</f>
        <v>134.13250984213423</v>
      </c>
      <c r="J39" s="129">
        <f>'weekly model'!AW260</f>
        <v>134.13250984213423</v>
      </c>
      <c r="K39" s="129">
        <f>'weekly model'!AX260</f>
        <v>132.21634658924694</v>
      </c>
      <c r="L39" s="132">
        <f>'weekly model'!BE260</f>
        <v>126.51250984213422</v>
      </c>
      <c r="M39" s="132">
        <f>'weekly model'!BF260</f>
        <v>133.13250984213423</v>
      </c>
      <c r="T39" s="255">
        <f t="shared" si="2"/>
        <v>127.51250984213422</v>
      </c>
      <c r="U39" s="255">
        <f t="shared" si="3"/>
        <v>127.51250984213422</v>
      </c>
      <c r="V39" s="255">
        <f t="shared" si="4"/>
        <v>127.51250984213422</v>
      </c>
      <c r="W39" s="255">
        <f t="shared" si="5"/>
        <v>127.51250984213422</v>
      </c>
    </row>
    <row r="40" spans="1:23">
      <c r="A40" s="1">
        <f>'weekly model'!B261</f>
        <v>44177</v>
      </c>
      <c r="B40" s="143">
        <f>'weekly model'!P261</f>
        <v>122.03200000000001</v>
      </c>
      <c r="C40" s="124">
        <f>'weekly model'!R261</f>
        <v>127.15903703846352</v>
      </c>
      <c r="D40" s="124">
        <f>'weekly model'!S261</f>
        <v>125.65903703846352</v>
      </c>
      <c r="E40" s="124">
        <f>'weekly model'!T261</f>
        <v>125.74287378557624</v>
      </c>
      <c r="F40" s="126">
        <f>'weekly model'!AR261</f>
        <v>127.15903703846352</v>
      </c>
      <c r="G40" s="126">
        <f>'weekly model'!AS261</f>
        <v>127.15903703846352</v>
      </c>
      <c r="H40" s="126">
        <f>'weekly model'!AT261</f>
        <v>127.15903703846352</v>
      </c>
      <c r="I40" s="129">
        <f>'weekly model'!AV261</f>
        <v>134.23903703846352</v>
      </c>
      <c r="J40" s="129">
        <f>'weekly model'!AW261</f>
        <v>134.23903703846352</v>
      </c>
      <c r="K40" s="129">
        <f>'weekly model'!AX261</f>
        <v>132.82287378557623</v>
      </c>
      <c r="L40" s="132">
        <f>'weekly model'!BE261</f>
        <v>125.65903703846352</v>
      </c>
      <c r="M40" s="132">
        <f>'weekly model'!BF261</f>
        <v>132.73903703846352</v>
      </c>
      <c r="T40" s="255">
        <f t="shared" si="2"/>
        <v>127.15903703846352</v>
      </c>
      <c r="U40" s="255">
        <f t="shared" si="3"/>
        <v>127.15903703846352</v>
      </c>
      <c r="V40" s="255">
        <f t="shared" si="4"/>
        <v>127.15903703846352</v>
      </c>
      <c r="W40" s="255">
        <f t="shared" si="5"/>
        <v>127.15903703846352</v>
      </c>
    </row>
    <row r="41" spans="1:23">
      <c r="A41" s="1">
        <f>'weekly model'!B262</f>
        <v>44184</v>
      </c>
      <c r="B41" s="143">
        <f>'weekly model'!P262</f>
        <v>124.04450000000001</v>
      </c>
      <c r="C41" s="124">
        <f>'weekly model'!R262</f>
        <v>125.48343392999305</v>
      </c>
      <c r="D41" s="124">
        <f>'weekly model'!S262</f>
        <v>123.48343392999305</v>
      </c>
      <c r="E41" s="124">
        <f>'weekly model'!T262</f>
        <v>124.56727067710577</v>
      </c>
      <c r="F41" s="126">
        <f>'weekly model'!AR262</f>
        <v>125.48343392999305</v>
      </c>
      <c r="G41" s="126">
        <f>'weekly model'!AS262</f>
        <v>125.48343392999305</v>
      </c>
      <c r="H41" s="126">
        <f>'weekly model'!AT262</f>
        <v>125.48343392999305</v>
      </c>
      <c r="I41" s="129">
        <f>'weekly model'!AV262</f>
        <v>133.02343392999305</v>
      </c>
      <c r="J41" s="129">
        <f>'weekly model'!AW262</f>
        <v>133.02343392999305</v>
      </c>
      <c r="K41" s="129">
        <f>'weekly model'!AX262</f>
        <v>132.10727067710576</v>
      </c>
      <c r="L41" s="132">
        <f>'weekly model'!BE262</f>
        <v>123.48343392999305</v>
      </c>
      <c r="M41" s="132">
        <f>'weekly model'!BF262</f>
        <v>131.02343392999305</v>
      </c>
      <c r="T41" s="255">
        <f t="shared" si="2"/>
        <v>125.48343392999305</v>
      </c>
      <c r="U41" s="255">
        <f t="shared" si="3"/>
        <v>125.48343392999305</v>
      </c>
      <c r="V41" s="255">
        <f t="shared" si="4"/>
        <v>125.48343392999305</v>
      </c>
      <c r="W41" s="255">
        <f t="shared" si="5"/>
        <v>125.48343392999305</v>
      </c>
    </row>
    <row r="42" spans="1:23">
      <c r="A42" s="1">
        <f>'weekly model'!B263</f>
        <v>44191</v>
      </c>
      <c r="B42" s="143">
        <f>'weekly model'!P263</f>
        <v>124.0868</v>
      </c>
      <c r="C42" s="124">
        <f>'weekly model'!R263</f>
        <v>124.43570077933315</v>
      </c>
      <c r="D42" s="124">
        <f>'weekly model'!S263</f>
        <v>121.93570077933315</v>
      </c>
      <c r="E42" s="124">
        <f>'weekly model'!T263</f>
        <v>124.01953752644586</v>
      </c>
      <c r="F42" s="126">
        <f>'weekly model'!AR263</f>
        <v>124.43570077933315</v>
      </c>
      <c r="G42" s="126">
        <f>'weekly model'!AS263</f>
        <v>124.43570077933315</v>
      </c>
      <c r="H42" s="126">
        <f>'weekly model'!AT263</f>
        <v>124.43570077933315</v>
      </c>
      <c r="I42" s="129">
        <f>'weekly model'!AV263</f>
        <v>132.43570077933313</v>
      </c>
      <c r="J42" s="129">
        <f>'weekly model'!AW263</f>
        <v>132.43570077933313</v>
      </c>
      <c r="K42" s="129">
        <f>'weekly model'!AX263</f>
        <v>132.01953752644584</v>
      </c>
      <c r="L42" s="132">
        <f>'weekly model'!BE263</f>
        <v>121.93570077933315</v>
      </c>
      <c r="M42" s="132">
        <f>'weekly model'!BF263</f>
        <v>129.93570077933313</v>
      </c>
      <c r="N42" s="283"/>
      <c r="O42" s="283"/>
      <c r="P42" s="283"/>
      <c r="Q42" s="283"/>
      <c r="R42" s="283"/>
      <c r="S42" s="283"/>
      <c r="T42" s="255">
        <f t="shared" si="2"/>
        <v>124.43570077933315</v>
      </c>
      <c r="U42" s="255">
        <f>F42-P42/2-Q42/2</f>
        <v>124.43570077933315</v>
      </c>
      <c r="V42" s="255">
        <f>F42-Q42-P42</f>
        <v>124.43570077933315</v>
      </c>
      <c r="W42" s="255">
        <f t="shared" si="5"/>
        <v>124.43570077933315</v>
      </c>
    </row>
    <row r="43" spans="1:23">
      <c r="A43" s="1">
        <f>'weekly model'!B264</f>
        <v>44198</v>
      </c>
      <c r="B43" s="143">
        <f>'weekly model'!P264</f>
        <v>124.15950000000001</v>
      </c>
      <c r="F43" s="126">
        <f>'weekly model'!AR264</f>
        <v>124.85699047121409</v>
      </c>
      <c r="L43" s="132">
        <f>'weekly model'!BE264</f>
        <v>121.85699047121409</v>
      </c>
      <c r="N43" s="283"/>
      <c r="O43" s="283"/>
      <c r="P43" s="283"/>
      <c r="Q43" s="283"/>
      <c r="R43" s="283"/>
      <c r="S43" s="283"/>
      <c r="T43" s="255">
        <f t="shared" si="2"/>
        <v>124.85699047121409</v>
      </c>
      <c r="U43" s="255">
        <f t="shared" ref="U43:U69" si="6">F43-P43/2-Q43/2</f>
        <v>124.85699047121409</v>
      </c>
      <c r="V43" s="255">
        <f t="shared" ref="V43:V94" si="7">F43-Q43-P43</f>
        <v>124.85699047121409</v>
      </c>
      <c r="W43" s="255">
        <f t="shared" si="5"/>
        <v>124.85699047121409</v>
      </c>
    </row>
    <row r="44" spans="1:23">
      <c r="A44" s="1">
        <f>'weekly model'!B265</f>
        <v>44205</v>
      </c>
      <c r="B44" s="143">
        <f>'weekly model'!P265</f>
        <v>122.67200000000001</v>
      </c>
      <c r="F44" s="126">
        <f>'weekly model'!AR265</f>
        <v>125.37866910650781</v>
      </c>
      <c r="L44" s="132">
        <f>'weekly model'!BE265</f>
        <v>121.87866910650781</v>
      </c>
      <c r="N44" s="283"/>
      <c r="O44" s="283"/>
      <c r="P44" s="283"/>
      <c r="Q44" s="283"/>
      <c r="R44" s="283"/>
      <c r="S44" s="283"/>
      <c r="T44" s="255">
        <f t="shared" si="2"/>
        <v>125.37866910650781</v>
      </c>
      <c r="U44" s="255">
        <f t="shared" si="6"/>
        <v>125.37866910650781</v>
      </c>
      <c r="V44" s="255">
        <f t="shared" si="7"/>
        <v>125.37866910650781</v>
      </c>
      <c r="W44" s="255">
        <f t="shared" si="5"/>
        <v>125.37866910650781</v>
      </c>
    </row>
    <row r="45" spans="1:23">
      <c r="A45" s="1">
        <f>'weekly model'!B266</f>
        <v>44212</v>
      </c>
      <c r="B45" s="143">
        <f>'weekly model'!P266</f>
        <v>124.1187</v>
      </c>
      <c r="F45" s="126">
        <f>'weekly model'!AR266</f>
        <v>130.17329070678156</v>
      </c>
      <c r="L45" s="132">
        <f>'weekly model'!BE266</f>
        <v>126.17329070678157</v>
      </c>
      <c r="N45" s="283"/>
      <c r="O45" s="283"/>
      <c r="P45" s="283"/>
      <c r="Q45" s="283"/>
      <c r="R45" s="283"/>
      <c r="S45" s="283"/>
      <c r="T45" s="255">
        <f t="shared" si="2"/>
        <v>130.17329070678156</v>
      </c>
      <c r="U45" s="255">
        <f t="shared" si="6"/>
        <v>130.17329070678156</v>
      </c>
      <c r="V45" s="255">
        <f t="shared" si="7"/>
        <v>130.17329070678156</v>
      </c>
      <c r="W45" s="255">
        <f t="shared" si="5"/>
        <v>130.17329070678156</v>
      </c>
    </row>
    <row r="46" spans="1:23">
      <c r="A46" s="1">
        <f>'weekly model'!B267</f>
        <v>44219</v>
      </c>
      <c r="B46" s="143">
        <f>'weekly model'!P267</f>
        <v>124.38200000000001</v>
      </c>
      <c r="F46" s="126">
        <f>'weekly model'!AR267</f>
        <v>130.72997740770461</v>
      </c>
      <c r="L46" s="132">
        <f>'weekly model'!BE267</f>
        <v>126.22997740770464</v>
      </c>
      <c r="N46" s="283"/>
      <c r="O46" s="283"/>
      <c r="P46" s="283"/>
      <c r="Q46" s="283"/>
      <c r="R46" s="283"/>
      <c r="S46" s="283"/>
      <c r="T46" s="255">
        <f t="shared" si="2"/>
        <v>130.72997740770461</v>
      </c>
      <c r="U46" s="255">
        <f t="shared" si="6"/>
        <v>130.72997740770461</v>
      </c>
      <c r="V46" s="255">
        <f t="shared" si="7"/>
        <v>130.72997740770461</v>
      </c>
      <c r="W46" s="255">
        <f t="shared" si="5"/>
        <v>130.72997740770461</v>
      </c>
    </row>
    <row r="47" spans="1:23">
      <c r="A47" s="1">
        <f>'weekly model'!B268</f>
        <v>44226</v>
      </c>
      <c r="B47" s="143">
        <f>'weekly model'!P268</f>
        <v>125.00709999999999</v>
      </c>
      <c r="F47" s="198">
        <f>'weekly model'!AR268</f>
        <v>130.45530161569732</v>
      </c>
      <c r="L47" s="132">
        <f>'weekly model'!BE268</f>
        <v>125.45530161569737</v>
      </c>
      <c r="N47" s="283"/>
      <c r="O47" s="283"/>
      <c r="P47" s="283"/>
      <c r="Q47" s="283"/>
      <c r="R47" s="283"/>
      <c r="S47" s="283"/>
      <c r="T47" s="255">
        <f t="shared" si="2"/>
        <v>130.45530161569732</v>
      </c>
      <c r="U47" s="255">
        <f t="shared" si="6"/>
        <v>130.45530161569732</v>
      </c>
      <c r="V47" s="255">
        <f t="shared" si="7"/>
        <v>130.45530161569732</v>
      </c>
      <c r="W47" s="255">
        <f t="shared" si="5"/>
        <v>130.45530161569732</v>
      </c>
    </row>
    <row r="48" spans="1:23">
      <c r="A48" s="1">
        <f>'weekly model'!B269</f>
        <v>44233</v>
      </c>
      <c r="B48" s="143">
        <f>'weekly model'!P269</f>
        <v>125.194</v>
      </c>
      <c r="F48" s="126">
        <f>'weekly model'!AR269</f>
        <v>128.1660521615141</v>
      </c>
      <c r="L48" s="132">
        <f>'weekly model'!BE269</f>
        <v>122.66605216151413</v>
      </c>
      <c r="N48" s="283"/>
      <c r="O48" s="283"/>
      <c r="P48" s="283"/>
      <c r="Q48" s="283"/>
      <c r="R48" s="283"/>
      <c r="S48" s="283"/>
      <c r="T48" s="255">
        <f t="shared" si="2"/>
        <v>128.1660521615141</v>
      </c>
      <c r="U48" s="255">
        <f t="shared" si="6"/>
        <v>128.1660521615141</v>
      </c>
      <c r="V48" s="255">
        <f t="shared" si="7"/>
        <v>128.1660521615141</v>
      </c>
      <c r="W48" s="255">
        <f t="shared" si="5"/>
        <v>128.1660521615141</v>
      </c>
    </row>
    <row r="49" spans="1:33">
      <c r="A49" s="1">
        <f>'weekly model'!B270</f>
        <v>44240</v>
      </c>
      <c r="B49" s="143">
        <f>'weekly model'!P270</f>
        <v>126</v>
      </c>
      <c r="F49" s="126">
        <f>'weekly model'!AR270</f>
        <v>126.54199598526634</v>
      </c>
      <c r="L49" s="132">
        <f>'weekly model'!BE270</f>
        <v>120.54199598526637</v>
      </c>
      <c r="N49" s="283"/>
      <c r="O49" s="283"/>
      <c r="P49" s="283"/>
      <c r="Q49" s="283"/>
      <c r="R49" s="283"/>
      <c r="S49" s="283"/>
      <c r="T49" s="255">
        <f t="shared" si="2"/>
        <v>126.54199598526634</v>
      </c>
      <c r="U49" s="255">
        <f t="shared" si="6"/>
        <v>126.54199598526634</v>
      </c>
      <c r="V49" s="255">
        <f t="shared" si="7"/>
        <v>126.54199598526634</v>
      </c>
      <c r="W49" s="255">
        <f t="shared" si="5"/>
        <v>126.54199598526634</v>
      </c>
    </row>
    <row r="50" spans="1:33">
      <c r="A50" s="1">
        <f>'weekly model'!B271</f>
        <v>44247</v>
      </c>
      <c r="B50" s="143">
        <f>'weekly model'!P271</f>
        <v>127.069</v>
      </c>
      <c r="F50" s="126">
        <f>'weekly model'!AR271</f>
        <v>125.43018948986926</v>
      </c>
      <c r="L50" s="132">
        <f>'weekly model'!BE271</f>
        <v>124.93018948986926</v>
      </c>
      <c r="N50" s="283"/>
      <c r="O50" s="283"/>
      <c r="P50" s="283"/>
      <c r="Q50" s="283"/>
      <c r="R50" s="283"/>
      <c r="S50" s="283"/>
      <c r="T50" s="255">
        <f t="shared" si="2"/>
        <v>125.43018948986926</v>
      </c>
      <c r="U50" s="255">
        <f t="shared" si="6"/>
        <v>125.43018948986926</v>
      </c>
      <c r="V50" s="255">
        <f t="shared" si="7"/>
        <v>125.43018948986926</v>
      </c>
      <c r="W50" s="255">
        <f t="shared" si="5"/>
        <v>125.43018948986926</v>
      </c>
    </row>
    <row r="51" spans="1:33">
      <c r="A51" s="1">
        <f>'weekly model'!B272</f>
        <v>44254</v>
      </c>
      <c r="B51" s="143">
        <f>'weekly model'!P272</f>
        <v>126.4473</v>
      </c>
      <c r="F51" s="198">
        <f>'weekly model'!AR272</f>
        <v>122.97939587676154</v>
      </c>
      <c r="L51" s="132">
        <f>'weekly model'!BE272</f>
        <v>121.97939587676154</v>
      </c>
      <c r="N51" s="283"/>
      <c r="O51" s="283"/>
      <c r="P51" s="283"/>
      <c r="Q51" s="283"/>
      <c r="R51" s="283"/>
      <c r="S51" s="283"/>
      <c r="T51" s="255">
        <f t="shared" si="2"/>
        <v>122.97939587676154</v>
      </c>
      <c r="U51" s="255">
        <f t="shared" si="6"/>
        <v>122.97939587676154</v>
      </c>
      <c r="V51" s="255">
        <f t="shared" si="7"/>
        <v>122.97939587676154</v>
      </c>
      <c r="W51" s="255">
        <f t="shared" si="5"/>
        <v>122.97939587676154</v>
      </c>
    </row>
    <row r="52" spans="1:33">
      <c r="A52" s="1">
        <f>'weekly model'!B273</f>
        <v>44261</v>
      </c>
      <c r="B52" s="143">
        <f>'weekly model'!P273</f>
        <v>127.89200000000001</v>
      </c>
      <c r="F52" s="126">
        <f>'weekly model'!AR273</f>
        <v>124.97540556851449</v>
      </c>
      <c r="L52" s="132">
        <f>'weekly model'!BE273</f>
        <v>123.47540556851449</v>
      </c>
      <c r="N52" s="283"/>
      <c r="O52" s="283"/>
      <c r="P52" s="283"/>
      <c r="Q52" s="283"/>
      <c r="R52" s="283"/>
      <c r="S52" s="283"/>
      <c r="T52" s="302">
        <f t="shared" si="2"/>
        <v>124.97540556851449</v>
      </c>
      <c r="U52" s="302">
        <f t="shared" si="6"/>
        <v>124.97540556851449</v>
      </c>
      <c r="V52" s="302">
        <f t="shared" si="7"/>
        <v>124.97540556851449</v>
      </c>
      <c r="W52" s="302">
        <f t="shared" si="5"/>
        <v>124.97540556851449</v>
      </c>
      <c r="X52" s="255">
        <f t="shared" ref="X52:X53" si="8">W52</f>
        <v>124.97540556851449</v>
      </c>
      <c r="Y52" s="255">
        <f>'[1]display data'!$CE167/1000</f>
        <v>0</v>
      </c>
      <c r="Z52" s="255">
        <f>X52-Y52</f>
        <v>124.97540556851449</v>
      </c>
      <c r="AC52" s="255">
        <f t="shared" ref="AC52:AC56" si="9">X52+AB52</f>
        <v>124.97540556851449</v>
      </c>
      <c r="AD52" s="255">
        <f>X52-Y52+AB52</f>
        <v>124.97540556851449</v>
      </c>
    </row>
    <row r="53" spans="1:33">
      <c r="A53" s="1">
        <f>'weekly model'!B274</f>
        <v>44268</v>
      </c>
      <c r="B53" s="143">
        <f>'weekly model'!P274</f>
        <v>128.82399999999998</v>
      </c>
      <c r="F53" s="126">
        <f>'weekly model'!AR274</f>
        <v>129.17742312900049</v>
      </c>
      <c r="L53" s="132">
        <f>'weekly model'!BE274</f>
        <v>127.17742312900049</v>
      </c>
      <c r="N53" s="283"/>
      <c r="O53" s="283"/>
      <c r="P53" s="283"/>
      <c r="Q53" s="283"/>
      <c r="R53" s="283"/>
      <c r="S53" s="283"/>
      <c r="T53" s="302">
        <f t="shared" si="2"/>
        <v>129.17742312900049</v>
      </c>
      <c r="U53" s="302">
        <f t="shared" si="6"/>
        <v>129.17742312900049</v>
      </c>
      <c r="V53" s="302">
        <f t="shared" si="7"/>
        <v>129.17742312900049</v>
      </c>
      <c r="W53" s="302">
        <f t="shared" si="5"/>
        <v>129.17742312900049</v>
      </c>
      <c r="X53" s="255">
        <f t="shared" si="8"/>
        <v>129.17742312900049</v>
      </c>
      <c r="Y53" s="255">
        <f>'[1]display data'!$CE168/1000</f>
        <v>0</v>
      </c>
      <c r="Z53" s="255">
        <f t="shared" ref="Z53:Z94" si="10">X53-Y53</f>
        <v>129.17742312900049</v>
      </c>
      <c r="AC53" s="255">
        <f t="shared" si="9"/>
        <v>129.17742312900049</v>
      </c>
      <c r="AD53" s="255">
        <f t="shared" ref="AD53:AD94" si="11">X53-Y53+AB53</f>
        <v>129.17742312900049</v>
      </c>
    </row>
    <row r="54" spans="1:33">
      <c r="A54" s="1">
        <f>'weekly model'!B275</f>
        <v>44275</v>
      </c>
      <c r="B54" s="143">
        <f>'weekly model'!P275</f>
        <v>130.21100000000001</v>
      </c>
      <c r="F54" s="126">
        <f>'weekly model'!AR275</f>
        <v>129.38140889908999</v>
      </c>
      <c r="L54" s="132">
        <f>'weekly model'!BE275</f>
        <v>126.88140889908999</v>
      </c>
      <c r="N54" s="283"/>
      <c r="O54" s="283"/>
      <c r="P54" s="283"/>
      <c r="Q54" s="283"/>
      <c r="R54" s="283"/>
      <c r="S54" s="283"/>
      <c r="T54" s="302">
        <f t="shared" si="2"/>
        <v>129.38140889908999</v>
      </c>
      <c r="U54" s="302">
        <f t="shared" si="6"/>
        <v>129.38140889908999</v>
      </c>
      <c r="V54" s="302">
        <f t="shared" si="7"/>
        <v>129.38140889908999</v>
      </c>
      <c r="W54" s="302">
        <f t="shared" si="5"/>
        <v>129.38140889908999</v>
      </c>
      <c r="X54" s="255">
        <f>W54</f>
        <v>129.38140889908999</v>
      </c>
      <c r="Y54" s="255">
        <f>'[1]display data'!$CE169/1000</f>
        <v>0</v>
      </c>
      <c r="Z54" s="255">
        <f t="shared" si="10"/>
        <v>129.38140889908999</v>
      </c>
      <c r="AC54" s="255">
        <f t="shared" si="9"/>
        <v>129.38140889908999</v>
      </c>
      <c r="AD54" s="255">
        <f t="shared" si="11"/>
        <v>129.38140889908999</v>
      </c>
    </row>
    <row r="55" spans="1:33">
      <c r="A55" s="1">
        <f>'weekly model'!B276</f>
        <v>44282</v>
      </c>
      <c r="B55" s="143">
        <f>'weekly model'!P276</f>
        <v>130.661</v>
      </c>
      <c r="F55" s="126">
        <f>'weekly model'!AR276</f>
        <v>129.26399412556745</v>
      </c>
      <c r="L55" s="132">
        <f>'weekly model'!BE276</f>
        <v>126.26399412556745</v>
      </c>
      <c r="N55" s="283">
        <f t="shared" ref="N55:N66" si="12">N56-0.35</f>
        <v>0.95000000000000073</v>
      </c>
      <c r="O55" s="283">
        <f t="shared" ref="O55:O66" si="13">O56-0.25</f>
        <v>0.75</v>
      </c>
      <c r="P55" s="283">
        <f t="shared" ref="P55:P66" si="14">P56-0.5</f>
        <v>1.5</v>
      </c>
      <c r="Q55" s="283">
        <f t="shared" ref="Q55:Q66" si="15">Q56-0.62</f>
        <v>1.9400000000000013</v>
      </c>
      <c r="R55" s="283">
        <f>R54+('weekly model'!AC276-'weekly model'!AE276)</f>
        <v>0.73677908395903557</v>
      </c>
      <c r="S55" s="283"/>
      <c r="T55" s="302">
        <f t="shared" si="2"/>
        <v>130.90738366754698</v>
      </c>
      <c r="U55" s="302">
        <f t="shared" si="6"/>
        <v>127.54399412556745</v>
      </c>
      <c r="V55" s="302">
        <f t="shared" si="7"/>
        <v>125.82399412556745</v>
      </c>
      <c r="W55" s="302">
        <f t="shared" si="5"/>
        <v>131.70077320952646</v>
      </c>
      <c r="X55" s="255">
        <f>F55+S55</f>
        <v>129.26399412556745</v>
      </c>
      <c r="Y55" s="255">
        <f>'[1]display data'!$CE170/1000</f>
        <v>0.40987354493727707</v>
      </c>
      <c r="Z55" s="255">
        <f t="shared" si="10"/>
        <v>128.85412058063017</v>
      </c>
      <c r="AC55" s="255">
        <f t="shared" si="9"/>
        <v>129.26399412556745</v>
      </c>
      <c r="AD55" s="255">
        <f t="shared" si="11"/>
        <v>128.85412058063017</v>
      </c>
      <c r="AE55">
        <v>160</v>
      </c>
      <c r="AF55">
        <v>180</v>
      </c>
      <c r="AG55">
        <v>169</v>
      </c>
    </row>
    <row r="56" spans="1:33">
      <c r="A56" s="1">
        <f>'weekly model'!B277</f>
        <v>44289</v>
      </c>
      <c r="B56" s="143">
        <f>'weekly model'!P277</f>
        <v>131.32900000000001</v>
      </c>
      <c r="F56" s="126">
        <f>'weekly model'!AR277</f>
        <v>127.26345076774574</v>
      </c>
      <c r="L56" s="132">
        <f>'weekly model'!BE277</f>
        <v>123.76345076774574</v>
      </c>
      <c r="N56" s="283">
        <f t="shared" si="12"/>
        <v>1.3000000000000007</v>
      </c>
      <c r="O56" s="283">
        <f t="shared" si="13"/>
        <v>1</v>
      </c>
      <c r="P56" s="283">
        <f t="shared" si="14"/>
        <v>2</v>
      </c>
      <c r="Q56" s="283">
        <f t="shared" si="15"/>
        <v>2.5600000000000014</v>
      </c>
      <c r="R56" s="283">
        <f>R55+('weekly model'!AC277-'weekly model'!AE277)</f>
        <v>1.427792249268137</v>
      </c>
      <c r="S56" s="283"/>
      <c r="T56" s="302">
        <f t="shared" si="2"/>
        <v>129.70234689237981</v>
      </c>
      <c r="U56" s="302">
        <f t="shared" si="6"/>
        <v>124.98345076774574</v>
      </c>
      <c r="V56" s="302">
        <f t="shared" si="7"/>
        <v>122.70345076774574</v>
      </c>
      <c r="W56" s="302">
        <f t="shared" si="5"/>
        <v>130.99124301701386</v>
      </c>
      <c r="X56" s="255">
        <f t="shared" ref="X56:X94" si="16">F56+S56</f>
        <v>127.26345076774574</v>
      </c>
      <c r="Y56" s="255">
        <f>'[1]display data'!$CE171/1000</f>
        <v>0.81433718962813828</v>
      </c>
      <c r="Z56" s="255">
        <f t="shared" si="10"/>
        <v>126.4491135781176</v>
      </c>
      <c r="AC56" s="255">
        <f t="shared" si="9"/>
        <v>127.26345076774574</v>
      </c>
      <c r="AD56" s="255">
        <f t="shared" si="11"/>
        <v>126.4491135781176</v>
      </c>
      <c r="AE56">
        <v>160</v>
      </c>
      <c r="AF56">
        <v>180</v>
      </c>
      <c r="AG56">
        <v>169</v>
      </c>
    </row>
    <row r="57" spans="1:33">
      <c r="A57" s="1">
        <f>'weekly model'!B278</f>
        <v>44296</v>
      </c>
      <c r="B57" s="143">
        <f>'weekly model'!P278</f>
        <v>130.98820000000001</v>
      </c>
      <c r="F57" s="126">
        <f>'weekly model'!AR278</f>
        <v>131.36180829501177</v>
      </c>
      <c r="L57" s="132">
        <f>'weekly model'!BE278</f>
        <v>127.36180829501178</v>
      </c>
      <c r="N57" s="283">
        <f t="shared" si="12"/>
        <v>1.6500000000000008</v>
      </c>
      <c r="O57" s="283">
        <f t="shared" si="13"/>
        <v>1.25</v>
      </c>
      <c r="P57" s="283">
        <f t="shared" si="14"/>
        <v>2.5</v>
      </c>
      <c r="Q57" s="283">
        <f t="shared" si="15"/>
        <v>3.1800000000000015</v>
      </c>
      <c r="R57" s="283">
        <f>R56+('weekly model'!AC278-'weekly model'!AE278)</f>
        <v>2.1178042529478169</v>
      </c>
      <c r="S57" s="283"/>
      <c r="T57" s="302">
        <f t="shared" si="2"/>
        <v>134.59571042148568</v>
      </c>
      <c r="U57" s="302">
        <f t="shared" si="6"/>
        <v>128.52180829501177</v>
      </c>
      <c r="V57" s="302">
        <f t="shared" si="7"/>
        <v>125.68180829501176</v>
      </c>
      <c r="W57" s="302">
        <f t="shared" si="5"/>
        <v>136.3796125479596</v>
      </c>
      <c r="X57" s="255">
        <f t="shared" si="16"/>
        <v>131.36180829501177</v>
      </c>
      <c r="Y57" s="255">
        <f>'[1]display data'!$CE172/1000</f>
        <v>1.2133909340725837</v>
      </c>
      <c r="Z57" s="255">
        <f t="shared" si="10"/>
        <v>130.14841736093919</v>
      </c>
      <c r="AA57">
        <v>0.32</v>
      </c>
      <c r="AB57" s="143">
        <f>AA57+AB56</f>
        <v>0.32</v>
      </c>
      <c r="AC57" s="255">
        <f>X57+AB57</f>
        <v>131.68180829501176</v>
      </c>
      <c r="AD57" s="255">
        <f t="shared" si="11"/>
        <v>130.46841736093918</v>
      </c>
      <c r="AE57">
        <v>160</v>
      </c>
      <c r="AF57">
        <v>180</v>
      </c>
      <c r="AG57">
        <v>169</v>
      </c>
    </row>
    <row r="58" spans="1:33">
      <c r="A58" s="1">
        <f>'weekly model'!B279</f>
        <v>44303</v>
      </c>
      <c r="B58" s="143">
        <f>'weekly model'!P279</f>
        <v>133.15370000000001</v>
      </c>
      <c r="F58" s="126">
        <f>'weekly model'!AR279</f>
        <v>133.63663361225827</v>
      </c>
      <c r="L58" s="132">
        <f>'weekly model'!BE279</f>
        <v>129.13663361225829</v>
      </c>
      <c r="N58" s="283">
        <f t="shared" si="12"/>
        <v>2.0000000000000009</v>
      </c>
      <c r="O58" s="283">
        <f t="shared" si="13"/>
        <v>1.5</v>
      </c>
      <c r="P58" s="283">
        <f t="shared" si="14"/>
        <v>3</v>
      </c>
      <c r="Q58" s="283">
        <f t="shared" si="15"/>
        <v>3.8000000000000016</v>
      </c>
      <c r="R58" s="283">
        <f>R57+('weekly model'!AC279-'weekly model'!AE279)</f>
        <v>2.8529172201524418</v>
      </c>
      <c r="S58" s="283">
        <f>S57+('weekly model'!AC279-'weekly model'!AF279)*0.9</f>
        <v>0</v>
      </c>
      <c r="T58" s="302">
        <f t="shared" si="2"/>
        <v>137.68809222233449</v>
      </c>
      <c r="U58" s="302">
        <f t="shared" si="6"/>
        <v>130.23663361225826</v>
      </c>
      <c r="V58" s="302">
        <f t="shared" si="7"/>
        <v>126.83663361225825</v>
      </c>
      <c r="W58" s="302">
        <f t="shared" si="5"/>
        <v>139.98955083241071</v>
      </c>
      <c r="X58" s="255">
        <f t="shared" si="16"/>
        <v>133.63663361225827</v>
      </c>
      <c r="Y58" s="255">
        <f>'[1]display data'!$CE173/1000</f>
        <v>1.6730888208573542</v>
      </c>
      <c r="Z58" s="255">
        <f t="shared" si="10"/>
        <v>131.96354479140092</v>
      </c>
      <c r="AA58">
        <v>0.32</v>
      </c>
      <c r="AB58" s="143">
        <f t="shared" ref="AB58:AB94" si="17">AA58+AB57</f>
        <v>0.64</v>
      </c>
      <c r="AC58" s="255">
        <f t="shared" ref="AC58:AC94" si="18">X58+AB58</f>
        <v>134.27663361225825</v>
      </c>
      <c r="AD58" s="255">
        <f t="shared" si="11"/>
        <v>132.60354479140091</v>
      </c>
      <c r="AE58">
        <v>160</v>
      </c>
      <c r="AF58">
        <v>180</v>
      </c>
      <c r="AG58">
        <v>169</v>
      </c>
    </row>
    <row r="59" spans="1:33">
      <c r="A59" s="1">
        <f>'weekly model'!B280</f>
        <v>44310</v>
      </c>
      <c r="B59" s="143">
        <f>'weekly model'!P280</f>
        <v>133.202</v>
      </c>
      <c r="F59" s="126">
        <f>'weekly model'!AR280</f>
        <v>134.21328997758485</v>
      </c>
      <c r="L59" s="132">
        <f>'weekly model'!BE280</f>
        <v>129.21328997758488</v>
      </c>
      <c r="N59" s="283">
        <f t="shared" si="12"/>
        <v>2.350000000000001</v>
      </c>
      <c r="O59" s="283">
        <f t="shared" si="13"/>
        <v>1.75</v>
      </c>
      <c r="P59" s="283">
        <f t="shared" si="14"/>
        <v>3.5</v>
      </c>
      <c r="Q59" s="283">
        <f t="shared" si="15"/>
        <v>4.4200000000000017</v>
      </c>
      <c r="R59" s="283">
        <f>R58+('weekly model'!AC280-'weekly model'!AE280)</f>
        <v>4.0094092323254777</v>
      </c>
      <c r="S59" s="283">
        <f>S58+('weekly model'!AC280-'weekly model'!AF280)*0.9</f>
        <v>0.45</v>
      </c>
      <c r="T59" s="302">
        <f t="shared" si="2"/>
        <v>139.29299459374758</v>
      </c>
      <c r="U59" s="302">
        <f t="shared" si="6"/>
        <v>130.25328997758484</v>
      </c>
      <c r="V59" s="302">
        <f t="shared" si="7"/>
        <v>126.29328997758483</v>
      </c>
      <c r="W59" s="302">
        <f t="shared" si="5"/>
        <v>142.32269920991033</v>
      </c>
      <c r="X59" s="255">
        <f t="shared" si="16"/>
        <v>134.66328997758484</v>
      </c>
      <c r="Y59" s="255">
        <f>'[1]display data'!$CE174/1000</f>
        <v>2.19343084998245</v>
      </c>
      <c r="Z59" s="255">
        <f t="shared" si="10"/>
        <v>132.46985912760238</v>
      </c>
      <c r="AA59">
        <v>0.32</v>
      </c>
      <c r="AB59" s="143">
        <f t="shared" si="17"/>
        <v>0.96</v>
      </c>
      <c r="AC59" s="255">
        <f t="shared" si="18"/>
        <v>135.62328997758485</v>
      </c>
      <c r="AD59" s="255">
        <f t="shared" si="11"/>
        <v>133.42985912760238</v>
      </c>
      <c r="AE59">
        <v>160</v>
      </c>
      <c r="AF59">
        <v>180</v>
      </c>
      <c r="AG59">
        <v>169</v>
      </c>
    </row>
    <row r="60" spans="1:33">
      <c r="A60" s="1">
        <f>'weekly model'!B281</f>
        <v>44317</v>
      </c>
      <c r="B60" s="143">
        <f>'weekly model'!P281</f>
        <v>130.26689999999999</v>
      </c>
      <c r="F60" s="126">
        <f>'weekly model'!AR281</f>
        <v>132.58971823226767</v>
      </c>
      <c r="L60" s="132">
        <f>'weekly model'!BE281</f>
        <v>127.08971823226769</v>
      </c>
      <c r="N60" s="283">
        <f t="shared" si="12"/>
        <v>2.7000000000000011</v>
      </c>
      <c r="O60" s="283">
        <f t="shared" si="13"/>
        <v>2</v>
      </c>
      <c r="P60" s="283">
        <f t="shared" si="14"/>
        <v>4</v>
      </c>
      <c r="Q60" s="283">
        <f t="shared" si="15"/>
        <v>5.0400000000000018</v>
      </c>
      <c r="R60" s="283">
        <f>R59+('weekly model'!AC281-'weekly model'!AE281)</f>
        <v>4.7182644462049801</v>
      </c>
      <c r="S60" s="283">
        <f>S59+('weekly model'!AC281-'weekly model'!AF281)*0.9</f>
        <v>0.45</v>
      </c>
      <c r="T60" s="302">
        <f t="shared" si="2"/>
        <v>138.47385045537015</v>
      </c>
      <c r="U60" s="302">
        <f t="shared" si="6"/>
        <v>128.06971823226766</v>
      </c>
      <c r="V60" s="302">
        <f t="shared" si="7"/>
        <v>123.54971823226767</v>
      </c>
      <c r="W60" s="302">
        <f t="shared" si="5"/>
        <v>142.00798267847264</v>
      </c>
      <c r="X60" s="255">
        <f t="shared" si="16"/>
        <v>133.03971823226766</v>
      </c>
      <c r="Y60" s="255">
        <f>'[1]display data'!$CE175/1000</f>
        <v>2.7744170214478712</v>
      </c>
      <c r="Z60" s="255">
        <f t="shared" si="10"/>
        <v>130.26530121081979</v>
      </c>
      <c r="AA60">
        <v>0.32</v>
      </c>
      <c r="AB60" s="143">
        <f t="shared" si="17"/>
        <v>1.28</v>
      </c>
      <c r="AC60" s="255">
        <f t="shared" si="18"/>
        <v>134.31971823226766</v>
      </c>
      <c r="AD60" s="255">
        <f t="shared" si="11"/>
        <v>131.54530121081979</v>
      </c>
      <c r="AE60">
        <v>160</v>
      </c>
      <c r="AF60">
        <v>180</v>
      </c>
      <c r="AG60">
        <v>169</v>
      </c>
    </row>
    <row r="61" spans="1:33">
      <c r="A61" s="1">
        <f>'weekly model'!B282</f>
        <v>44324</v>
      </c>
      <c r="B61" s="143">
        <f>'weekly model'!P282</f>
        <v>129.5778</v>
      </c>
      <c r="F61" s="126">
        <f>'weekly model'!AR282</f>
        <v>131.90964780627576</v>
      </c>
      <c r="L61" s="132">
        <f>'weekly model'!BE282</f>
        <v>125.90964780627577</v>
      </c>
      <c r="N61" s="283">
        <f t="shared" si="12"/>
        <v>3.0500000000000012</v>
      </c>
      <c r="O61" s="283">
        <f t="shared" si="13"/>
        <v>2.25</v>
      </c>
      <c r="P61" s="283">
        <f t="shared" si="14"/>
        <v>4.5</v>
      </c>
      <c r="Q61" s="283">
        <f t="shared" si="15"/>
        <v>5.6600000000000019</v>
      </c>
      <c r="R61" s="283">
        <f>R60+('weekly model'!AC282-'weekly model'!AE282)</f>
        <v>5.4179364756890109</v>
      </c>
      <c r="S61" s="283">
        <f>S60+('weekly model'!AC282-'weekly model'!AF282)*0.9</f>
        <v>0.45</v>
      </c>
      <c r="T61" s="302">
        <f t="shared" si="2"/>
        <v>138.59361604412027</v>
      </c>
      <c r="U61" s="302">
        <f t="shared" si="6"/>
        <v>126.82964780627576</v>
      </c>
      <c r="V61" s="302">
        <f t="shared" si="7"/>
        <v>121.74964780627576</v>
      </c>
      <c r="W61" s="302">
        <f t="shared" si="5"/>
        <v>142.62758428196477</v>
      </c>
      <c r="X61" s="255">
        <f t="shared" si="16"/>
        <v>132.35964780627575</v>
      </c>
      <c r="Y61" s="255">
        <f>'[1]display data'!$CE176/1000</f>
        <v>3.4160473352536185</v>
      </c>
      <c r="Z61" s="255">
        <f t="shared" si="10"/>
        <v>128.94360047102214</v>
      </c>
      <c r="AA61">
        <v>0.32</v>
      </c>
      <c r="AB61" s="143">
        <f t="shared" si="17"/>
        <v>1.6</v>
      </c>
      <c r="AC61" s="255">
        <f t="shared" si="18"/>
        <v>133.95964780627574</v>
      </c>
      <c r="AD61" s="255">
        <f t="shared" si="11"/>
        <v>130.54360047102213</v>
      </c>
      <c r="AE61">
        <v>160</v>
      </c>
      <c r="AF61">
        <v>180</v>
      </c>
      <c r="AG61">
        <v>169</v>
      </c>
    </row>
    <row r="62" spans="1:33">
      <c r="A62" s="1">
        <f>'weekly model'!B283</f>
        <v>44331</v>
      </c>
      <c r="F62" s="126">
        <f>'weekly model'!AR283</f>
        <v>131.54736618846366</v>
      </c>
      <c r="L62" s="132">
        <f>'weekly model'!BE283</f>
        <v>125.04736618846366</v>
      </c>
      <c r="N62" s="283">
        <f t="shared" si="12"/>
        <v>3.4000000000000012</v>
      </c>
      <c r="O62" s="283">
        <f t="shared" si="13"/>
        <v>2.5</v>
      </c>
      <c r="P62" s="283">
        <f t="shared" si="14"/>
        <v>5</v>
      </c>
      <c r="Q62" s="283">
        <f t="shared" si="15"/>
        <v>6.280000000000002</v>
      </c>
      <c r="R62" s="283">
        <f>R61+('weekly model'!AC283-'weekly model'!AE283)</f>
        <v>6.119820731859793</v>
      </c>
      <c r="S62" s="283">
        <f>S61+('weekly model'!AC283-'weekly model'!AF283)*0.9</f>
        <v>0.45</v>
      </c>
      <c r="T62" s="302">
        <f t="shared" si="2"/>
        <v>139.03227655439358</v>
      </c>
      <c r="U62" s="302">
        <f t="shared" si="6"/>
        <v>125.90736618846366</v>
      </c>
      <c r="V62" s="302">
        <f t="shared" si="7"/>
        <v>120.26736618846365</v>
      </c>
      <c r="W62" s="302">
        <f t="shared" si="5"/>
        <v>143.56718692032345</v>
      </c>
      <c r="X62" s="255">
        <f t="shared" si="16"/>
        <v>131.99736618846364</v>
      </c>
      <c r="Y62" s="255">
        <f>'[1]display data'!$CE177/1000</f>
        <v>4.0452504895103312</v>
      </c>
      <c r="Z62" s="255">
        <f t="shared" si="10"/>
        <v>127.95211569895331</v>
      </c>
      <c r="AA62">
        <v>0.32</v>
      </c>
      <c r="AB62" s="143">
        <f t="shared" si="17"/>
        <v>1.9200000000000002</v>
      </c>
      <c r="AC62" s="255">
        <f t="shared" si="18"/>
        <v>133.91736618846363</v>
      </c>
      <c r="AD62" s="255">
        <f t="shared" si="11"/>
        <v>129.87211569895331</v>
      </c>
      <c r="AE62">
        <v>160</v>
      </c>
      <c r="AF62">
        <v>180</v>
      </c>
      <c r="AG62">
        <v>169</v>
      </c>
    </row>
    <row r="63" spans="1:33">
      <c r="A63" s="1">
        <f>'weekly model'!B284</f>
        <v>44338</v>
      </c>
      <c r="F63" s="126">
        <f>'weekly model'!AR284</f>
        <v>132.3657077168503</v>
      </c>
      <c r="L63" s="132">
        <f>'weekly model'!BE284</f>
        <v>125.3657077168503</v>
      </c>
      <c r="N63" s="283">
        <f t="shared" si="12"/>
        <v>3.7500000000000013</v>
      </c>
      <c r="O63" s="283">
        <f t="shared" si="13"/>
        <v>2.75</v>
      </c>
      <c r="P63" s="283">
        <f t="shared" si="14"/>
        <v>5.5</v>
      </c>
      <c r="Q63" s="283">
        <f t="shared" si="15"/>
        <v>6.9000000000000021</v>
      </c>
      <c r="R63" s="283">
        <f>R62+('weekly model'!AC284-'weekly model'!AE284)</f>
        <v>6.8313039644051479</v>
      </c>
      <c r="S63" s="283">
        <f>S62+('weekly model'!AC284-'weekly model'!AF284)*0.9</f>
        <v>0.45</v>
      </c>
      <c r="T63" s="302">
        <f t="shared" si="2"/>
        <v>140.65635969905287</v>
      </c>
      <c r="U63" s="302">
        <f t="shared" si="6"/>
        <v>126.16570771685029</v>
      </c>
      <c r="V63" s="302">
        <f t="shared" si="7"/>
        <v>119.96570771685029</v>
      </c>
      <c r="W63" s="302">
        <f t="shared" si="5"/>
        <v>145.69701168125545</v>
      </c>
      <c r="X63" s="255">
        <f t="shared" si="16"/>
        <v>132.81570771685028</v>
      </c>
      <c r="Y63" s="255">
        <f>'[1]display data'!$CE178/1000</f>
        <v>4.6620264842180106</v>
      </c>
      <c r="Z63" s="255">
        <f t="shared" si="10"/>
        <v>128.15368123263227</v>
      </c>
      <c r="AA63">
        <v>0.32</v>
      </c>
      <c r="AB63" s="143">
        <f t="shared" si="17"/>
        <v>2.2400000000000002</v>
      </c>
      <c r="AC63" s="255">
        <f t="shared" si="18"/>
        <v>135.05570771685029</v>
      </c>
      <c r="AD63" s="255">
        <f t="shared" si="11"/>
        <v>130.39368123263228</v>
      </c>
      <c r="AE63">
        <v>160</v>
      </c>
      <c r="AF63">
        <v>180</v>
      </c>
      <c r="AG63">
        <v>169</v>
      </c>
    </row>
    <row r="64" spans="1:33">
      <c r="A64" s="1">
        <f>'weekly model'!B285</f>
        <v>44345</v>
      </c>
      <c r="F64" s="126">
        <f>'weekly model'!AR285</f>
        <v>132.39473545037453</v>
      </c>
      <c r="L64" s="132">
        <f>'weekly model'!BE285</f>
        <v>124.89473545037454</v>
      </c>
      <c r="N64" s="283">
        <f t="shared" si="12"/>
        <v>4.1000000000000014</v>
      </c>
      <c r="O64" s="283">
        <f t="shared" si="13"/>
        <v>3</v>
      </c>
      <c r="P64" s="283">
        <f t="shared" si="14"/>
        <v>6</v>
      </c>
      <c r="Q64" s="283">
        <f t="shared" si="15"/>
        <v>7.5200000000000022</v>
      </c>
      <c r="R64" s="283">
        <f>R63+('weekly model'!AC285-'weekly model'!AE285)</f>
        <v>7.541720966962</v>
      </c>
      <c r="S64" s="283">
        <f>S63+('weekly model'!AC285-'weekly model'!AF285)*0.9</f>
        <v>0.45</v>
      </c>
      <c r="T64" s="302">
        <f t="shared" si="2"/>
        <v>141.4905959338555</v>
      </c>
      <c r="U64" s="302">
        <f t="shared" si="6"/>
        <v>125.63473545037452</v>
      </c>
      <c r="V64" s="302">
        <f t="shared" si="7"/>
        <v>118.87473545037453</v>
      </c>
      <c r="W64" s="302">
        <f t="shared" si="5"/>
        <v>147.03645641733652</v>
      </c>
      <c r="X64" s="255">
        <f t="shared" si="16"/>
        <v>132.84473545037451</v>
      </c>
      <c r="Y64" s="255">
        <f>'[1]display data'!$CE179/1000</f>
        <v>5.2663753193766558</v>
      </c>
      <c r="Z64" s="255">
        <f t="shared" si="10"/>
        <v>127.57836013099786</v>
      </c>
      <c r="AA64">
        <v>0.32</v>
      </c>
      <c r="AB64" s="143">
        <f t="shared" si="17"/>
        <v>2.56</v>
      </c>
      <c r="AC64" s="255">
        <f t="shared" si="18"/>
        <v>135.40473545037452</v>
      </c>
      <c r="AD64" s="255">
        <f t="shared" si="11"/>
        <v>130.13836013099785</v>
      </c>
      <c r="AE64">
        <v>160</v>
      </c>
      <c r="AF64">
        <v>180</v>
      </c>
      <c r="AG64">
        <v>169</v>
      </c>
    </row>
    <row r="65" spans="1:33">
      <c r="A65" s="1">
        <f>'weekly model'!B286</f>
        <v>44352</v>
      </c>
      <c r="F65" s="126">
        <f>'weekly model'!AR286</f>
        <v>132.4351710461998</v>
      </c>
      <c r="L65" s="132">
        <f>'weekly model'!BE286</f>
        <v>124.43517104619983</v>
      </c>
      <c r="N65" s="283">
        <f t="shared" si="12"/>
        <v>4.4500000000000011</v>
      </c>
      <c r="O65" s="283">
        <f t="shared" si="13"/>
        <v>3.25</v>
      </c>
      <c r="P65" s="283">
        <f t="shared" si="14"/>
        <v>6.5</v>
      </c>
      <c r="Q65" s="283">
        <f t="shared" si="15"/>
        <v>8.1400000000000023</v>
      </c>
      <c r="R65" s="301">
        <f>R64+('weekly model'!AC286-'weekly model'!AE286)</f>
        <v>8.2594228167987787</v>
      </c>
      <c r="S65" s="283">
        <f>S64+('weekly model'!AC286-'weekly model'!AF286)*0.9</f>
        <v>0.45</v>
      </c>
      <c r="T65" s="302">
        <f t="shared" si="2"/>
        <v>142.33988245459921</v>
      </c>
      <c r="U65" s="302">
        <f t="shared" si="6"/>
        <v>125.11517104619979</v>
      </c>
      <c r="V65" s="302">
        <f t="shared" si="7"/>
        <v>117.7951710461998</v>
      </c>
      <c r="W65" s="302">
        <f t="shared" si="5"/>
        <v>148.39459386299856</v>
      </c>
      <c r="X65" s="255">
        <f t="shared" si="16"/>
        <v>132.88517104619979</v>
      </c>
      <c r="Y65" s="255">
        <f>'[1]display data'!$CE180/1000</f>
        <v>5.8582969949862669</v>
      </c>
      <c r="Z65" s="255">
        <f t="shared" si="10"/>
        <v>127.02687405121353</v>
      </c>
      <c r="AA65">
        <v>0.32</v>
      </c>
      <c r="AB65" s="143">
        <f t="shared" si="17"/>
        <v>2.88</v>
      </c>
      <c r="AC65" s="255">
        <f t="shared" si="18"/>
        <v>135.76517104619978</v>
      </c>
      <c r="AD65" s="255">
        <f t="shared" si="11"/>
        <v>129.90687405121352</v>
      </c>
      <c r="AE65">
        <v>160</v>
      </c>
      <c r="AF65">
        <v>180</v>
      </c>
      <c r="AG65">
        <v>169</v>
      </c>
    </row>
    <row r="66" spans="1:33">
      <c r="A66" s="1">
        <f>'weekly model'!B287</f>
        <v>44359</v>
      </c>
      <c r="F66" s="126">
        <f>'weekly model'!AR287</f>
        <v>132.81343042279119</v>
      </c>
      <c r="L66" s="132">
        <f>'weekly model'!BE287</f>
        <v>124.31343042279121</v>
      </c>
      <c r="N66" s="283">
        <f t="shared" si="12"/>
        <v>4.8000000000000007</v>
      </c>
      <c r="O66" s="283">
        <f t="shared" si="13"/>
        <v>3.5</v>
      </c>
      <c r="P66" s="283">
        <f t="shared" si="14"/>
        <v>7</v>
      </c>
      <c r="Q66" s="283">
        <f t="shared" si="15"/>
        <v>8.7600000000000016</v>
      </c>
      <c r="R66" s="301">
        <f>R65+('weekly model'!AC287-'weekly model'!AE287)</f>
        <v>8.9662563789660155</v>
      </c>
      <c r="S66" s="283">
        <f>S65+('weekly model'!AC287-'weekly model'!AF287)*0.9</f>
        <v>0.45</v>
      </c>
      <c r="T66" s="302">
        <f t="shared" si="2"/>
        <v>143.52155861227419</v>
      </c>
      <c r="U66" s="302">
        <f t="shared" si="6"/>
        <v>124.93343042279119</v>
      </c>
      <c r="V66" s="302">
        <f t="shared" si="7"/>
        <v>117.05343042279118</v>
      </c>
      <c r="W66" s="302">
        <f t="shared" si="5"/>
        <v>150.07968680175722</v>
      </c>
      <c r="X66" s="255">
        <f t="shared" si="16"/>
        <v>133.26343042279117</v>
      </c>
      <c r="Y66" s="255">
        <f>'[1]display data'!$CE181/1000</f>
        <v>6.4591604853170574</v>
      </c>
      <c r="Z66" s="255">
        <f t="shared" si="10"/>
        <v>126.80426993747412</v>
      </c>
      <c r="AA66">
        <v>0.32</v>
      </c>
      <c r="AB66" s="143">
        <f t="shared" si="17"/>
        <v>3.1999999999999997</v>
      </c>
      <c r="AC66" s="255">
        <f t="shared" si="18"/>
        <v>136.46343042279116</v>
      </c>
      <c r="AD66" s="255">
        <f t="shared" si="11"/>
        <v>130.00426993747411</v>
      </c>
      <c r="AE66">
        <v>160</v>
      </c>
      <c r="AF66">
        <v>180</v>
      </c>
      <c r="AG66">
        <v>169</v>
      </c>
    </row>
    <row r="67" spans="1:33">
      <c r="A67" s="1">
        <f>'weekly model'!B288</f>
        <v>44366</v>
      </c>
      <c r="F67" s="126">
        <f>'weekly model'!AR288</f>
        <v>132.31445753997573</v>
      </c>
      <c r="L67" s="132">
        <f>'weekly model'!BE288</f>
        <v>123.31445753997576</v>
      </c>
      <c r="N67" s="283">
        <f>N68-0.35</f>
        <v>5.15</v>
      </c>
      <c r="O67" s="283">
        <f>O68-0.25</f>
        <v>3.75</v>
      </c>
      <c r="P67" s="283">
        <f>P68-0.5</f>
        <v>7.5</v>
      </c>
      <c r="Q67" s="283">
        <f>Q68-0.62</f>
        <v>9.3800000000000008</v>
      </c>
      <c r="R67" s="301">
        <f>R66+('weekly model'!AC288-'weekly model'!AE288)</f>
        <v>9.6694866833044593</v>
      </c>
      <c r="S67" s="283">
        <f>S66+('weekly model'!AC288-'weekly model'!AF288)*0.9</f>
        <v>0.45</v>
      </c>
      <c r="T67" s="302">
        <f t="shared" si="2"/>
        <v>143.82420088162797</v>
      </c>
      <c r="U67" s="302">
        <f t="shared" si="6"/>
        <v>123.87445753997574</v>
      </c>
      <c r="V67" s="302">
        <f t="shared" si="7"/>
        <v>115.43445753997574</v>
      </c>
      <c r="W67" s="302">
        <f t="shared" si="5"/>
        <v>150.8839442232802</v>
      </c>
      <c r="X67" s="255">
        <f t="shared" si="16"/>
        <v>132.76445753997572</v>
      </c>
      <c r="Y67" s="255">
        <f>'[1]display data'!$CE182/1000</f>
        <v>7.0731134947330752</v>
      </c>
      <c r="Z67" s="255">
        <f t="shared" si="10"/>
        <v>125.69134404524264</v>
      </c>
      <c r="AA67">
        <v>0.32</v>
      </c>
      <c r="AB67" s="143">
        <f t="shared" si="17"/>
        <v>3.5199999999999996</v>
      </c>
      <c r="AC67" s="255">
        <f t="shared" si="18"/>
        <v>136.28445753997573</v>
      </c>
      <c r="AD67" s="255">
        <f t="shared" si="11"/>
        <v>129.21134404524264</v>
      </c>
      <c r="AE67">
        <v>160</v>
      </c>
      <c r="AF67">
        <v>180</v>
      </c>
      <c r="AG67">
        <v>169</v>
      </c>
    </row>
    <row r="68" spans="1:33" s="254" customFormat="1">
      <c r="A68" s="197">
        <f>'weekly model'!B289</f>
        <v>44373</v>
      </c>
      <c r="F68" s="198">
        <f>'weekly model'!AR289</f>
        <v>131.69707265468969</v>
      </c>
      <c r="L68" s="132">
        <f>'weekly model'!BE289</f>
        <v>122.19707265468972</v>
      </c>
      <c r="N68" s="301">
        <v>5.5</v>
      </c>
      <c r="O68" s="301">
        <v>4</v>
      </c>
      <c r="P68" s="301">
        <v>8</v>
      </c>
      <c r="Q68" s="301">
        <v>10</v>
      </c>
      <c r="R68" s="301">
        <f>R67+('weekly model'!AC289-'weekly model'!AE289)</f>
        <v>10.388076920940939</v>
      </c>
      <c r="S68" s="301">
        <f>S67+('weekly model'!AC289-'weekly model'!AF289)*0.9</f>
        <v>0.45</v>
      </c>
      <c r="T68" s="302">
        <f t="shared" si="2"/>
        <v>144.01611111516016</v>
      </c>
      <c r="U68" s="302">
        <f t="shared" si="6"/>
        <v>122.69707265468969</v>
      </c>
      <c r="V68" s="302">
        <f t="shared" si="7"/>
        <v>113.69707265468969</v>
      </c>
      <c r="W68" s="302">
        <f t="shared" si="5"/>
        <v>151.58514957563062</v>
      </c>
      <c r="X68" s="302">
        <f t="shared" si="16"/>
        <v>132.14707265468968</v>
      </c>
      <c r="Y68" s="302">
        <f>'[1]display data'!$CE183/1000</f>
        <v>7.70015602323432</v>
      </c>
      <c r="Z68" s="302">
        <f t="shared" si="10"/>
        <v>124.44691663145537</v>
      </c>
      <c r="AA68" s="254">
        <v>0.32</v>
      </c>
      <c r="AB68" s="317">
        <f t="shared" si="17"/>
        <v>3.8399999999999994</v>
      </c>
      <c r="AC68" s="302">
        <f t="shared" si="18"/>
        <v>135.98707265468968</v>
      </c>
      <c r="AD68" s="302">
        <f t="shared" si="11"/>
        <v>128.28691663145537</v>
      </c>
      <c r="AE68" s="254">
        <v>160</v>
      </c>
      <c r="AF68" s="254">
        <v>180</v>
      </c>
      <c r="AG68" s="254">
        <v>169</v>
      </c>
    </row>
    <row r="69" spans="1:33">
      <c r="A69" s="1">
        <f>'weekly model'!B290</f>
        <v>44380</v>
      </c>
      <c r="F69" s="126">
        <f>'weekly model'!AR290</f>
        <v>131.65921086131632</v>
      </c>
      <c r="L69" s="132">
        <f>'weekly model'!BE290</f>
        <v>121.65921086131637</v>
      </c>
      <c r="P69" s="281">
        <v>8.3000000000000007</v>
      </c>
      <c r="Q69" s="281">
        <v>10.4</v>
      </c>
      <c r="R69" s="301">
        <f>R68+('weekly model'!AC290-'weekly model'!AE290)</f>
        <v>11.097555228386039</v>
      </c>
      <c r="S69" s="283">
        <f>S68+('weekly model'!AC290-'weekly model'!AF290)*0.9</f>
        <v>0.45</v>
      </c>
      <c r="T69" s="255">
        <f t="shared" si="2"/>
        <v>137.20798847550935</v>
      </c>
      <c r="U69" s="302">
        <f t="shared" si="6"/>
        <v>122.30921086131632</v>
      </c>
      <c r="V69" s="302">
        <f t="shared" si="7"/>
        <v>112.95921086131632</v>
      </c>
      <c r="X69" s="255">
        <f t="shared" si="16"/>
        <v>132.10921086131631</v>
      </c>
      <c r="Y69" s="255">
        <f>'[1]display data'!$CE184/1000</f>
        <v>8.3402880708207938</v>
      </c>
      <c r="Z69" s="255">
        <f t="shared" si="10"/>
        <v>123.76892279049552</v>
      </c>
      <c r="AA69">
        <v>0.32</v>
      </c>
      <c r="AB69" s="143">
        <f t="shared" si="17"/>
        <v>4.1599999999999993</v>
      </c>
      <c r="AC69" s="255">
        <f t="shared" si="18"/>
        <v>136.26921086131631</v>
      </c>
      <c r="AD69" s="255">
        <f t="shared" si="11"/>
        <v>127.92892279049552</v>
      </c>
      <c r="AE69">
        <v>160</v>
      </c>
      <c r="AF69">
        <v>180</v>
      </c>
      <c r="AG69">
        <v>169</v>
      </c>
    </row>
    <row r="70" spans="1:33">
      <c r="A70" s="1">
        <f>'weekly model'!B291</f>
        <v>44387</v>
      </c>
      <c r="F70" s="126">
        <f>'weekly model'!AR291</f>
        <v>132.50503754943676</v>
      </c>
      <c r="L70" s="132">
        <f>'weekly model'!BE291</f>
        <v>122.00503754943681</v>
      </c>
      <c r="P70" s="301">
        <v>8.6</v>
      </c>
      <c r="Q70" s="301">
        <v>10.8</v>
      </c>
      <c r="R70" s="301">
        <f>R69+('weekly model'!AC291-'weekly model'!AE291)</f>
        <v>11.810445215493903</v>
      </c>
      <c r="S70" s="283">
        <f>S69+('weekly model'!AC291-'weekly model'!AF291)*0.9</f>
        <v>0.45</v>
      </c>
      <c r="T70" s="255">
        <f t="shared" si="2"/>
        <v>138.41026015718373</v>
      </c>
      <c r="V70" s="302">
        <f t="shared" si="7"/>
        <v>113.10503754943677</v>
      </c>
      <c r="X70" s="255">
        <f t="shared" si="16"/>
        <v>132.95503754943675</v>
      </c>
      <c r="Y70" s="255">
        <f>'[1]display data'!$CE185/1000</f>
        <v>8.9845678227713162</v>
      </c>
      <c r="Z70" s="255">
        <f t="shared" si="10"/>
        <v>123.97046972666544</v>
      </c>
      <c r="AA70">
        <v>0.32</v>
      </c>
      <c r="AB70" s="143">
        <f t="shared" si="17"/>
        <v>4.4799999999999995</v>
      </c>
      <c r="AC70" s="255">
        <f t="shared" si="18"/>
        <v>137.43503754943674</v>
      </c>
      <c r="AD70" s="255">
        <f t="shared" si="11"/>
        <v>128.45046972666543</v>
      </c>
      <c r="AE70">
        <v>160</v>
      </c>
      <c r="AF70">
        <v>180</v>
      </c>
      <c r="AG70">
        <v>169</v>
      </c>
    </row>
    <row r="71" spans="1:33">
      <c r="A71" s="1">
        <f>'weekly model'!B292</f>
        <v>44394</v>
      </c>
      <c r="F71" s="126">
        <f>'weekly model'!AR292</f>
        <v>134.46369652582538</v>
      </c>
      <c r="L71" s="132">
        <f>'weekly model'!BE292</f>
        <v>123.46369652582543</v>
      </c>
      <c r="P71" s="281">
        <v>8.9</v>
      </c>
      <c r="Q71" s="281">
        <v>11.2</v>
      </c>
      <c r="R71" s="301">
        <f>R70+('weekly model'!AC292-'weekly model'!AE292)</f>
        <v>12.512079251638482</v>
      </c>
      <c r="S71" s="283">
        <f>S70+('weekly model'!AC292-'weekly model'!AF292)*0.9</f>
        <v>0.45</v>
      </c>
      <c r="T71" s="255">
        <f t="shared" si="2"/>
        <v>140.71973615164461</v>
      </c>
      <c r="V71" s="302">
        <f t="shared" si="7"/>
        <v>114.36369652582538</v>
      </c>
      <c r="X71" s="255">
        <f t="shared" si="16"/>
        <v>134.91369652582537</v>
      </c>
      <c r="Y71" s="255">
        <f>'[1]display data'!$CE186/1000</f>
        <v>9.627720886800839</v>
      </c>
      <c r="Z71" s="255">
        <f t="shared" si="10"/>
        <v>125.28597563902453</v>
      </c>
      <c r="AA71">
        <v>0.32</v>
      </c>
      <c r="AB71" s="143">
        <f t="shared" si="17"/>
        <v>4.8</v>
      </c>
      <c r="AC71" s="255">
        <f t="shared" si="18"/>
        <v>139.71369652582538</v>
      </c>
      <c r="AD71" s="255">
        <f t="shared" si="11"/>
        <v>130.08597563902453</v>
      </c>
      <c r="AE71">
        <v>160</v>
      </c>
      <c r="AF71">
        <v>180</v>
      </c>
      <c r="AG71">
        <v>169</v>
      </c>
    </row>
    <row r="72" spans="1:33">
      <c r="A72" s="1">
        <f>'weekly model'!B293</f>
        <v>44401</v>
      </c>
      <c r="F72" s="126">
        <f>'weekly model'!AR293</f>
        <v>135.77704680250849</v>
      </c>
      <c r="L72" s="132">
        <f>'weekly model'!BE293</f>
        <v>124.27704680250854</v>
      </c>
      <c r="P72" s="301">
        <v>9.1999999999999993</v>
      </c>
      <c r="Q72" s="301">
        <v>11.6</v>
      </c>
      <c r="R72" s="301">
        <f>R71+('weekly model'!AC293-'weekly model'!AE293)</f>
        <v>13.208307380821882</v>
      </c>
      <c r="S72" s="283">
        <f>S71+('weekly model'!AC293-'weekly model'!AF293)*0.9</f>
        <v>0.45</v>
      </c>
      <c r="T72" s="255">
        <f t="shared" si="2"/>
        <v>142.38120049291945</v>
      </c>
      <c r="V72" s="302">
        <f t="shared" si="7"/>
        <v>114.9770468025085</v>
      </c>
      <c r="X72" s="255">
        <f t="shared" si="16"/>
        <v>136.22704680250848</v>
      </c>
      <c r="Y72" s="255">
        <f>'[1]display data'!$CE187/1000</f>
        <v>10.269747262909359</v>
      </c>
      <c r="Z72" s="255">
        <f t="shared" si="10"/>
        <v>125.95729953959912</v>
      </c>
      <c r="AA72">
        <v>0.32</v>
      </c>
      <c r="AB72" s="143">
        <f t="shared" si="17"/>
        <v>5.12</v>
      </c>
      <c r="AC72" s="255">
        <f t="shared" si="18"/>
        <v>141.34704680250849</v>
      </c>
      <c r="AD72" s="255">
        <f t="shared" si="11"/>
        <v>131.07729953959912</v>
      </c>
      <c r="AE72">
        <v>160</v>
      </c>
      <c r="AF72">
        <v>180</v>
      </c>
      <c r="AG72">
        <v>169</v>
      </c>
    </row>
    <row r="73" spans="1:33">
      <c r="A73" s="1">
        <f>'weekly model'!B294</f>
        <v>44408</v>
      </c>
      <c r="F73" s="126">
        <f>'weekly model'!AR294</f>
        <v>136.77169710641451</v>
      </c>
      <c r="L73" s="132">
        <f>'weekly model'!BE294</f>
        <v>124.77169710641455</v>
      </c>
      <c r="P73" s="281">
        <v>9.5</v>
      </c>
      <c r="Q73" s="281">
        <v>12</v>
      </c>
      <c r="R73" s="301">
        <f>R72+('weekly model'!AC294-'weekly model'!AE294)</f>
        <v>13.899129603044106</v>
      </c>
      <c r="S73" s="283">
        <f>S72+('weekly model'!AC294-'weekly model'!AF294)*0.9</f>
        <v>0.45</v>
      </c>
      <c r="T73" s="255">
        <f t="shared" si="2"/>
        <v>143.72126190793657</v>
      </c>
      <c r="V73" s="302">
        <f t="shared" si="7"/>
        <v>115.27169710641451</v>
      </c>
      <c r="X73" s="255">
        <f t="shared" si="16"/>
        <v>137.2216971064145</v>
      </c>
      <c r="Y73" s="255">
        <f>'[1]display data'!$CE188/1000</f>
        <v>10.910646951096878</v>
      </c>
      <c r="Z73" s="255">
        <f t="shared" si="10"/>
        <v>126.31105015531762</v>
      </c>
      <c r="AA73">
        <v>0.32</v>
      </c>
      <c r="AB73" s="143">
        <f t="shared" si="17"/>
        <v>5.44</v>
      </c>
      <c r="AC73" s="255">
        <f t="shared" si="18"/>
        <v>142.66169710641449</v>
      </c>
      <c r="AD73" s="255">
        <f t="shared" si="11"/>
        <v>131.75105015531761</v>
      </c>
      <c r="AE73">
        <v>160</v>
      </c>
      <c r="AF73">
        <v>180</v>
      </c>
      <c r="AG73">
        <v>169</v>
      </c>
    </row>
    <row r="74" spans="1:33">
      <c r="A74" s="1">
        <f>'weekly model'!B295</f>
        <v>44415</v>
      </c>
      <c r="F74" s="126">
        <f>'weekly model'!AR295</f>
        <v>137.48089090257324</v>
      </c>
      <c r="L74" s="132">
        <f>'weekly model'!BE295</f>
        <v>124.98089090257329</v>
      </c>
      <c r="P74" s="301">
        <v>9.8000000000000007</v>
      </c>
      <c r="Q74" s="301">
        <v>12.4</v>
      </c>
      <c r="R74" s="283">
        <f>R73+('weekly model'!AC295-'weekly model'!AE295)</f>
        <v>14.599210869534872</v>
      </c>
      <c r="S74" s="283">
        <f>S73+('weekly model'!AC295-'weekly model'!AF295)*0.9</f>
        <v>0.45</v>
      </c>
      <c r="T74" s="255">
        <f t="shared" si="2"/>
        <v>144.78049633734068</v>
      </c>
      <c r="V74" s="302">
        <f t="shared" si="7"/>
        <v>115.28089090257323</v>
      </c>
      <c r="X74" s="255">
        <f t="shared" si="16"/>
        <v>137.93089090257322</v>
      </c>
      <c r="Y74" s="255">
        <f>'[1]display data'!$CE189/1000</f>
        <v>11.550419951363395</v>
      </c>
      <c r="Z74" s="255">
        <f t="shared" si="10"/>
        <v>126.38047095120983</v>
      </c>
      <c r="AA74">
        <v>0.32</v>
      </c>
      <c r="AB74" s="143">
        <f t="shared" si="17"/>
        <v>5.7600000000000007</v>
      </c>
      <c r="AC74" s="255">
        <f t="shared" si="18"/>
        <v>143.69089090257322</v>
      </c>
      <c r="AD74" s="255">
        <f t="shared" si="11"/>
        <v>132.14047095120983</v>
      </c>
      <c r="AE74">
        <v>160</v>
      </c>
      <c r="AF74">
        <v>180</v>
      </c>
      <c r="AG74">
        <v>169</v>
      </c>
    </row>
    <row r="75" spans="1:33">
      <c r="A75" s="1">
        <f>'weekly model'!B296</f>
        <v>44422</v>
      </c>
      <c r="F75" s="126">
        <f>'weekly model'!AR296</f>
        <v>138.08225461431994</v>
      </c>
      <c r="L75" s="132">
        <f>'weekly model'!BE296</f>
        <v>125.08225461432001</v>
      </c>
      <c r="P75" s="281">
        <v>10.1</v>
      </c>
      <c r="Q75" s="281">
        <v>12.8</v>
      </c>
      <c r="R75" s="283">
        <f>R74+('weekly model'!AC296-'weekly model'!AE296)</f>
        <v>15.32441263498254</v>
      </c>
      <c r="S75" s="283">
        <f>S74+('weekly model'!AC296-'weekly model'!AF296)*0.9</f>
        <v>0.45</v>
      </c>
      <c r="T75" s="255">
        <f t="shared" si="2"/>
        <v>145.7444609318112</v>
      </c>
      <c r="V75" s="302">
        <f t="shared" si="7"/>
        <v>115.18225461431994</v>
      </c>
      <c r="X75" s="255">
        <f t="shared" si="16"/>
        <v>138.53225461431992</v>
      </c>
      <c r="Y75" s="255">
        <f>'[1]display data'!$CE190/1000</f>
        <v>12.189867885222579</v>
      </c>
      <c r="Z75" s="255">
        <f t="shared" si="10"/>
        <v>126.34238672909734</v>
      </c>
      <c r="AA75">
        <v>0.32</v>
      </c>
      <c r="AB75" s="143">
        <f t="shared" si="17"/>
        <v>6.080000000000001</v>
      </c>
      <c r="AC75" s="255">
        <f t="shared" si="18"/>
        <v>144.61225461431994</v>
      </c>
      <c r="AD75" s="255">
        <f t="shared" si="11"/>
        <v>132.42238672909735</v>
      </c>
      <c r="AE75">
        <v>160</v>
      </c>
      <c r="AF75">
        <v>180</v>
      </c>
      <c r="AG75">
        <v>169</v>
      </c>
    </row>
    <row r="76" spans="1:33">
      <c r="A76" s="1">
        <f>'weekly model'!B297</f>
        <v>44429</v>
      </c>
      <c r="F76" s="126">
        <f>'weekly model'!AR297</f>
        <v>138.93093728236479</v>
      </c>
      <c r="L76" s="132">
        <f>'weekly model'!BE297</f>
        <v>125.43093728236485</v>
      </c>
      <c r="P76" s="301">
        <v>10.4</v>
      </c>
      <c r="Q76" s="301">
        <v>13.2</v>
      </c>
      <c r="R76" s="283">
        <f>R75+('weekly model'!AC297-'weekly model'!AE297)</f>
        <v>16.049577191944564</v>
      </c>
      <c r="S76" s="283">
        <f>S75+('weekly model'!AC297-'weekly model'!AF297)*0.9</f>
        <v>0.45</v>
      </c>
      <c r="T76" s="255">
        <f t="shared" si="2"/>
        <v>146.95572587833709</v>
      </c>
      <c r="V76" s="302">
        <f t="shared" si="7"/>
        <v>115.33093728236479</v>
      </c>
      <c r="X76" s="255">
        <f t="shared" si="16"/>
        <v>139.38093728236478</v>
      </c>
      <c r="Y76" s="255">
        <f>'[1]display data'!$CE191/1000</f>
        <v>12.830713402580518</v>
      </c>
      <c r="Z76" s="255">
        <f t="shared" si="10"/>
        <v>126.55022387978427</v>
      </c>
      <c r="AA76">
        <v>0.32</v>
      </c>
      <c r="AB76" s="143">
        <f t="shared" si="17"/>
        <v>6.4000000000000012</v>
      </c>
      <c r="AC76" s="255">
        <f t="shared" si="18"/>
        <v>145.78093728236479</v>
      </c>
      <c r="AD76" s="255">
        <f t="shared" si="11"/>
        <v>132.95022387978426</v>
      </c>
      <c r="AE76">
        <v>160</v>
      </c>
      <c r="AF76">
        <v>180</v>
      </c>
      <c r="AG76">
        <v>169</v>
      </c>
    </row>
    <row r="77" spans="1:33">
      <c r="A77" s="1">
        <f>'weekly model'!B298</f>
        <v>44436</v>
      </c>
      <c r="F77" s="126">
        <f>'weekly model'!AR298</f>
        <v>140.46692052270771</v>
      </c>
      <c r="L77" s="132">
        <f>'weekly model'!BE298</f>
        <v>126.46692052270775</v>
      </c>
      <c r="P77" s="281">
        <v>10.7</v>
      </c>
      <c r="Q77" s="281">
        <v>13.6</v>
      </c>
      <c r="R77" s="283">
        <f>R76+('weekly model'!AC298-'weekly model'!AE298)</f>
        <v>16.738911511471191</v>
      </c>
      <c r="S77" s="283">
        <f>S76+('weekly model'!AC298-'weekly model'!AF298)*0.9</f>
        <v>0.45</v>
      </c>
      <c r="T77" s="255">
        <f t="shared" si="2"/>
        <v>148.83637627844331</v>
      </c>
      <c r="V77" s="302">
        <f t="shared" si="7"/>
        <v>116.16692052270771</v>
      </c>
      <c r="X77" s="255">
        <f t="shared" si="16"/>
        <v>140.9169205227077</v>
      </c>
      <c r="Y77" s="255">
        <f>'[1]display data'!$CE192/1000</f>
        <v>13.472956503437212</v>
      </c>
      <c r="Z77" s="255">
        <f t="shared" si="10"/>
        <v>127.44396401927048</v>
      </c>
      <c r="AA77">
        <v>0.32</v>
      </c>
      <c r="AB77" s="143">
        <f t="shared" si="17"/>
        <v>6.7200000000000015</v>
      </c>
      <c r="AC77" s="255">
        <f t="shared" si="18"/>
        <v>147.6369205227077</v>
      </c>
      <c r="AD77" s="255">
        <f t="shared" si="11"/>
        <v>134.16396401927048</v>
      </c>
      <c r="AE77">
        <v>160</v>
      </c>
      <c r="AF77">
        <v>180</v>
      </c>
      <c r="AG77">
        <v>169</v>
      </c>
    </row>
    <row r="78" spans="1:33">
      <c r="A78" s="1">
        <f>'weekly model'!B299</f>
        <v>44443</v>
      </c>
      <c r="F78" s="126">
        <f>'weekly model'!AR299</f>
        <v>140.83430108738565</v>
      </c>
      <c r="L78" s="132">
        <f>'weekly model'!BE299</f>
        <v>126.3343010873857</v>
      </c>
      <c r="P78" s="301">
        <v>11</v>
      </c>
      <c r="Q78" s="301">
        <v>14</v>
      </c>
      <c r="R78" s="283">
        <f>R77+('weekly model'!AC299-'weekly model'!AE299)</f>
        <v>17.462202878377667</v>
      </c>
      <c r="S78" s="283">
        <f>S77+('weekly model'!AC299-'weekly model'!AF299)*0.9</f>
        <v>0.45</v>
      </c>
      <c r="T78" s="255">
        <f t="shared" si="2"/>
        <v>149.56540252657447</v>
      </c>
      <c r="V78" s="302">
        <f t="shared" si="7"/>
        <v>115.83430108738565</v>
      </c>
      <c r="X78" s="255">
        <f t="shared" si="16"/>
        <v>141.28430108738564</v>
      </c>
      <c r="Y78" s="255">
        <f>'[1]display data'!$CE193/1000</f>
        <v>14.116597187792662</v>
      </c>
      <c r="Z78" s="255">
        <f t="shared" si="10"/>
        <v>127.16770389959298</v>
      </c>
      <c r="AA78">
        <v>0.32</v>
      </c>
      <c r="AB78" s="143">
        <f t="shared" si="17"/>
        <v>7.0400000000000018</v>
      </c>
      <c r="AC78" s="255">
        <f t="shared" si="18"/>
        <v>148.32430108738563</v>
      </c>
      <c r="AD78" s="255">
        <f t="shared" si="11"/>
        <v>134.20770389959299</v>
      </c>
      <c r="AE78">
        <v>160</v>
      </c>
      <c r="AF78">
        <v>180</v>
      </c>
      <c r="AG78">
        <v>169</v>
      </c>
    </row>
    <row r="79" spans="1:33">
      <c r="A79" s="1">
        <f>'weekly model'!B300</f>
        <v>44450</v>
      </c>
      <c r="F79" s="126">
        <f>'weekly model'!AR300</f>
        <v>142.39195879109275</v>
      </c>
      <c r="L79" s="132">
        <f>'weekly model'!BE300</f>
        <v>127.39195879109279</v>
      </c>
      <c r="P79" s="281">
        <v>11.3</v>
      </c>
      <c r="Q79" s="281">
        <v>14.4</v>
      </c>
      <c r="R79" s="283">
        <f>R78+('weekly model'!AC300-'weekly model'!AE300)</f>
        <v>18.161007883149164</v>
      </c>
      <c r="S79" s="283">
        <f>S78+('weekly model'!AC300-'weekly model'!AF300)*0.9</f>
        <v>0.45</v>
      </c>
      <c r="T79" s="255">
        <f t="shared" si="2"/>
        <v>151.47246273266734</v>
      </c>
      <c r="V79" s="302">
        <f t="shared" si="7"/>
        <v>116.69195879109274</v>
      </c>
      <c r="X79" s="255">
        <f t="shared" si="16"/>
        <v>142.84195879109274</v>
      </c>
      <c r="Y79" s="255">
        <f>'[1]display data'!$CE194/1000</f>
        <v>14.761960522054203</v>
      </c>
      <c r="Z79" s="255">
        <f t="shared" si="10"/>
        <v>128.07999826903853</v>
      </c>
      <c r="AA79">
        <v>0.32</v>
      </c>
      <c r="AB79" s="143">
        <f t="shared" si="17"/>
        <v>7.3600000000000021</v>
      </c>
      <c r="AC79" s="255">
        <f t="shared" si="18"/>
        <v>150.20195879109275</v>
      </c>
      <c r="AD79" s="255">
        <f t="shared" si="11"/>
        <v>135.43999826903854</v>
      </c>
      <c r="AE79">
        <v>160</v>
      </c>
      <c r="AF79">
        <v>180</v>
      </c>
      <c r="AG79">
        <v>169</v>
      </c>
    </row>
    <row r="80" spans="1:33">
      <c r="A80" s="1">
        <f>'weekly model'!B301</f>
        <v>44457</v>
      </c>
      <c r="F80" s="126">
        <f>'weekly model'!AR301</f>
        <v>143.91581698808514</v>
      </c>
      <c r="L80" s="132">
        <f>'weekly model'!BE301</f>
        <v>128.41581698808517</v>
      </c>
      <c r="P80" s="301">
        <v>11.6</v>
      </c>
      <c r="Q80" s="301">
        <v>14.8</v>
      </c>
      <c r="R80" s="283">
        <f>R79+('weekly model'!AC301-'weekly model'!AE301)</f>
        <v>18.86865775052317</v>
      </c>
      <c r="S80" s="283">
        <f>S79+('weekly model'!AC301-'weekly model'!AF301)*0.9</f>
        <v>0.45</v>
      </c>
      <c r="T80" s="255">
        <f t="shared" si="2"/>
        <v>153.35014586334671</v>
      </c>
      <c r="V80" s="302">
        <f t="shared" si="7"/>
        <v>117.51581698808513</v>
      </c>
      <c r="X80" s="255">
        <f t="shared" si="16"/>
        <v>144.36581698808513</v>
      </c>
      <c r="Y80" s="255">
        <f>'[1]display data'!$CE195/1000</f>
        <v>15.411858944734034</v>
      </c>
      <c r="Z80" s="255">
        <f t="shared" si="10"/>
        <v>128.95395804335109</v>
      </c>
      <c r="AA80">
        <v>0.32</v>
      </c>
      <c r="AB80" s="143">
        <f t="shared" si="17"/>
        <v>7.6800000000000024</v>
      </c>
      <c r="AC80" s="255">
        <f t="shared" si="18"/>
        <v>152.04581698808514</v>
      </c>
      <c r="AD80" s="255">
        <f t="shared" si="11"/>
        <v>136.6339580433511</v>
      </c>
      <c r="AE80">
        <v>160</v>
      </c>
      <c r="AF80">
        <v>180</v>
      </c>
      <c r="AG80">
        <v>169</v>
      </c>
    </row>
    <row r="81" spans="1:33">
      <c r="A81" s="1">
        <f>'weekly model'!B302</f>
        <v>44464</v>
      </c>
      <c r="F81" s="126">
        <f>'weekly model'!AR302</f>
        <v>145.63500768300028</v>
      </c>
      <c r="L81" s="132">
        <f>'weekly model'!BE302</f>
        <v>129.63500768300031</v>
      </c>
      <c r="P81" s="281">
        <v>11.9</v>
      </c>
      <c r="Q81" s="281">
        <v>15.2</v>
      </c>
      <c r="R81" s="283">
        <f>R80+('weekly model'!AC302-'weekly model'!AE302)</f>
        <v>19.569980196888846</v>
      </c>
      <c r="S81" s="283">
        <f>S80+('weekly model'!AC302-'weekly model'!AF302)*0.9</f>
        <v>0.45</v>
      </c>
      <c r="T81" s="255">
        <f t="shared" si="2"/>
        <v>155.41999778144469</v>
      </c>
      <c r="V81" s="302">
        <f t="shared" si="7"/>
        <v>118.53500768300029</v>
      </c>
      <c r="X81" s="255">
        <f t="shared" si="16"/>
        <v>146.08500768300027</v>
      </c>
      <c r="Y81" s="255">
        <f>'[1]display data'!$CE196/1000</f>
        <v>16.066292455832155</v>
      </c>
      <c r="Z81" s="255">
        <f t="shared" si="10"/>
        <v>130.01871522716812</v>
      </c>
      <c r="AA81">
        <v>0.32</v>
      </c>
      <c r="AB81" s="143">
        <f t="shared" si="17"/>
        <v>8.0000000000000018</v>
      </c>
      <c r="AC81" s="255">
        <f t="shared" si="18"/>
        <v>154.08500768300027</v>
      </c>
      <c r="AD81" s="255">
        <f t="shared" si="11"/>
        <v>138.01871522716812</v>
      </c>
      <c r="AE81">
        <v>160</v>
      </c>
      <c r="AF81">
        <v>180</v>
      </c>
      <c r="AG81">
        <v>169</v>
      </c>
    </row>
    <row r="82" spans="1:33">
      <c r="A82" s="1">
        <f>'weekly model'!B303</f>
        <v>44471</v>
      </c>
      <c r="F82" s="126">
        <f>'weekly model'!AR303</f>
        <v>148.34303586028787</v>
      </c>
      <c r="L82" s="132">
        <f>'weekly model'!BE303</f>
        <v>131.8430358602879</v>
      </c>
      <c r="P82" s="301">
        <v>12.2</v>
      </c>
      <c r="Q82" s="301">
        <v>15.6</v>
      </c>
      <c r="R82" s="283">
        <f>R81+('weekly model'!AC303-'weekly model'!AE303)</f>
        <v>20.230879809958491</v>
      </c>
      <c r="S82" s="283">
        <f>S81+('weekly model'!AC303-'weekly model'!AF303)*0.9</f>
        <v>0.45</v>
      </c>
      <c r="T82" s="255">
        <f t="shared" si="2"/>
        <v>158.45847576526711</v>
      </c>
      <c r="V82" s="302">
        <f t="shared" si="7"/>
        <v>120.54303586028787</v>
      </c>
      <c r="X82" s="255">
        <f t="shared" si="16"/>
        <v>148.79303586028786</v>
      </c>
      <c r="Y82" s="255">
        <f>'[1]display data'!$CE197/1000</f>
        <v>16.725261055348565</v>
      </c>
      <c r="Z82" s="255">
        <f t="shared" si="10"/>
        <v>132.06777480493929</v>
      </c>
      <c r="AA82">
        <v>0.32</v>
      </c>
      <c r="AB82" s="143">
        <f t="shared" si="17"/>
        <v>8.3200000000000021</v>
      </c>
      <c r="AC82" s="255">
        <f t="shared" si="18"/>
        <v>157.11303586028785</v>
      </c>
      <c r="AD82" s="255">
        <f t="shared" si="11"/>
        <v>140.38777480493928</v>
      </c>
      <c r="AE82">
        <v>160</v>
      </c>
      <c r="AF82">
        <v>180</v>
      </c>
      <c r="AG82">
        <v>169</v>
      </c>
    </row>
    <row r="83" spans="1:33">
      <c r="A83" s="1">
        <f>'weekly model'!B304</f>
        <v>44478</v>
      </c>
      <c r="F83" s="126">
        <f>'weekly model'!AR304</f>
        <v>149.12354349426337</v>
      </c>
      <c r="L83" s="132">
        <f>'weekly model'!BE304</f>
        <v>132.1235434942634</v>
      </c>
      <c r="P83" s="281">
        <v>12.5</v>
      </c>
      <c r="Q83" s="281">
        <v>16</v>
      </c>
      <c r="R83" s="283">
        <f>R82+('weekly model'!AC304-'weekly model'!AE304)</f>
        <v>20.946727449443472</v>
      </c>
      <c r="S83" s="283">
        <f>S82+('weekly model'!AC304-'weekly model'!AF304)*0.9</f>
        <v>0.45</v>
      </c>
      <c r="T83" s="255">
        <f t="shared" si="2"/>
        <v>159.59690721898511</v>
      </c>
      <c r="V83" s="302">
        <f t="shared" si="7"/>
        <v>120.62354349426337</v>
      </c>
      <c r="X83" s="255">
        <f t="shared" si="16"/>
        <v>149.57354349426336</v>
      </c>
      <c r="Y83" s="255">
        <f>'[1]display data'!$CE198/1000</f>
        <v>17.388764743283264</v>
      </c>
      <c r="Z83" s="255">
        <f t="shared" si="10"/>
        <v>132.18477875098009</v>
      </c>
      <c r="AA83">
        <v>0.32</v>
      </c>
      <c r="AB83" s="143">
        <f t="shared" si="17"/>
        <v>8.6400000000000023</v>
      </c>
      <c r="AC83" s="255">
        <f t="shared" si="18"/>
        <v>158.21354349426338</v>
      </c>
      <c r="AD83" s="255">
        <f t="shared" si="11"/>
        <v>140.8247787509801</v>
      </c>
      <c r="AE83">
        <v>160</v>
      </c>
      <c r="AF83">
        <v>180</v>
      </c>
      <c r="AG83">
        <v>169</v>
      </c>
    </row>
    <row r="84" spans="1:33">
      <c r="A84" s="1">
        <f>'weekly model'!B305</f>
        <v>44485</v>
      </c>
      <c r="F84" s="126">
        <f>'weekly model'!AR305</f>
        <v>150.35598844358742</v>
      </c>
      <c r="L84" s="132">
        <f>'weekly model'!BE305</f>
        <v>132.85598844358745</v>
      </c>
      <c r="P84" s="301">
        <v>12.8</v>
      </c>
      <c r="Q84" s="301">
        <v>16.399999999999999</v>
      </c>
      <c r="R84" s="283">
        <f>R83+('weekly model'!AC305-'weekly model'!AE305)</f>
        <v>21.651586990935236</v>
      </c>
      <c r="S84" s="283">
        <f>S83+('weekly model'!AC305-'weekly model'!AF305)*0.9</f>
        <v>0.45</v>
      </c>
      <c r="T84" s="255">
        <f t="shared" si="2"/>
        <v>161.18178193905504</v>
      </c>
      <c r="V84" s="302">
        <f t="shared" si="7"/>
        <v>121.15598844358742</v>
      </c>
      <c r="X84" s="255">
        <f t="shared" si="16"/>
        <v>150.80598844358741</v>
      </c>
      <c r="Y84" s="255">
        <f>'[1]display data'!$CE199/1000</f>
        <v>18.050306378773669</v>
      </c>
      <c r="Z84" s="255">
        <f t="shared" si="10"/>
        <v>132.75568206481375</v>
      </c>
      <c r="AA84">
        <v>0.32</v>
      </c>
      <c r="AB84" s="143">
        <f t="shared" si="17"/>
        <v>8.9600000000000026</v>
      </c>
      <c r="AC84" s="255">
        <f t="shared" si="18"/>
        <v>159.76598844358742</v>
      </c>
      <c r="AD84" s="255">
        <f t="shared" si="11"/>
        <v>141.71568206481376</v>
      </c>
      <c r="AE84">
        <v>160</v>
      </c>
      <c r="AF84">
        <v>180</v>
      </c>
      <c r="AG84">
        <v>169</v>
      </c>
    </row>
    <row r="85" spans="1:33">
      <c r="A85" s="1">
        <f>'weekly model'!B306</f>
        <v>44492</v>
      </c>
      <c r="F85" s="126">
        <f>'weekly model'!AR306</f>
        <v>151.52098944494952</v>
      </c>
      <c r="L85" s="132">
        <f>'weekly model'!BE306</f>
        <v>133.52098944494955</v>
      </c>
      <c r="P85" s="281">
        <v>13.1</v>
      </c>
      <c r="Q85" s="281">
        <v>16.8</v>
      </c>
      <c r="R85" s="283">
        <f>R84+('weekly model'!AC306-'weekly model'!AE306)</f>
        <v>22.352701350909246</v>
      </c>
      <c r="S85" s="283">
        <f>S84+('weekly model'!AC306-'weekly model'!AF306)*0.9</f>
        <v>0.45</v>
      </c>
      <c r="T85" s="255">
        <f t="shared" si="2"/>
        <v>162.69734012040414</v>
      </c>
      <c r="V85" s="302">
        <f t="shared" si="7"/>
        <v>121.62098944494952</v>
      </c>
      <c r="X85" s="255">
        <f t="shared" si="16"/>
        <v>151.97098944494951</v>
      </c>
      <c r="Y85" s="255">
        <f>'[1]display data'!$CE200/1000</f>
        <v>18.709885961819779</v>
      </c>
      <c r="Z85" s="255">
        <f t="shared" si="10"/>
        <v>133.26110348312972</v>
      </c>
      <c r="AA85">
        <v>0.32</v>
      </c>
      <c r="AB85" s="143">
        <f t="shared" si="17"/>
        <v>9.2800000000000029</v>
      </c>
      <c r="AC85" s="255">
        <f t="shared" si="18"/>
        <v>161.25098944494951</v>
      </c>
      <c r="AD85" s="255">
        <f t="shared" si="11"/>
        <v>142.54110348312972</v>
      </c>
      <c r="AE85">
        <v>160</v>
      </c>
      <c r="AF85">
        <v>180</v>
      </c>
      <c r="AG85">
        <v>169</v>
      </c>
    </row>
    <row r="86" spans="1:33">
      <c r="A86" s="1">
        <f>'weekly model'!B307</f>
        <v>44499</v>
      </c>
      <c r="F86" s="126">
        <f>'weekly model'!AR307</f>
        <v>153.08729127049145</v>
      </c>
      <c r="L86" s="132">
        <f>'weekly model'!BE307</f>
        <v>134.58729127049148</v>
      </c>
      <c r="P86" s="301">
        <v>13.4</v>
      </c>
      <c r="Q86" s="301">
        <v>17.2</v>
      </c>
      <c r="R86" s="283">
        <f>R85+('weekly model'!AC307-'weekly model'!AE307)</f>
        <v>23.063662743793426</v>
      </c>
      <c r="S86" s="283">
        <f>S85+('weekly model'!AC307-'weekly model'!AF307)*0.9</f>
        <v>0.45</v>
      </c>
      <c r="T86" s="255">
        <f t="shared" si="2"/>
        <v>164.61912264238816</v>
      </c>
      <c r="V86" s="302">
        <f t="shared" si="7"/>
        <v>122.48729127049145</v>
      </c>
      <c r="X86" s="255">
        <f t="shared" si="16"/>
        <v>153.53729127049144</v>
      </c>
      <c r="Y86" s="255">
        <f>'[1]display data'!$CE201/1000</f>
        <v>19.367503492421594</v>
      </c>
      <c r="Z86" s="255">
        <f t="shared" si="10"/>
        <v>134.16978777806983</v>
      </c>
      <c r="AA86">
        <v>0.32</v>
      </c>
      <c r="AB86" s="143">
        <f t="shared" si="17"/>
        <v>9.6000000000000032</v>
      </c>
      <c r="AC86" s="255">
        <f t="shared" si="18"/>
        <v>163.13729127049143</v>
      </c>
      <c r="AD86" s="255">
        <f t="shared" si="11"/>
        <v>143.76978777806983</v>
      </c>
      <c r="AE86">
        <v>160</v>
      </c>
      <c r="AF86">
        <v>180</v>
      </c>
      <c r="AG86">
        <v>169</v>
      </c>
    </row>
    <row r="87" spans="1:33">
      <c r="A87" s="1">
        <f>'weekly model'!B308</f>
        <v>44506</v>
      </c>
      <c r="F87" s="126">
        <f>'weekly model'!AR308</f>
        <v>153.88686079205931</v>
      </c>
      <c r="L87" s="132">
        <f>'weekly model'!BE308</f>
        <v>134.88686079205934</v>
      </c>
      <c r="P87" s="281">
        <v>13.7</v>
      </c>
      <c r="Q87" s="281">
        <v>17.600000000000001</v>
      </c>
      <c r="R87" s="283">
        <f>R86+('weekly model'!AC308-'weekly model'!AE308)</f>
        <v>23.791641501786273</v>
      </c>
      <c r="S87" s="283">
        <f>S86+('weekly model'!AC308-'weekly model'!AF308)*0.9</f>
        <v>0.45</v>
      </c>
      <c r="T87" s="255">
        <f t="shared" si="2"/>
        <v>165.78268154295245</v>
      </c>
      <c r="V87" s="302">
        <f t="shared" si="7"/>
        <v>122.58686079205931</v>
      </c>
      <c r="X87" s="255">
        <f t="shared" si="16"/>
        <v>154.3368607920593</v>
      </c>
      <c r="Y87" s="255">
        <f>'[1]display data'!$CE202/1000</f>
        <v>20.023158970579111</v>
      </c>
      <c r="Z87" s="255">
        <f t="shared" si="10"/>
        <v>134.31370182148018</v>
      </c>
      <c r="AA87">
        <v>0.32</v>
      </c>
      <c r="AB87" s="143">
        <f t="shared" si="17"/>
        <v>9.9200000000000035</v>
      </c>
      <c r="AC87" s="255">
        <f t="shared" si="18"/>
        <v>164.25686079205931</v>
      </c>
      <c r="AD87" s="255">
        <f t="shared" si="11"/>
        <v>144.2337018214802</v>
      </c>
      <c r="AE87">
        <v>160</v>
      </c>
      <c r="AF87">
        <v>180</v>
      </c>
      <c r="AG87">
        <v>169</v>
      </c>
    </row>
    <row r="88" spans="1:33">
      <c r="A88" s="1">
        <f>'weekly model'!B309</f>
        <v>44513</v>
      </c>
      <c r="F88" s="126">
        <f>'weekly model'!AR309</f>
        <v>155.05038929615208</v>
      </c>
      <c r="L88" s="132">
        <f>'weekly model'!BE309</f>
        <v>135.5503892961521</v>
      </c>
      <c r="P88" s="301">
        <v>14</v>
      </c>
      <c r="Q88" s="301">
        <v>18</v>
      </c>
      <c r="R88" s="283">
        <f>R87+('weekly model'!AC309-'weekly model'!AE309)</f>
        <v>24.515299085110559</v>
      </c>
      <c r="S88" s="283">
        <f>S87+('weekly model'!AC309-'weekly model'!AF309)*0.9</f>
        <v>0.45</v>
      </c>
      <c r="T88" s="255">
        <f t="shared" si="2"/>
        <v>167.30803883870735</v>
      </c>
      <c r="V88" s="302">
        <f t="shared" si="7"/>
        <v>123.05038929615208</v>
      </c>
      <c r="X88" s="255">
        <f t="shared" si="16"/>
        <v>155.50038929615206</v>
      </c>
      <c r="Y88" s="255">
        <f>'[1]display data'!$CE203/1000</f>
        <v>20.68107890859573</v>
      </c>
      <c r="Z88" s="255">
        <f t="shared" si="10"/>
        <v>134.81931038755633</v>
      </c>
      <c r="AA88">
        <v>0.32</v>
      </c>
      <c r="AB88" s="143">
        <f t="shared" si="17"/>
        <v>10.240000000000004</v>
      </c>
      <c r="AC88" s="255">
        <f t="shared" si="18"/>
        <v>165.74038929615207</v>
      </c>
      <c r="AD88" s="255">
        <f t="shared" si="11"/>
        <v>145.05931038755634</v>
      </c>
      <c r="AE88">
        <v>160</v>
      </c>
      <c r="AF88">
        <v>180</v>
      </c>
      <c r="AG88">
        <v>169</v>
      </c>
    </row>
    <row r="89" spans="1:33">
      <c r="A89" s="1">
        <f>'weekly model'!B310</f>
        <v>44520</v>
      </c>
      <c r="F89" s="126">
        <f>'weekly model'!AR310</f>
        <v>155.30242100574804</v>
      </c>
      <c r="L89" s="132">
        <f>'weekly model'!BE310</f>
        <v>135.3024210057481</v>
      </c>
      <c r="P89" s="281">
        <v>14.3</v>
      </c>
      <c r="Q89" s="281">
        <v>18.399999999999999</v>
      </c>
      <c r="R89" s="283">
        <f>R88+('weekly model'!AC310-'weekly model'!AE310)</f>
        <v>25.253942690523044</v>
      </c>
      <c r="S89" s="283">
        <f>S88+('weekly model'!AC310-'weekly model'!AF310)*0.9</f>
        <v>0.45</v>
      </c>
      <c r="T89" s="255">
        <f t="shared" si="2"/>
        <v>167.92939235100957</v>
      </c>
      <c r="V89" s="302">
        <f t="shared" si="7"/>
        <v>122.60242100574804</v>
      </c>
      <c r="X89" s="255">
        <f t="shared" si="16"/>
        <v>155.75242100574803</v>
      </c>
      <c r="Y89" s="255">
        <f>'[1]display data'!$CE204/1000</f>
        <v>21.339995996567737</v>
      </c>
      <c r="Z89" s="255">
        <f t="shared" si="10"/>
        <v>134.41242500918031</v>
      </c>
      <c r="AA89">
        <v>0.32</v>
      </c>
      <c r="AB89" s="143">
        <f t="shared" si="17"/>
        <v>10.560000000000004</v>
      </c>
      <c r="AC89" s="255">
        <f t="shared" si="18"/>
        <v>166.31242100574804</v>
      </c>
      <c r="AD89" s="255">
        <f t="shared" si="11"/>
        <v>144.97242500918031</v>
      </c>
      <c r="AE89">
        <v>160</v>
      </c>
      <c r="AF89">
        <v>180</v>
      </c>
      <c r="AG89">
        <v>169</v>
      </c>
    </row>
    <row r="90" spans="1:33">
      <c r="A90" s="1">
        <f>'weekly model'!B311</f>
        <v>44527</v>
      </c>
      <c r="F90" s="126">
        <f>'weekly model'!AR311</f>
        <v>155.55479899977144</v>
      </c>
      <c r="P90" s="301">
        <v>14.6</v>
      </c>
      <c r="Q90" s="301">
        <v>18.8</v>
      </c>
      <c r="R90" s="283">
        <f>R89+('weekly model'!AC311-'weekly model'!AE311)</f>
        <v>25.983685309750904</v>
      </c>
      <c r="S90" s="283">
        <f>S89+('weekly model'!AC311-'weekly model'!AF311)*0.9</f>
        <v>0.45</v>
      </c>
      <c r="T90" s="255">
        <f t="shared" si="2"/>
        <v>168.54664165464689</v>
      </c>
      <c r="V90" s="302">
        <f t="shared" si="7"/>
        <v>122.15479899977143</v>
      </c>
      <c r="X90" s="255">
        <f t="shared" si="16"/>
        <v>156.00479899977142</v>
      </c>
      <c r="Y90" s="255">
        <f>'[1]display data'!$CE205/1000</f>
        <v>21.999910234495132</v>
      </c>
      <c r="Z90" s="255">
        <f t="shared" si="10"/>
        <v>134.00488876527629</v>
      </c>
      <c r="AA90">
        <v>0.32</v>
      </c>
      <c r="AB90" s="143">
        <f t="shared" si="17"/>
        <v>10.880000000000004</v>
      </c>
      <c r="AC90" s="255">
        <f t="shared" si="18"/>
        <v>166.88479899977142</v>
      </c>
      <c r="AD90" s="255">
        <f t="shared" si="11"/>
        <v>144.88488876527629</v>
      </c>
      <c r="AE90">
        <v>160</v>
      </c>
      <c r="AF90">
        <v>180</v>
      </c>
      <c r="AG90">
        <v>169</v>
      </c>
    </row>
    <row r="91" spans="1:33">
      <c r="A91" s="1">
        <f>'weekly model'!B312</f>
        <v>44534</v>
      </c>
      <c r="F91" s="126">
        <f>'weekly model'!AR312</f>
        <v>155.63648279732269</v>
      </c>
      <c r="P91" s="281">
        <v>14.9</v>
      </c>
      <c r="Q91" s="281">
        <v>19.2</v>
      </c>
      <c r="R91" s="283">
        <f>R90+('weekly model'!AC312-'weekly model'!AE312)</f>
        <v>26.708935309750903</v>
      </c>
      <c r="S91" s="283">
        <f>S90+('weekly model'!AC312-'weekly model'!AF312)*0.9</f>
        <v>0.45</v>
      </c>
      <c r="T91" s="255">
        <f t="shared" si="2"/>
        <v>168.99095045219815</v>
      </c>
      <c r="V91" s="302">
        <f t="shared" si="7"/>
        <v>121.53648279732269</v>
      </c>
      <c r="X91" s="255">
        <f t="shared" si="16"/>
        <v>156.08648279732267</v>
      </c>
      <c r="Y91" s="255">
        <f>'[1]display data'!$CE206/1000</f>
        <v>22.660821622377913</v>
      </c>
      <c r="Z91" s="255">
        <f t="shared" si="10"/>
        <v>133.42566117494476</v>
      </c>
      <c r="AA91">
        <v>0.32</v>
      </c>
      <c r="AB91" s="143">
        <f t="shared" si="17"/>
        <v>11.200000000000005</v>
      </c>
      <c r="AC91" s="255">
        <f t="shared" si="18"/>
        <v>167.28648279732269</v>
      </c>
      <c r="AD91" s="255">
        <f t="shared" si="11"/>
        <v>144.62566117494478</v>
      </c>
      <c r="AE91">
        <v>160</v>
      </c>
      <c r="AF91">
        <v>180</v>
      </c>
      <c r="AG91">
        <v>169</v>
      </c>
    </row>
    <row r="92" spans="1:33">
      <c r="A92" s="1">
        <f>'weekly model'!B313</f>
        <v>44541</v>
      </c>
      <c r="F92" s="126">
        <f>'weekly model'!AR313</f>
        <v>156.7178014497423</v>
      </c>
      <c r="P92" s="301">
        <v>15.2</v>
      </c>
      <c r="Q92" s="301">
        <v>19.600000000000001</v>
      </c>
      <c r="R92" s="283">
        <f>R91+('weekly model'!AC313-'weekly model'!AE313)</f>
        <v>27.411805103125779</v>
      </c>
      <c r="S92" s="283">
        <f>S91+('weekly model'!AC313-'weekly model'!AF313)*0.9</f>
        <v>0.45</v>
      </c>
      <c r="T92" s="255">
        <f t="shared" si="2"/>
        <v>170.4237040013052</v>
      </c>
      <c r="V92" s="302">
        <f t="shared" si="7"/>
        <v>121.9178014497423</v>
      </c>
      <c r="X92" s="255">
        <f t="shared" si="16"/>
        <v>157.16780144974229</v>
      </c>
      <c r="Y92" s="255">
        <f>'[1]display data'!$CE207/1000</f>
        <v>23.320465700356984</v>
      </c>
      <c r="Z92" s="255">
        <f t="shared" si="10"/>
        <v>133.84733574938531</v>
      </c>
      <c r="AA92">
        <v>0.32</v>
      </c>
      <c r="AB92" s="143">
        <f t="shared" si="17"/>
        <v>11.520000000000005</v>
      </c>
      <c r="AC92" s="255">
        <f t="shared" si="18"/>
        <v>168.6878014497423</v>
      </c>
      <c r="AD92" s="255">
        <f t="shared" si="11"/>
        <v>145.36733574938532</v>
      </c>
      <c r="AE92">
        <v>160</v>
      </c>
      <c r="AF92">
        <v>180</v>
      </c>
      <c r="AG92">
        <v>169</v>
      </c>
    </row>
    <row r="93" spans="1:33">
      <c r="A93" s="1">
        <f>'weekly model'!B314</f>
        <v>44548</v>
      </c>
      <c r="F93" s="126">
        <f>'weekly model'!AR314</f>
        <v>158.73322380891864</v>
      </c>
      <c r="P93" s="281">
        <v>15.5</v>
      </c>
      <c r="Q93" s="281">
        <v>20</v>
      </c>
      <c r="R93" s="283">
        <f>R92+('weekly model'!AC314-'weekly model'!AE314)</f>
        <v>28.092402940205805</v>
      </c>
      <c r="S93" s="283">
        <f>S92+('weekly model'!AC314-'weekly model'!AF314)*0.9</f>
        <v>0.45</v>
      </c>
      <c r="T93" s="255">
        <f t="shared" si="2"/>
        <v>172.77942527902155</v>
      </c>
      <c r="V93" s="302">
        <f t="shared" si="7"/>
        <v>123.23322380891864</v>
      </c>
      <c r="X93" s="255">
        <f t="shared" si="16"/>
        <v>159.18322380891863</v>
      </c>
      <c r="Y93" s="255">
        <f>'[1]display data'!$CE208/1000</f>
        <v>23.977009937207207</v>
      </c>
      <c r="Z93" s="255">
        <f t="shared" si="10"/>
        <v>135.20621387171141</v>
      </c>
      <c r="AA93">
        <v>0.32</v>
      </c>
      <c r="AB93" s="143">
        <f t="shared" si="17"/>
        <v>11.840000000000005</v>
      </c>
      <c r="AC93" s="255">
        <f t="shared" si="18"/>
        <v>171.02322380891863</v>
      </c>
      <c r="AD93" s="255">
        <f t="shared" si="11"/>
        <v>147.04621387171142</v>
      </c>
      <c r="AE93">
        <v>160</v>
      </c>
      <c r="AF93">
        <v>180</v>
      </c>
      <c r="AG93">
        <v>169</v>
      </c>
    </row>
    <row r="94" spans="1:33">
      <c r="A94" s="1">
        <f>'weekly model'!B315</f>
        <v>44555</v>
      </c>
      <c r="F94" s="126">
        <f>'weekly model'!AR315</f>
        <v>160.22299004073577</v>
      </c>
      <c r="P94" s="301">
        <v>15.8</v>
      </c>
      <c r="Q94" s="301">
        <v>20.399999999999999</v>
      </c>
      <c r="R94" s="283">
        <f>R93+('weekly model'!AC315-'weekly model'!AE315)</f>
        <v>28.787206466928346</v>
      </c>
      <c r="S94" s="283">
        <f>S93+('weekly model'!AC315-'weekly model'!AF315)*0.9</f>
        <v>0.45</v>
      </c>
      <c r="T94" s="255">
        <f t="shared" si="2"/>
        <v>174.61659327419994</v>
      </c>
      <c r="V94" s="302">
        <f t="shared" si="7"/>
        <v>124.02299004073576</v>
      </c>
      <c r="X94" s="255">
        <f t="shared" si="16"/>
        <v>160.67299004073575</v>
      </c>
      <c r="Y94" s="255">
        <f>'[1]display data'!$CE209/1000</f>
        <v>24.630454332928579</v>
      </c>
      <c r="Z94" s="255">
        <f t="shared" si="10"/>
        <v>136.04253570780719</v>
      </c>
      <c r="AA94">
        <v>0.32</v>
      </c>
      <c r="AB94" s="143">
        <f t="shared" si="17"/>
        <v>12.160000000000005</v>
      </c>
      <c r="AC94" s="255">
        <f t="shared" si="18"/>
        <v>172.83299004073575</v>
      </c>
      <c r="AD94" s="255">
        <f t="shared" si="11"/>
        <v>148.20253570780719</v>
      </c>
      <c r="AE94">
        <v>160</v>
      </c>
      <c r="AF94">
        <v>180</v>
      </c>
      <c r="AG94">
        <v>169</v>
      </c>
    </row>
    <row r="95" spans="1:33">
      <c r="A95" s="1"/>
    </row>
  </sheetData>
  <mergeCells count="4">
    <mergeCell ref="C1:E1"/>
    <mergeCell ref="F1:H1"/>
    <mergeCell ref="I1:K1"/>
    <mergeCell ref="L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066F-5198-4D15-82C1-C6757DAD9863}">
  <sheetPr codeName="Sheet9"/>
  <dimension ref="A1:M3"/>
  <sheetViews>
    <sheetView zoomScaleNormal="100" zoomScaleSheet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:F10"/>
    </sheetView>
  </sheetViews>
  <sheetFormatPr defaultColWidth="8.7109375" defaultRowHeight="12.75"/>
  <cols>
    <col min="1" max="1" width="5.140625" style="118" bestFit="1" customWidth="1"/>
    <col min="2" max="2" width="11.42578125" style="118" customWidth="1"/>
    <col min="3" max="3" width="13.42578125" style="118" bestFit="1" customWidth="1"/>
    <col min="4" max="13" width="11.42578125" style="118" customWidth="1"/>
    <col min="14" max="16384" width="8.7109375" style="118"/>
  </cols>
  <sheetData>
    <row r="1" spans="1:13" s="119" customFormat="1" ht="28.5" customHeight="1">
      <c r="B1" s="119" t="s">
        <v>0</v>
      </c>
      <c r="C1" s="119" t="s">
        <v>1</v>
      </c>
      <c r="D1" s="119" t="s">
        <v>2</v>
      </c>
      <c r="E1" s="119" t="s">
        <v>3</v>
      </c>
      <c r="F1" s="119" t="s">
        <v>5</v>
      </c>
      <c r="G1" s="119" t="s">
        <v>11</v>
      </c>
      <c r="H1" s="119" t="s">
        <v>12</v>
      </c>
      <c r="I1" s="119" t="s">
        <v>13</v>
      </c>
      <c r="J1" s="119" t="s">
        <v>8</v>
      </c>
      <c r="K1" s="119" t="s">
        <v>42</v>
      </c>
      <c r="L1" s="119" t="s">
        <v>41</v>
      </c>
      <c r="M1" s="119" t="s">
        <v>43</v>
      </c>
    </row>
    <row r="2" spans="1:13" s="116" customFormat="1">
      <c r="A2" s="116" t="s">
        <v>135</v>
      </c>
      <c r="B2" s="117">
        <f>'weekly model'!C327</f>
        <v>460.22973000000002</v>
      </c>
      <c r="C2" s="117">
        <f>'weekly model'!D327</f>
        <v>150.28203000000002</v>
      </c>
      <c r="D2" s="120">
        <f>'weekly model'!E327</f>
        <v>0.83090111134386102</v>
      </c>
      <c r="E2" s="120">
        <f>'weekly model'!F327</f>
        <v>0.66113124944739765</v>
      </c>
      <c r="F2" s="117">
        <f>'weekly model'!I327</f>
        <v>51.914659237968728</v>
      </c>
      <c r="G2" s="117">
        <f>'weekly model'!J327</f>
        <v>371.71375687887075</v>
      </c>
      <c r="H2" s="117">
        <f>'weekly model'!K327</f>
        <v>87.167390910637849</v>
      </c>
      <c r="I2" s="117">
        <f>'weekly model'!L327</f>
        <v>509.40226372380772</v>
      </c>
      <c r="J2" s="117">
        <f>'weekly model'!O327</f>
        <v>549.48453000000006</v>
      </c>
      <c r="K2" s="117">
        <f>'weekly model'!AC327</f>
        <v>553.83358037593973</v>
      </c>
      <c r="L2" s="117">
        <f>'weekly model'!AD327</f>
        <v>561.47004654135321</v>
      </c>
      <c r="M2" s="117">
        <f>'weekly model'!AE327</f>
        <v>535.73997135338345</v>
      </c>
    </row>
    <row r="3" spans="1:13" s="116" customFormat="1">
      <c r="A3" s="116" t="s">
        <v>136</v>
      </c>
      <c r="B3" s="117">
        <f>'weekly model'!C328</f>
        <v>468.11614000000003</v>
      </c>
      <c r="C3" s="117">
        <f>'weekly model'!D328</f>
        <v>197.01490000000004</v>
      </c>
      <c r="D3" s="120">
        <f>'weekly model'!E328</f>
        <v>0.828466479673026</v>
      </c>
      <c r="E3" s="120">
        <f>'weekly model'!F328</f>
        <v>0.78677272444741397</v>
      </c>
      <c r="F3" s="117">
        <f>'weekly model'!I328</f>
        <v>68.884295512639085</v>
      </c>
      <c r="G3" s="117">
        <f>'weekly model'!J328</f>
        <v>380.65117550451737</v>
      </c>
      <c r="H3" s="117">
        <f>'weekly model'!K328</f>
        <v>139.64057534375604</v>
      </c>
      <c r="I3" s="117">
        <f>'weekly model'!L328</f>
        <v>566.91318750505138</v>
      </c>
      <c r="J3" s="117">
        <f>'weekly model'!O328</f>
        <v>571.80952791993525</v>
      </c>
      <c r="K3" s="117">
        <f>'weekly model'!AC328</f>
        <v>574.95133851290188</v>
      </c>
      <c r="L3" s="117">
        <f>'weekly model'!AD328</f>
        <v>583.4980418096053</v>
      </c>
      <c r="M3" s="117">
        <f>'weekly model'!AE328</f>
        <v>555.09282202938539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ECED-A7C7-4D18-AF12-AA792201B2AF}">
  <sheetPr codeName="Sheet10"/>
  <dimension ref="B1:P31"/>
  <sheetViews>
    <sheetView topLeftCell="A16" workbookViewId="0">
      <selection activeCell="O37" sqref="O37"/>
    </sheetView>
  </sheetViews>
  <sheetFormatPr defaultRowHeight="15"/>
  <cols>
    <col min="2" max="2" width="15.42578125" bestFit="1" customWidth="1"/>
    <col min="3" max="3" width="16.140625" customWidth="1"/>
    <col min="4" max="4" width="25.85546875" bestFit="1" customWidth="1"/>
    <col min="5" max="5" width="17.42578125" customWidth="1"/>
    <col min="6" max="6" width="21.7109375" customWidth="1"/>
    <col min="7" max="7" width="25.5703125" bestFit="1" customWidth="1"/>
    <col min="8" max="8" width="21.28515625" customWidth="1"/>
    <col min="13" max="13" width="15.5703125" bestFit="1" customWidth="1"/>
    <col min="14" max="14" width="14.42578125" bestFit="1" customWidth="1"/>
    <col min="15" max="15" width="24.85546875" bestFit="1" customWidth="1"/>
    <col min="16" max="16" width="37.7109375" bestFit="1" customWidth="1"/>
  </cols>
  <sheetData>
    <row r="1" spans="2:8" ht="45.75" thickBot="1">
      <c r="B1" s="178"/>
      <c r="C1" s="179" t="s">
        <v>184</v>
      </c>
      <c r="D1" s="180" t="s">
        <v>185</v>
      </c>
      <c r="E1" s="180" t="s">
        <v>7</v>
      </c>
      <c r="F1" s="180" t="s">
        <v>128</v>
      </c>
      <c r="G1" s="180" t="s">
        <v>186</v>
      </c>
      <c r="H1" s="181" t="s">
        <v>194</v>
      </c>
    </row>
    <row r="2" spans="2:8" ht="30">
      <c r="B2" s="182" t="s">
        <v>178</v>
      </c>
      <c r="C2" s="183">
        <v>122</v>
      </c>
      <c r="D2" s="184"/>
      <c r="E2" s="185" t="s">
        <v>187</v>
      </c>
      <c r="F2" s="184"/>
      <c r="G2" s="184" t="s">
        <v>190</v>
      </c>
      <c r="H2" s="153" t="s">
        <v>195</v>
      </c>
    </row>
    <row r="3" spans="2:8" ht="45">
      <c r="B3" s="182" t="s">
        <v>179</v>
      </c>
      <c r="C3" s="183">
        <v>133</v>
      </c>
      <c r="D3" s="185" t="s">
        <v>197</v>
      </c>
      <c r="E3" s="185" t="s">
        <v>187</v>
      </c>
      <c r="F3" s="185" t="s">
        <v>196</v>
      </c>
      <c r="G3" s="184" t="s">
        <v>190</v>
      </c>
      <c r="H3" s="186" t="s">
        <v>198</v>
      </c>
    </row>
    <row r="4" spans="2:8" ht="30.75" thickBot="1">
      <c r="B4" s="187" t="s">
        <v>180</v>
      </c>
      <c r="C4" s="188">
        <v>115</v>
      </c>
      <c r="D4" s="189"/>
      <c r="E4" s="190" t="s">
        <v>187</v>
      </c>
      <c r="F4" s="189"/>
      <c r="G4" s="189" t="s">
        <v>192</v>
      </c>
      <c r="H4" s="191">
        <v>2</v>
      </c>
    </row>
    <row r="5" spans="2:8" ht="15.75" thickBot="1">
      <c r="B5" s="182" t="s">
        <v>177</v>
      </c>
      <c r="C5" s="183">
        <v>115</v>
      </c>
      <c r="D5" s="184"/>
      <c r="E5" s="184"/>
      <c r="F5" s="184"/>
      <c r="G5" s="184"/>
      <c r="H5" s="153"/>
    </row>
    <row r="6" spans="2:8" ht="30">
      <c r="B6" s="192" t="s">
        <v>181</v>
      </c>
      <c r="C6" s="193">
        <v>112.9</v>
      </c>
      <c r="D6" s="194"/>
      <c r="E6" s="195" t="s">
        <v>188</v>
      </c>
      <c r="F6" s="194"/>
      <c r="G6" s="194" t="s">
        <v>192</v>
      </c>
      <c r="H6" s="196"/>
    </row>
    <row r="7" spans="2:8" ht="45">
      <c r="B7" s="182" t="s">
        <v>182</v>
      </c>
      <c r="C7" s="183">
        <v>126</v>
      </c>
      <c r="D7" s="185" t="s">
        <v>199</v>
      </c>
      <c r="E7" s="185" t="s">
        <v>188</v>
      </c>
      <c r="F7" s="184"/>
      <c r="G7" s="184" t="s">
        <v>191</v>
      </c>
      <c r="H7" s="153" t="s">
        <v>200</v>
      </c>
    </row>
    <row r="8" spans="2:8" ht="45.75" thickBot="1">
      <c r="B8" s="187" t="s">
        <v>183</v>
      </c>
      <c r="C8" s="188">
        <v>102</v>
      </c>
      <c r="D8" s="190" t="s">
        <v>193</v>
      </c>
      <c r="E8" s="190" t="s">
        <v>188</v>
      </c>
      <c r="F8" s="190" t="s">
        <v>189</v>
      </c>
      <c r="G8" s="189" t="s">
        <v>192</v>
      </c>
      <c r="H8" s="191">
        <v>-11</v>
      </c>
    </row>
    <row r="11" spans="2:8" ht="15.75" thickBot="1"/>
    <row r="12" spans="2:8" ht="26.25" thickBot="1">
      <c r="B12" s="230"/>
      <c r="C12" s="231" t="s">
        <v>184</v>
      </c>
      <c r="D12" s="232" t="s">
        <v>185</v>
      </c>
      <c r="E12" s="232" t="s">
        <v>7</v>
      </c>
      <c r="F12" s="232" t="s">
        <v>128</v>
      </c>
      <c r="G12" s="232" t="s">
        <v>186</v>
      </c>
      <c r="H12" s="233" t="s">
        <v>194</v>
      </c>
    </row>
    <row r="13" spans="2:8">
      <c r="B13" s="234" t="s">
        <v>178</v>
      </c>
      <c r="C13" s="217">
        <v>130</v>
      </c>
      <c r="D13" s="218" t="s">
        <v>211</v>
      </c>
      <c r="E13" s="219"/>
      <c r="F13" s="337" t="s">
        <v>215</v>
      </c>
      <c r="G13" s="218"/>
      <c r="H13" s="220" t="s">
        <v>216</v>
      </c>
    </row>
    <row r="14" spans="2:8">
      <c r="B14" s="234" t="s">
        <v>179</v>
      </c>
      <c r="C14" s="217">
        <v>140</v>
      </c>
      <c r="D14" s="219"/>
      <c r="E14" s="219"/>
      <c r="F14" s="338"/>
      <c r="G14" s="218"/>
      <c r="H14" s="221"/>
    </row>
    <row r="15" spans="2:8" ht="15.75" thickBot="1">
      <c r="B15" s="235" t="s">
        <v>180</v>
      </c>
      <c r="C15" s="222">
        <v>120</v>
      </c>
      <c r="D15" s="223"/>
      <c r="E15" s="224"/>
      <c r="F15" s="339"/>
      <c r="G15" s="223"/>
      <c r="H15" s="225"/>
    </row>
    <row r="16" spans="2:8" ht="15.75" thickBot="1">
      <c r="B16" s="234" t="s">
        <v>177</v>
      </c>
      <c r="C16" s="217">
        <v>122</v>
      </c>
      <c r="D16" s="218"/>
      <c r="E16" s="218"/>
      <c r="F16" s="218"/>
      <c r="G16" s="218"/>
      <c r="H16" s="220"/>
    </row>
    <row r="17" spans="2:16">
      <c r="B17" s="236" t="s">
        <v>181</v>
      </c>
      <c r="C17" s="226">
        <v>117.8</v>
      </c>
      <c r="D17" s="227" t="s">
        <v>210</v>
      </c>
      <c r="E17" s="228"/>
      <c r="F17" s="227"/>
      <c r="G17" s="227" t="s">
        <v>212</v>
      </c>
      <c r="H17" s="229"/>
    </row>
    <row r="18" spans="2:16">
      <c r="B18" s="234" t="s">
        <v>182</v>
      </c>
      <c r="C18" s="217">
        <v>132</v>
      </c>
      <c r="D18" s="219" t="s">
        <v>214</v>
      </c>
      <c r="E18" s="219"/>
      <c r="F18" s="218"/>
      <c r="G18" s="218"/>
      <c r="H18" s="220"/>
    </row>
    <row r="19" spans="2:16" ht="15.75" thickBot="1">
      <c r="B19" s="235" t="s">
        <v>183</v>
      </c>
      <c r="C19" s="222">
        <v>110</v>
      </c>
      <c r="D19" s="224" t="s">
        <v>213</v>
      </c>
      <c r="E19" s="224"/>
      <c r="F19" s="224"/>
      <c r="G19" s="223"/>
      <c r="H19" s="225"/>
    </row>
    <row r="21" spans="2:16" ht="15.75" thickBot="1"/>
    <row r="22" spans="2:16" ht="26.25" thickBot="1">
      <c r="B22" s="230"/>
      <c r="C22" s="231" t="s">
        <v>184</v>
      </c>
      <c r="D22" s="232" t="s">
        <v>185</v>
      </c>
      <c r="E22" s="232" t="s">
        <v>7</v>
      </c>
      <c r="F22" s="232" t="s">
        <v>128</v>
      </c>
      <c r="G22" s="232" t="s">
        <v>186</v>
      </c>
      <c r="H22" s="233" t="s">
        <v>194</v>
      </c>
    </row>
    <row r="23" spans="2:16">
      <c r="B23" s="234" t="s">
        <v>178</v>
      </c>
      <c r="C23" s="217">
        <v>130</v>
      </c>
      <c r="D23" s="218" t="s">
        <v>211</v>
      </c>
      <c r="E23" s="219"/>
      <c r="F23" s="337" t="s">
        <v>215</v>
      </c>
      <c r="G23" s="218"/>
      <c r="H23" s="220" t="s">
        <v>216</v>
      </c>
    </row>
    <row r="24" spans="2:16">
      <c r="B24" s="234" t="s">
        <v>179</v>
      </c>
      <c r="C24" s="217">
        <v>140</v>
      </c>
      <c r="D24" s="219"/>
      <c r="E24" s="219"/>
      <c r="F24" s="338"/>
      <c r="G24" s="218"/>
      <c r="H24" s="221"/>
    </row>
    <row r="25" spans="2:16" ht="15.75" thickBot="1">
      <c r="B25" s="235" t="s">
        <v>180</v>
      </c>
      <c r="C25" s="222">
        <v>120</v>
      </c>
      <c r="D25" s="223"/>
      <c r="E25" s="224"/>
      <c r="F25" s="339"/>
      <c r="G25" s="223"/>
      <c r="H25" s="225"/>
    </row>
    <row r="26" spans="2:16" ht="15.75" thickBot="1">
      <c r="B26" s="234" t="s">
        <v>177</v>
      </c>
      <c r="C26" s="217">
        <v>122</v>
      </c>
      <c r="D26" s="218"/>
      <c r="E26" s="218"/>
      <c r="F26" s="218"/>
      <c r="G26" s="218"/>
      <c r="H26" s="220"/>
      <c r="M26" s="209" t="s">
        <v>228</v>
      </c>
      <c r="N26" s="210" t="s">
        <v>220</v>
      </c>
      <c r="O26" s="210" t="s">
        <v>221</v>
      </c>
      <c r="P26" s="211" t="s">
        <v>229</v>
      </c>
    </row>
    <row r="27" spans="2:16">
      <c r="B27" s="236" t="s">
        <v>181</v>
      </c>
      <c r="C27" s="226">
        <v>117.8</v>
      </c>
      <c r="D27" s="227" t="s">
        <v>210</v>
      </c>
      <c r="E27" s="228"/>
      <c r="F27" s="227"/>
      <c r="G27" s="227" t="s">
        <v>212</v>
      </c>
      <c r="H27" s="229"/>
      <c r="M27" s="147" t="s">
        <v>14</v>
      </c>
      <c r="N27" s="145" t="s">
        <v>222</v>
      </c>
      <c r="O27" s="145" t="s">
        <v>232</v>
      </c>
      <c r="P27" s="153">
        <v>-1</v>
      </c>
    </row>
    <row r="28" spans="2:16">
      <c r="B28" s="234" t="s">
        <v>182</v>
      </c>
      <c r="C28" s="217">
        <v>132</v>
      </c>
      <c r="D28" s="219" t="s">
        <v>214</v>
      </c>
      <c r="E28" s="219"/>
      <c r="F28" s="218"/>
      <c r="G28" s="218"/>
      <c r="H28" s="220"/>
      <c r="M28" s="147" t="s">
        <v>219</v>
      </c>
      <c r="N28" s="145" t="s">
        <v>223</v>
      </c>
      <c r="O28" s="145" t="s">
        <v>226</v>
      </c>
      <c r="P28" s="153">
        <v>-1</v>
      </c>
    </row>
    <row r="29" spans="2:16" ht="15.75" thickBot="1">
      <c r="B29" s="235" t="s">
        <v>183</v>
      </c>
      <c r="C29" s="222">
        <v>110</v>
      </c>
      <c r="D29" s="224" t="s">
        <v>213</v>
      </c>
      <c r="E29" s="224"/>
      <c r="F29" s="224"/>
      <c r="G29" s="223"/>
      <c r="H29" s="225"/>
      <c r="M29" s="147" t="s">
        <v>186</v>
      </c>
      <c r="N29" s="145" t="s">
        <v>224</v>
      </c>
      <c r="O29" s="145" t="s">
        <v>233</v>
      </c>
      <c r="P29" s="153">
        <v>0</v>
      </c>
    </row>
    <row r="30" spans="2:16" ht="15.75" thickBot="1">
      <c r="M30" s="150" t="s">
        <v>7</v>
      </c>
      <c r="N30" s="154" t="s">
        <v>225</v>
      </c>
      <c r="O30" s="154"/>
      <c r="P30" s="155">
        <v>0</v>
      </c>
    </row>
    <row r="31" spans="2:16" ht="15.75" thickBot="1">
      <c r="M31" s="150" t="s">
        <v>227</v>
      </c>
      <c r="N31" s="154"/>
      <c r="O31" s="154"/>
      <c r="P31" s="155"/>
    </row>
  </sheetData>
  <mergeCells count="2">
    <mergeCell ref="F13:F15"/>
    <mergeCell ref="F23:F2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9818-2E53-4998-BD05-A4A101ECA52F}">
  <sheetPr codeName="Sheet13"/>
  <dimension ref="A1:L24"/>
  <sheetViews>
    <sheetView workbookViewId="0">
      <selection activeCell="D8" sqref="D8"/>
    </sheetView>
  </sheetViews>
  <sheetFormatPr defaultRowHeight="15"/>
  <cols>
    <col min="1" max="1" width="32.7109375" style="2" bestFit="1" customWidth="1"/>
    <col min="2" max="2" width="10.28515625" style="2" customWidth="1"/>
    <col min="3" max="3" width="8.7109375" style="2"/>
    <col min="4" max="4" width="13.85546875" style="2" bestFit="1" customWidth="1"/>
    <col min="5" max="5" width="8.7109375" style="2"/>
    <col min="6" max="6" width="13.140625" style="2" bestFit="1" customWidth="1"/>
    <col min="9" max="9" width="35.28515625" customWidth="1"/>
    <col min="10" max="10" width="18.5703125" customWidth="1"/>
    <col min="11" max="11" width="16.28515625" bestFit="1" customWidth="1"/>
    <col min="12" max="12" width="14.42578125" bestFit="1" customWidth="1"/>
  </cols>
  <sheetData>
    <row r="1" spans="1:12" ht="15.75" thickBot="1">
      <c r="A1" s="209" t="s">
        <v>266</v>
      </c>
      <c r="B1" s="210" t="s">
        <v>34</v>
      </c>
      <c r="C1" s="210" t="s">
        <v>36</v>
      </c>
      <c r="D1" s="210" t="s">
        <v>254</v>
      </c>
      <c r="E1" s="210" t="s">
        <v>35</v>
      </c>
      <c r="F1" s="211" t="s">
        <v>256</v>
      </c>
      <c r="I1" s="288" t="s">
        <v>257</v>
      </c>
      <c r="J1" s="289" t="s">
        <v>267</v>
      </c>
      <c r="K1" s="289"/>
      <c r="L1" s="290"/>
    </row>
    <row r="2" spans="1:12">
      <c r="A2" s="147" t="s">
        <v>276</v>
      </c>
      <c r="B2" s="284">
        <v>0</v>
      </c>
      <c r="C2" s="284">
        <f>'[1]Minor Miners'!$K$549/2*0.6</f>
        <v>3.4590000000000001</v>
      </c>
      <c r="D2" s="284">
        <f>'[1]Minor Miners'!$K$549/2</f>
        <v>5.7650000000000006</v>
      </c>
      <c r="E2" s="284">
        <v>0</v>
      </c>
      <c r="F2" s="285">
        <v>0</v>
      </c>
      <c r="G2" s="143"/>
      <c r="H2" s="143"/>
      <c r="I2" s="291" t="s">
        <v>258</v>
      </c>
      <c r="J2" s="292" t="s">
        <v>268</v>
      </c>
      <c r="K2" s="295" t="s">
        <v>269</v>
      </c>
      <c r="L2" s="296" t="s">
        <v>270</v>
      </c>
    </row>
    <row r="3" spans="1:12">
      <c r="A3" s="147" t="s">
        <v>250</v>
      </c>
      <c r="B3" s="284">
        <v>0</v>
      </c>
      <c r="C3" s="284">
        <v>3</v>
      </c>
      <c r="D3" s="284">
        <v>5</v>
      </c>
      <c r="E3" s="284">
        <v>0</v>
      </c>
      <c r="F3" s="285">
        <v>0</v>
      </c>
      <c r="G3" s="143"/>
      <c r="H3" s="143"/>
      <c r="I3" s="291" t="s">
        <v>259</v>
      </c>
      <c r="J3" s="292" t="s">
        <v>268</v>
      </c>
      <c r="K3" s="295" t="s">
        <v>269</v>
      </c>
      <c r="L3" s="296" t="s">
        <v>270</v>
      </c>
    </row>
    <row r="4" spans="1:12">
      <c r="A4" s="147" t="s">
        <v>280</v>
      </c>
      <c r="B4" s="284"/>
      <c r="C4" s="284">
        <v>1</v>
      </c>
      <c r="D4" s="284">
        <v>2</v>
      </c>
      <c r="E4" s="284"/>
      <c r="F4" s="285"/>
      <c r="G4" s="143"/>
      <c r="H4" s="143"/>
      <c r="I4" s="291" t="s">
        <v>260</v>
      </c>
      <c r="J4" s="292" t="s">
        <v>268</v>
      </c>
      <c r="K4" s="297" t="s">
        <v>270</v>
      </c>
      <c r="L4" s="298"/>
    </row>
    <row r="5" spans="1:12">
      <c r="A5" s="147" t="s">
        <v>251</v>
      </c>
      <c r="B5" s="284">
        <v>0</v>
      </c>
      <c r="C5" s="284">
        <v>0</v>
      </c>
      <c r="D5" s="284" t="s">
        <v>255</v>
      </c>
      <c r="E5" s="284">
        <v>-8</v>
      </c>
      <c r="F5" s="285">
        <v>-16</v>
      </c>
      <c r="G5" s="143"/>
      <c r="H5" s="143"/>
      <c r="I5" s="291" t="s">
        <v>261</v>
      </c>
      <c r="J5" s="292" t="s">
        <v>271</v>
      </c>
      <c r="K5" s="295" t="s">
        <v>272</v>
      </c>
      <c r="L5" s="298"/>
    </row>
    <row r="6" spans="1:12">
      <c r="A6" s="147" t="s">
        <v>252</v>
      </c>
      <c r="B6" s="284">
        <v>0</v>
      </c>
      <c r="C6" s="284">
        <v>0</v>
      </c>
      <c r="D6" s="284" t="s">
        <v>255</v>
      </c>
      <c r="E6" s="284">
        <v>-5</v>
      </c>
      <c r="F6" s="285">
        <v>-10</v>
      </c>
      <c r="G6" s="143"/>
      <c r="H6" s="143"/>
      <c r="I6" s="291" t="s">
        <v>262</v>
      </c>
      <c r="J6" s="292" t="s">
        <v>271</v>
      </c>
      <c r="K6" s="297" t="s">
        <v>270</v>
      </c>
      <c r="L6" s="298"/>
    </row>
    <row r="7" spans="1:12" ht="15.75" thickBot="1">
      <c r="A7" s="147" t="s">
        <v>105</v>
      </c>
      <c r="B7" s="284">
        <v>2</v>
      </c>
      <c r="C7" s="284">
        <v>4</v>
      </c>
      <c r="D7" s="284">
        <v>6</v>
      </c>
      <c r="E7" s="284"/>
      <c r="F7" s="285"/>
      <c r="G7" s="143"/>
      <c r="H7" s="143"/>
      <c r="I7" s="293" t="s">
        <v>263</v>
      </c>
      <c r="J7" s="294" t="s">
        <v>270</v>
      </c>
      <c r="K7" s="299"/>
      <c r="L7" s="300"/>
    </row>
    <row r="8" spans="1:12" ht="15.75" thickBot="1">
      <c r="A8" s="150" t="s">
        <v>253</v>
      </c>
      <c r="B8" s="286">
        <v>0</v>
      </c>
      <c r="C8" s="286">
        <f>'Port inventory evolution summa'!R68/2</f>
        <v>5.1940384604704697</v>
      </c>
      <c r="D8" s="286">
        <f>'Port inventory evolution summa'!R68</f>
        <v>10.388076920940939</v>
      </c>
      <c r="E8" s="286">
        <v>-2</v>
      </c>
      <c r="F8" s="287">
        <v>0</v>
      </c>
    </row>
    <row r="9" spans="1:12" ht="15.75" thickBot="1">
      <c r="A9" s="150" t="s">
        <v>265</v>
      </c>
      <c r="B9" s="286">
        <f>SUM(B2:B8)</f>
        <v>2</v>
      </c>
      <c r="C9" s="286">
        <f>SUM(C2:C8)</f>
        <v>16.653038460470469</v>
      </c>
      <c r="D9" s="286">
        <f>SUM(D2:D8)</f>
        <v>29.15307692094094</v>
      </c>
      <c r="E9" s="286">
        <f>SUM(E2:E8)</f>
        <v>-15</v>
      </c>
      <c r="F9" s="287">
        <f>SUM(F2:F8)</f>
        <v>-26</v>
      </c>
    </row>
    <row r="17" spans="1:6" ht="15.75" thickBot="1"/>
    <row r="18" spans="1:6" ht="15.75" thickBot="1">
      <c r="A18" s="209"/>
      <c r="B18" s="210"/>
      <c r="C18" s="210"/>
      <c r="D18" s="210"/>
      <c r="E18" s="210"/>
      <c r="F18" s="211"/>
    </row>
    <row r="19" spans="1:6">
      <c r="A19" s="147"/>
      <c r="B19" s="284"/>
      <c r="C19" s="284"/>
      <c r="D19" s="284"/>
      <c r="E19" s="284"/>
      <c r="F19" s="285"/>
    </row>
    <row r="20" spans="1:6">
      <c r="A20" s="147"/>
      <c r="B20" s="284"/>
      <c r="C20" s="284"/>
      <c r="D20" s="284"/>
      <c r="E20" s="284"/>
      <c r="F20" s="285"/>
    </row>
    <row r="21" spans="1:6">
      <c r="A21" s="147"/>
      <c r="B21" s="284"/>
      <c r="C21" s="284"/>
      <c r="D21" s="284"/>
      <c r="E21" s="284"/>
      <c r="F21" s="285"/>
    </row>
    <row r="22" spans="1:6">
      <c r="A22" s="147"/>
      <c r="B22" s="284"/>
      <c r="C22" s="284"/>
      <c r="D22" s="284"/>
      <c r="E22" s="284"/>
      <c r="F22" s="285"/>
    </row>
    <row r="23" spans="1:6" ht="15.75" thickBot="1">
      <c r="A23" s="150"/>
      <c r="B23" s="286"/>
      <c r="C23" s="286"/>
      <c r="D23" s="286"/>
      <c r="E23" s="286"/>
      <c r="F23" s="287"/>
    </row>
    <row r="24" spans="1:6" ht="15.75" thickBot="1">
      <c r="A24" s="150"/>
      <c r="B24" s="286"/>
      <c r="C24" s="286"/>
      <c r="D24" s="286"/>
      <c r="E24" s="286"/>
      <c r="F24" s="287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6F70-7544-495A-BA09-92536FC72688}">
  <sheetPr codeName="Sheet6"/>
  <dimension ref="A1:G55"/>
  <sheetViews>
    <sheetView topLeftCell="A20" zoomScale="90" zoomScaleNormal="90" workbookViewId="0">
      <selection sqref="A1:G55"/>
    </sheetView>
  </sheetViews>
  <sheetFormatPr defaultRowHeight="15"/>
  <cols>
    <col min="1" max="1" width="10.42578125" bestFit="1" customWidth="1"/>
    <col min="2" max="2" width="15" bestFit="1" customWidth="1"/>
    <col min="3" max="3" width="17.140625" bestFit="1" customWidth="1"/>
    <col min="4" max="4" width="17.140625" customWidth="1"/>
    <col min="5" max="5" width="23.42578125" bestFit="1" customWidth="1"/>
    <col min="6" max="6" width="22" bestFit="1" customWidth="1"/>
    <col min="7" max="7" width="19" bestFit="1" customWidth="1"/>
  </cols>
  <sheetData>
    <row r="1" spans="1:7">
      <c r="A1" s="90"/>
      <c r="B1" s="91" t="s">
        <v>93</v>
      </c>
      <c r="C1" s="91" t="s">
        <v>94</v>
      </c>
      <c r="D1" s="91" t="s">
        <v>105</v>
      </c>
      <c r="E1" s="92" t="s">
        <v>95</v>
      </c>
      <c r="F1" s="92" t="s">
        <v>97</v>
      </c>
      <c r="G1" s="92" t="s">
        <v>104</v>
      </c>
    </row>
    <row r="2" spans="1:7" hidden="1">
      <c r="A2" s="93">
        <f>'weekly model'!B260</f>
        <v>44170</v>
      </c>
      <c r="B2" s="94">
        <f>'weekly model'!L260</f>
        <v>21.453796225007597</v>
      </c>
      <c r="C2" s="95">
        <f>'weekly model'!AD260</f>
        <v>23.42144963576067</v>
      </c>
      <c r="D2" s="95">
        <f>'weekly model'!N260-'weekly model'!N259</f>
        <v>-0.51000000000000156</v>
      </c>
      <c r="E2" s="96">
        <f>F2-'weekly model'!S259</f>
        <v>-1.4576534107530676</v>
      </c>
      <c r="F2" s="97">
        <f>'weekly model'!S260</f>
        <v>126.51250984213422</v>
      </c>
      <c r="G2" s="164">
        <f>'weekly model'!P260</f>
        <v>124.46600000000001</v>
      </c>
    </row>
    <row r="3" spans="1:7" hidden="1">
      <c r="A3" s="93">
        <f>'weekly model'!B261</f>
        <v>44177</v>
      </c>
      <c r="B3" s="94">
        <f>'weekly model'!L261</f>
        <v>20.69723996858211</v>
      </c>
      <c r="C3" s="95">
        <f>'weekly model'!AD261</f>
        <v>21.890712772252812</v>
      </c>
      <c r="D3" s="95">
        <f>'weekly model'!N261-'weekly model'!N260</f>
        <v>-0.33999999999999986</v>
      </c>
      <c r="E3" s="96">
        <f t="shared" ref="E3:E4" si="0">F3-F2</f>
        <v>-0.853472803670698</v>
      </c>
      <c r="F3" s="97">
        <f>'weekly model'!S261</f>
        <v>125.65903703846352</v>
      </c>
      <c r="G3" s="164">
        <f>'weekly model'!P261</f>
        <v>122.03200000000001</v>
      </c>
    </row>
    <row r="4" spans="1:7" hidden="1">
      <c r="A4" s="93">
        <f>'weekly model'!B262</f>
        <v>44184</v>
      </c>
      <c r="B4" s="94">
        <f>'weekly model'!L262</f>
        <v>20.835152994001167</v>
      </c>
      <c r="C4" s="95">
        <f>'weekly model'!AD262</f>
        <v>21.350756102471642</v>
      </c>
      <c r="D4" s="95">
        <f>'weekly model'!N262-'weekly model'!N261</f>
        <v>1.6600000000000001</v>
      </c>
      <c r="E4" s="96">
        <f t="shared" si="0"/>
        <v>-2.1756031084704688</v>
      </c>
      <c r="F4" s="97">
        <f>'weekly model'!S262</f>
        <v>123.48343392999305</v>
      </c>
      <c r="G4" s="164">
        <f>'weekly model'!P262</f>
        <v>124.04450000000001</v>
      </c>
    </row>
    <row r="5" spans="1:7" hidden="1">
      <c r="A5" s="93">
        <f>'weekly model'!B263</f>
        <v>44191</v>
      </c>
      <c r="B5" s="94">
        <f>'weekly model'!L263</f>
        <v>20.195618976565939</v>
      </c>
      <c r="C5" s="95">
        <f>'weekly model'!AD263</f>
        <v>21.743352127225847</v>
      </c>
      <c r="D5" s="95">
        <f>'weekly model'!N263-'weekly model'!N262</f>
        <v>0</v>
      </c>
      <c r="E5" s="96">
        <f>F5-F4</f>
        <v>-1.5477331506599086</v>
      </c>
      <c r="F5" s="97">
        <f>'weekly model'!S263</f>
        <v>121.93570077933315</v>
      </c>
      <c r="G5" s="164">
        <f>'weekly model'!P263</f>
        <v>124.0868</v>
      </c>
    </row>
    <row r="6" spans="1:7" hidden="1">
      <c r="A6" s="93">
        <f>'weekly model'!B264</f>
        <v>44198</v>
      </c>
      <c r="B6" s="94">
        <f>'weekly model'!L264</f>
        <v>20.206787691880951</v>
      </c>
      <c r="C6" s="95">
        <f>'weekly model'!AD264</f>
        <v>20.285498</v>
      </c>
      <c r="D6" s="95">
        <f>'weekly model'!N264-'weekly model'!N263</f>
        <v>0</v>
      </c>
      <c r="E6" s="96">
        <f t="shared" ref="E6:E10" si="1">F6-F5</f>
        <v>-7.8710308119056549E-2</v>
      </c>
      <c r="F6" s="97">
        <f>'weekly model'!S264</f>
        <v>121.85699047121409</v>
      </c>
      <c r="G6" s="164">
        <f>'weekly model'!P264</f>
        <v>124.15950000000001</v>
      </c>
    </row>
    <row r="7" spans="1:7" hidden="1">
      <c r="A7" s="93">
        <f>'weekly model'!B265</f>
        <v>44205</v>
      </c>
      <c r="B7" s="94">
        <f>'weekly model'!L265</f>
        <v>23.044172635293737</v>
      </c>
      <c r="C7" s="95">
        <f>'weekly model'!AD265</f>
        <v>22.022494000000009</v>
      </c>
      <c r="D7" s="95">
        <f>'weekly model'!N265-'weekly model'!N264</f>
        <v>1</v>
      </c>
      <c r="E7" s="96">
        <f t="shared" si="1"/>
        <v>2.1678635293724824E-2</v>
      </c>
      <c r="F7" s="97">
        <f>'weekly model'!S265</f>
        <v>121.87866910650781</v>
      </c>
      <c r="G7" s="164">
        <f>'weekly model'!P265</f>
        <v>122.67200000000001</v>
      </c>
    </row>
    <row r="8" spans="1:7" hidden="1">
      <c r="A8" s="93">
        <f>'weekly model'!B266</f>
        <v>44212</v>
      </c>
      <c r="B8" s="94">
        <f>'weekly model'!L266</f>
        <v>24.722782600273757</v>
      </c>
      <c r="C8" s="95">
        <f>'weekly model'!AD266</f>
        <v>21.428161000000003</v>
      </c>
      <c r="D8" s="95">
        <f>'weekly model'!N266-'weekly model'!N265</f>
        <v>-1</v>
      </c>
      <c r="E8" s="96">
        <f t="shared" si="1"/>
        <v>4.2946216002737572</v>
      </c>
      <c r="F8" s="97">
        <f>'weekly model'!S266</f>
        <v>126.17329070678157</v>
      </c>
      <c r="G8" s="164">
        <f>'weekly model'!P266</f>
        <v>124.1187</v>
      </c>
    </row>
    <row r="9" spans="1:7" hidden="1">
      <c r="A9" s="93">
        <f>'weekly model'!B267</f>
        <v>44219</v>
      </c>
      <c r="B9" s="94">
        <f>'weekly model'!L267</f>
        <v>23.369886700923065</v>
      </c>
      <c r="C9" s="95">
        <f>'weekly model'!AD267</f>
        <v>22.813199999999998</v>
      </c>
      <c r="D9" s="95">
        <f>'weekly model'!N267-'weekly model'!N266</f>
        <v>0.5</v>
      </c>
      <c r="E9" s="96">
        <f>F9-F8</f>
        <v>5.6686700923066269E-2</v>
      </c>
      <c r="F9" s="97">
        <f>'weekly model'!S267</f>
        <v>126.22997740770464</v>
      </c>
      <c r="G9" s="164">
        <f>'weekly model'!P267</f>
        <v>124.38200000000001</v>
      </c>
    </row>
    <row r="10" spans="1:7" hidden="1">
      <c r="A10" s="93">
        <f>'weekly model'!B268</f>
        <v>44226</v>
      </c>
      <c r="B10" s="94">
        <f>'weekly model'!L268</f>
        <v>21.510224207992728</v>
      </c>
      <c r="C10" s="95">
        <f>'weekly model'!AD268</f>
        <v>21.784900000000004</v>
      </c>
      <c r="D10" s="95">
        <f>'weekly model'!N268-'weekly model'!N267</f>
        <v>0.5</v>
      </c>
      <c r="E10" s="96">
        <f t="shared" si="1"/>
        <v>-0.77467579200727243</v>
      </c>
      <c r="F10" s="97">
        <f>'weekly model'!S268</f>
        <v>125.45530161569737</v>
      </c>
      <c r="G10" s="164">
        <f>'weekly model'!P268</f>
        <v>125.00709999999999</v>
      </c>
    </row>
    <row r="11" spans="1:7" hidden="1">
      <c r="A11" s="93">
        <f>'weekly model'!B269</f>
        <v>44233</v>
      </c>
      <c r="B11" s="94">
        <f>'weekly model'!L269</f>
        <v>21.171450545816764</v>
      </c>
      <c r="C11" s="95">
        <f>'weekly model'!AD269</f>
        <v>23.460699999999996</v>
      </c>
      <c r="D11" s="95">
        <f>'weekly model'!N269-'weekly model'!N268</f>
        <v>0.5</v>
      </c>
      <c r="E11" s="96">
        <f t="shared" ref="E11:E15" si="2">F11-F10</f>
        <v>-2.7892494541832349</v>
      </c>
      <c r="F11" s="97">
        <f>'weekly model'!S269</f>
        <v>122.66605216151413</v>
      </c>
      <c r="G11" s="164">
        <f>'weekly model'!P269</f>
        <v>125.194</v>
      </c>
    </row>
    <row r="12" spans="1:7" hidden="1">
      <c r="A12" s="93">
        <f>'weekly model'!B270</f>
        <v>44240</v>
      </c>
      <c r="B12" s="94">
        <f>'weekly model'!L270</f>
        <v>20.336643823752226</v>
      </c>
      <c r="C12" s="95">
        <f>'weekly model'!AD270</f>
        <v>23.460699999999996</v>
      </c>
      <c r="D12" s="95">
        <f>'weekly model'!N270-'weekly model'!N269</f>
        <v>-1</v>
      </c>
      <c r="E12" s="96">
        <f t="shared" si="2"/>
        <v>-2.1240561762477626</v>
      </c>
      <c r="F12" s="97">
        <f>'weekly model'!S270</f>
        <v>120.54199598526637</v>
      </c>
      <c r="G12" s="164">
        <f>'weekly model'!P270</f>
        <v>126</v>
      </c>
    </row>
    <row r="13" spans="1:7" hidden="1">
      <c r="A13" s="93">
        <f>'weekly model'!B271</f>
        <v>44247</v>
      </c>
      <c r="B13" s="94">
        <f>'weekly model'!L271</f>
        <v>18.327693504602923</v>
      </c>
      <c r="C13" s="95">
        <f>'weekly model'!AD271</f>
        <v>20.439499999999999</v>
      </c>
      <c r="D13" s="95">
        <f>'weekly model'!N271-'weekly model'!N270</f>
        <v>-0.5</v>
      </c>
      <c r="E13" s="96">
        <f t="shared" si="2"/>
        <v>4.3881935046028957</v>
      </c>
      <c r="F13" s="97">
        <f>'weekly model'!S271</f>
        <v>124.93018948986926</v>
      </c>
      <c r="G13" s="164">
        <f>'weekly model'!P271</f>
        <v>127.069</v>
      </c>
    </row>
    <row r="14" spans="1:7">
      <c r="A14" s="93">
        <f>'weekly model'!B272</f>
        <v>44254</v>
      </c>
      <c r="B14" s="94">
        <f>'weekly model'!L272</f>
        <v>18.872846386892281</v>
      </c>
      <c r="C14" s="95">
        <f>'weekly model'!AD272</f>
        <v>21.273640000000004</v>
      </c>
      <c r="D14" s="95">
        <f>'weekly model'!N272-'weekly model'!N271</f>
        <v>0.55000000000000071</v>
      </c>
      <c r="E14" s="96">
        <f t="shared" si="2"/>
        <v>-2.9507936131077201</v>
      </c>
      <c r="F14" s="97">
        <f>'weekly model'!S272</f>
        <v>121.97939587676154</v>
      </c>
      <c r="G14" s="164">
        <f>'weekly model'!P272</f>
        <v>126.4473</v>
      </c>
    </row>
    <row r="15" spans="1:7">
      <c r="A15" s="93">
        <f>'weekly model'!B273</f>
        <v>44261</v>
      </c>
      <c r="B15" s="94">
        <f>'weekly model'!L273</f>
        <v>21.610049691752952</v>
      </c>
      <c r="C15" s="95">
        <f>'weekly model'!AD273</f>
        <v>20.114040000000003</v>
      </c>
      <c r="D15" s="95">
        <f>'weekly model'!N273-'weekly model'!N272</f>
        <v>0</v>
      </c>
      <c r="E15" s="96">
        <f t="shared" si="2"/>
        <v>1.4960096917529455</v>
      </c>
      <c r="F15" s="97">
        <f>'weekly model'!S273</f>
        <v>123.47540556851449</v>
      </c>
      <c r="G15" s="164">
        <f>'weekly model'!P273</f>
        <v>127.89200000000001</v>
      </c>
    </row>
    <row r="16" spans="1:7">
      <c r="A16" s="93">
        <f>'weekly model'!B274</f>
        <v>44268</v>
      </c>
      <c r="B16" s="94">
        <f>'weekly model'!L274</f>
        <v>20.603896560485989</v>
      </c>
      <c r="C16" s="95">
        <f>'weekly model'!AD274</f>
        <v>20.131878999999998</v>
      </c>
      <c r="D16" s="95">
        <f>'weekly model'!N274-'weekly model'!N273</f>
        <v>-3.2300000000000004</v>
      </c>
      <c r="E16" s="96">
        <f t="shared" ref="E16:E18" si="3">F16-F15</f>
        <v>3.7020175604859986</v>
      </c>
      <c r="F16" s="97">
        <f>'weekly model'!S274</f>
        <v>127.17742312900049</v>
      </c>
      <c r="G16" s="164">
        <f>'weekly model'!P274</f>
        <v>128.82399999999998</v>
      </c>
    </row>
    <row r="17" spans="1:7">
      <c r="A17" s="93">
        <f>'weekly model'!B275</f>
        <v>44275</v>
      </c>
      <c r="B17" s="94">
        <f>'weekly model'!L275</f>
        <v>19.864740770089512</v>
      </c>
      <c r="C17" s="95">
        <f>'weekly model'!AD275</f>
        <v>20.500755000000009</v>
      </c>
      <c r="D17" s="95">
        <f>'weekly model'!N275-'weekly model'!N274</f>
        <v>-0.33999999999999986</v>
      </c>
      <c r="E17" s="96">
        <f t="shared" si="3"/>
        <v>-0.29601422991049731</v>
      </c>
      <c r="F17" s="97">
        <f>'weekly model'!S275</f>
        <v>126.88140889908999</v>
      </c>
      <c r="G17" s="164">
        <f>'weekly model'!P275</f>
        <v>130.21100000000001</v>
      </c>
    </row>
    <row r="18" spans="1:7">
      <c r="A18" s="93">
        <f>'weekly model'!B276</f>
        <v>44282</v>
      </c>
      <c r="B18" s="94">
        <f>'weekly model'!L276</f>
        <v>19.848745226477469</v>
      </c>
      <c r="C18" s="95">
        <f>'weekly model'!AD276</f>
        <v>21.996160000000003</v>
      </c>
      <c r="D18" s="95">
        <f>'weekly model'!N276-'weekly model'!N275</f>
        <v>-1.5299999999999994</v>
      </c>
      <c r="E18" s="96">
        <f t="shared" si="3"/>
        <v>-0.61741477352254037</v>
      </c>
      <c r="F18" s="97">
        <f>'weekly model'!S276</f>
        <v>126.26399412556745</v>
      </c>
      <c r="G18" s="164">
        <f>'weekly model'!P276</f>
        <v>130.661</v>
      </c>
    </row>
    <row r="19" spans="1:7">
      <c r="A19" s="93">
        <f>'weekly model'!B277</f>
        <v>44289</v>
      </c>
      <c r="B19" s="94">
        <f>'weekly model'!L277</f>
        <v>21.346494142178294</v>
      </c>
      <c r="C19" s="95">
        <f>'weekly model'!AD277</f>
        <v>20.787037500000007</v>
      </c>
      <c r="D19" s="95">
        <f>'weekly model'!N277-'weekly model'!N276</f>
        <v>3.0600000000000005</v>
      </c>
      <c r="E19" s="96">
        <f t="shared" ref="E19:E24" si="4">F19-F18</f>
        <v>-2.5005433578217122</v>
      </c>
      <c r="F19" s="97">
        <f>'weekly model'!S277</f>
        <v>123.76345076774574</v>
      </c>
      <c r="G19" s="164">
        <f>'weekly model'!P277</f>
        <v>131.32900000000001</v>
      </c>
    </row>
    <row r="20" spans="1:7">
      <c r="A20" s="93">
        <f>'weekly model'!B278</f>
        <v>44296</v>
      </c>
      <c r="B20" s="94">
        <f>'weekly model'!L278</f>
        <v>23.090442527266045</v>
      </c>
      <c r="C20" s="95">
        <f>'weekly model'!AD278</f>
        <v>20.502085000000001</v>
      </c>
      <c r="D20" s="95">
        <f>'weekly model'!N278-'weekly model'!N277</f>
        <v>-1.0100000000000016</v>
      </c>
      <c r="E20" s="96">
        <f t="shared" si="4"/>
        <v>3.598357527266046</v>
      </c>
      <c r="F20" s="97">
        <f>'weekly model'!S278</f>
        <v>127.36180829501178</v>
      </c>
      <c r="G20" s="164">
        <f>'weekly model'!P278</f>
        <v>130.98820000000001</v>
      </c>
    </row>
    <row r="21" spans="1:7">
      <c r="A21" s="93">
        <f>'weekly model'!B279</f>
        <v>44303</v>
      </c>
      <c r="B21" s="94">
        <f>'weekly model'!L279</f>
        <v>23.329335817246491</v>
      </c>
      <c r="C21" s="95">
        <f>'weekly model'!AD279</f>
        <v>22.054510499999992</v>
      </c>
      <c r="D21" s="95">
        <f>'weekly model'!N279-'weekly model'!N278</f>
        <v>-0.5</v>
      </c>
      <c r="E21" s="96">
        <f t="shared" si="4"/>
        <v>1.7748253172465098</v>
      </c>
      <c r="F21" s="97">
        <f>'weekly model'!S279</f>
        <v>129.13663361225829</v>
      </c>
      <c r="G21" s="164">
        <f>'weekly model'!P279</f>
        <v>133.15370000000001</v>
      </c>
    </row>
    <row r="22" spans="1:7">
      <c r="A22" s="93">
        <f>'weekly model'!B280</f>
        <v>44310</v>
      </c>
      <c r="B22" s="94">
        <f>'weekly model'!L280</f>
        <v>20.544724365326605</v>
      </c>
      <c r="C22" s="95">
        <f>'weekly model'!AD280</f>
        <v>20.468068000000009</v>
      </c>
      <c r="D22" s="95">
        <f>'weekly model'!N280-'weekly model'!N279</f>
        <v>0</v>
      </c>
      <c r="E22" s="96">
        <f t="shared" si="4"/>
        <v>7.6656365326584819E-2</v>
      </c>
      <c r="F22" s="97">
        <f>'weekly model'!S280</f>
        <v>129.21328997758488</v>
      </c>
      <c r="G22" s="164">
        <f>'weekly model'!P280</f>
        <v>133.202</v>
      </c>
    </row>
    <row r="23" spans="1:7">
      <c r="A23" s="93">
        <f>'weekly model'!B281</f>
        <v>44317</v>
      </c>
      <c r="B23" s="94">
        <f>'weekly model'!L281</f>
        <v>20.112330254682817</v>
      </c>
      <c r="C23" s="95">
        <f>'weekly model'!AD281</f>
        <v>21.735902000000006</v>
      </c>
      <c r="D23" s="95">
        <f>'weekly model'!N281-'weekly model'!N280</f>
        <v>0.5</v>
      </c>
      <c r="E23" s="96">
        <f t="shared" si="4"/>
        <v>-2.1235717453171929</v>
      </c>
      <c r="F23" s="97">
        <f>'weekly model'!S281</f>
        <v>127.08971823226769</v>
      </c>
      <c r="G23" s="164">
        <f>'weekly model'!P281</f>
        <v>130.26689999999999</v>
      </c>
    </row>
    <row r="24" spans="1:7">
      <c r="A24" s="93">
        <f>'weekly model'!B282</f>
        <v>44324</v>
      </c>
      <c r="B24" s="94">
        <f>'weekly model'!L282</f>
        <v>20.913745574008079</v>
      </c>
      <c r="C24" s="95">
        <f>'weekly model'!AD282</f>
        <v>21.593815999999993</v>
      </c>
      <c r="D24" s="95">
        <f>'weekly model'!N282-'weekly model'!N281</f>
        <v>0.5</v>
      </c>
      <c r="E24" s="96">
        <f t="shared" si="4"/>
        <v>-1.1800704259919144</v>
      </c>
      <c r="F24" s="97">
        <f>'weekly model'!S282</f>
        <v>125.90964780627577</v>
      </c>
      <c r="G24" s="164">
        <f>'weekly model'!P282</f>
        <v>129.5778</v>
      </c>
    </row>
    <row r="25" spans="1:7">
      <c r="A25" s="93">
        <f>'weekly model'!B283</f>
        <v>44331</v>
      </c>
      <c r="B25" s="94">
        <f>'weekly model'!L283</f>
        <v>20.868417345694422</v>
      </c>
      <c r="C25" s="95">
        <f>'weekly model'!AD283</f>
        <v>21.730698963506534</v>
      </c>
      <c r="D25" s="95">
        <f>'weekly model'!N283-'weekly model'!N282</f>
        <v>0</v>
      </c>
      <c r="E25" s="96">
        <f t="shared" ref="E25:E27" si="5">F25-F24</f>
        <v>-0.86228161781211554</v>
      </c>
      <c r="F25" s="97">
        <f>'weekly model'!S283</f>
        <v>125.04736618846366</v>
      </c>
      <c r="G25" s="164"/>
    </row>
    <row r="26" spans="1:7">
      <c r="A26" s="93">
        <f>'weekly model'!B284</f>
        <v>44338</v>
      </c>
      <c r="B26" s="94">
        <f>'weekly model'!L284</f>
        <v>22.339391751341868</v>
      </c>
      <c r="C26" s="95">
        <f>'weekly model'!AD284</f>
        <v>22.021050222955225</v>
      </c>
      <c r="D26" s="95">
        <f>'weekly model'!N284-'weekly model'!N283</f>
        <v>0</v>
      </c>
      <c r="E26" s="96">
        <f t="shared" si="5"/>
        <v>0.31834152838663954</v>
      </c>
      <c r="F26" s="97">
        <f>'weekly model'!S284</f>
        <v>125.3657077168503</v>
      </c>
      <c r="G26" s="164"/>
    </row>
    <row r="27" spans="1:7" ht="15.75" thickBot="1">
      <c r="A27" s="237">
        <f>'weekly model'!B285</f>
        <v>44345</v>
      </c>
      <c r="B27" s="238">
        <f>'weekly model'!L285</f>
        <v>21.517826473827252</v>
      </c>
      <c r="C27" s="239">
        <f>'weekly model'!AD285</f>
        <v>21.988798740303011</v>
      </c>
      <c r="D27" s="239">
        <f>'weekly model'!N285-'weekly model'!N284</f>
        <v>0</v>
      </c>
      <c r="E27" s="240">
        <f t="shared" si="5"/>
        <v>-0.47097226647575496</v>
      </c>
      <c r="F27" s="241">
        <f>'weekly model'!S285</f>
        <v>124.89473545037454</v>
      </c>
      <c r="G27" s="242"/>
    </row>
    <row r="28" spans="1:7" ht="5.0999999999999996" customHeight="1" thickBot="1">
      <c r="A28" s="243"/>
      <c r="B28" s="94"/>
      <c r="C28" s="95"/>
      <c r="D28" s="95"/>
      <c r="E28" s="94"/>
      <c r="F28" s="244"/>
      <c r="G28" s="159"/>
    </row>
    <row r="29" spans="1:7">
      <c r="A29" s="90"/>
      <c r="B29" s="91" t="s">
        <v>93</v>
      </c>
      <c r="C29" s="91" t="s">
        <v>96</v>
      </c>
      <c r="D29" s="91" t="str">
        <f t="shared" ref="D29:D45" si="6">D1</f>
        <v>Congestion change</v>
      </c>
      <c r="E29" s="92" t="s">
        <v>95</v>
      </c>
      <c r="F29" s="92" t="s">
        <v>98</v>
      </c>
      <c r="G29" s="92" t="s">
        <v>104</v>
      </c>
    </row>
    <row r="30" spans="1:7" hidden="1">
      <c r="A30" s="93">
        <f t="shared" ref="A30:B44" si="7">A2</f>
        <v>44170</v>
      </c>
      <c r="B30" s="94">
        <f t="shared" si="7"/>
        <v>21.453796225007597</v>
      </c>
      <c r="C30" s="95">
        <f>'weekly model'!AC260</f>
        <v>22.92144963576067</v>
      </c>
      <c r="D30" s="95">
        <f t="shared" si="6"/>
        <v>-0.51000000000000156</v>
      </c>
      <c r="E30" s="96">
        <f>F30-'weekly model'!R259</f>
        <v>-0.95765341075306765</v>
      </c>
      <c r="F30" s="97">
        <f>'weekly model'!R260</f>
        <v>127.51250984213422</v>
      </c>
      <c r="G30" s="164">
        <f t="shared" ref="G30:G52" si="8">G2</f>
        <v>124.46600000000001</v>
      </c>
    </row>
    <row r="31" spans="1:7" hidden="1">
      <c r="A31" s="93">
        <f t="shared" si="7"/>
        <v>44177</v>
      </c>
      <c r="B31" s="94">
        <f t="shared" si="7"/>
        <v>20.69723996858211</v>
      </c>
      <c r="C31" s="95">
        <f>'weekly model'!AC261</f>
        <v>21.390712772252812</v>
      </c>
      <c r="D31" s="95">
        <f t="shared" si="6"/>
        <v>-0.33999999999999986</v>
      </c>
      <c r="E31" s="96">
        <f t="shared" ref="E31:E33" si="9">F31-F30</f>
        <v>-0.353472803670698</v>
      </c>
      <c r="F31" s="97">
        <f>'weekly model'!R261</f>
        <v>127.15903703846352</v>
      </c>
      <c r="G31" s="164">
        <f t="shared" si="8"/>
        <v>122.03200000000001</v>
      </c>
    </row>
    <row r="32" spans="1:7" hidden="1">
      <c r="A32" s="93">
        <f t="shared" si="7"/>
        <v>44184</v>
      </c>
      <c r="B32" s="94">
        <f t="shared" si="7"/>
        <v>20.835152994001167</v>
      </c>
      <c r="C32" s="95">
        <f>'weekly model'!AC262</f>
        <v>20.850756102471642</v>
      </c>
      <c r="D32" s="95">
        <f t="shared" si="6"/>
        <v>1.6600000000000001</v>
      </c>
      <c r="E32" s="96">
        <f t="shared" si="9"/>
        <v>-1.6756031084704688</v>
      </c>
      <c r="F32" s="97">
        <f>'weekly model'!R262</f>
        <v>125.48343392999305</v>
      </c>
      <c r="G32" s="164">
        <f t="shared" si="8"/>
        <v>124.04450000000001</v>
      </c>
    </row>
    <row r="33" spans="1:7" hidden="1">
      <c r="A33" s="93">
        <f t="shared" si="7"/>
        <v>44191</v>
      </c>
      <c r="B33" s="94">
        <f t="shared" si="7"/>
        <v>20.195618976565939</v>
      </c>
      <c r="C33" s="95">
        <f>'weekly model'!AC263</f>
        <v>21.243352127225847</v>
      </c>
      <c r="D33" s="95">
        <f t="shared" si="6"/>
        <v>0</v>
      </c>
      <c r="E33" s="96">
        <f t="shared" si="9"/>
        <v>-1.0477331506599086</v>
      </c>
      <c r="F33" s="97">
        <f>'weekly model'!R263</f>
        <v>124.43570077933315</v>
      </c>
      <c r="G33" s="164">
        <f t="shared" si="8"/>
        <v>124.0868</v>
      </c>
    </row>
    <row r="34" spans="1:7" hidden="1">
      <c r="A34" s="93">
        <f t="shared" si="7"/>
        <v>44198</v>
      </c>
      <c r="B34" s="94">
        <f t="shared" si="7"/>
        <v>20.206787691880951</v>
      </c>
      <c r="C34" s="95">
        <f>'weekly model'!AC264</f>
        <v>19.785498</v>
      </c>
      <c r="D34" s="95">
        <f t="shared" si="6"/>
        <v>0</v>
      </c>
      <c r="E34" s="96">
        <f t="shared" ref="E34:E38" si="10">F34-F33</f>
        <v>0.42128969188094345</v>
      </c>
      <c r="F34" s="97">
        <f>'weekly model'!R264</f>
        <v>124.85699047121409</v>
      </c>
      <c r="G34" s="164">
        <f t="shared" si="8"/>
        <v>124.15950000000001</v>
      </c>
    </row>
    <row r="35" spans="1:7" hidden="1">
      <c r="A35" s="93">
        <f t="shared" si="7"/>
        <v>44205</v>
      </c>
      <c r="B35" s="94">
        <f t="shared" si="7"/>
        <v>23.044172635293737</v>
      </c>
      <c r="C35" s="95">
        <f>'weekly model'!AC265</f>
        <v>21.522494000000009</v>
      </c>
      <c r="D35" s="95">
        <f t="shared" si="6"/>
        <v>1</v>
      </c>
      <c r="E35" s="96">
        <f t="shared" si="10"/>
        <v>0.52167863529372482</v>
      </c>
      <c r="F35" s="97">
        <f>'weekly model'!R265</f>
        <v>125.37866910650781</v>
      </c>
      <c r="G35" s="164">
        <f t="shared" si="8"/>
        <v>122.67200000000001</v>
      </c>
    </row>
    <row r="36" spans="1:7" hidden="1">
      <c r="A36" s="93">
        <f t="shared" si="7"/>
        <v>44212</v>
      </c>
      <c r="B36" s="94">
        <f t="shared" si="7"/>
        <v>24.722782600273757</v>
      </c>
      <c r="C36" s="95">
        <f>'weekly model'!AC266</f>
        <v>20.928161000000003</v>
      </c>
      <c r="D36" s="95">
        <f t="shared" si="6"/>
        <v>-1</v>
      </c>
      <c r="E36" s="96">
        <f t="shared" si="10"/>
        <v>4.794621600273743</v>
      </c>
      <c r="F36" s="97">
        <f>'weekly model'!R266</f>
        <v>130.17329070678156</v>
      </c>
      <c r="G36" s="164">
        <f t="shared" si="8"/>
        <v>124.1187</v>
      </c>
    </row>
    <row r="37" spans="1:7" hidden="1">
      <c r="A37" s="93">
        <f t="shared" si="7"/>
        <v>44219</v>
      </c>
      <c r="B37" s="94">
        <f t="shared" si="7"/>
        <v>23.369886700923065</v>
      </c>
      <c r="C37" s="95">
        <f>'weekly model'!AC267</f>
        <v>22.313199999999998</v>
      </c>
      <c r="D37" s="95">
        <f t="shared" si="6"/>
        <v>0.5</v>
      </c>
      <c r="E37" s="96">
        <f t="shared" si="10"/>
        <v>0.55668670092305206</v>
      </c>
      <c r="F37" s="97">
        <f>'weekly model'!R267</f>
        <v>130.72997740770461</v>
      </c>
      <c r="G37" s="164">
        <f t="shared" si="8"/>
        <v>124.38200000000001</v>
      </c>
    </row>
    <row r="38" spans="1:7" hidden="1">
      <c r="A38" s="93">
        <f t="shared" si="7"/>
        <v>44226</v>
      </c>
      <c r="B38" s="94">
        <f t="shared" si="7"/>
        <v>21.510224207992728</v>
      </c>
      <c r="C38" s="95">
        <f>'weekly model'!AC268</f>
        <v>21.284900000000004</v>
      </c>
      <c r="D38" s="95">
        <f t="shared" si="6"/>
        <v>0.5</v>
      </c>
      <c r="E38" s="96">
        <f t="shared" si="10"/>
        <v>-0.27467579200728665</v>
      </c>
      <c r="F38" s="97">
        <f>'weekly model'!R268</f>
        <v>130.45530161569732</v>
      </c>
      <c r="G38" s="164">
        <f t="shared" si="8"/>
        <v>125.00709999999999</v>
      </c>
    </row>
    <row r="39" spans="1:7" hidden="1">
      <c r="A39" s="93">
        <f t="shared" si="7"/>
        <v>44233</v>
      </c>
      <c r="B39" s="94">
        <f t="shared" si="7"/>
        <v>21.171450545816764</v>
      </c>
      <c r="C39" s="95">
        <f>'weekly model'!AC269</f>
        <v>22.960699999999996</v>
      </c>
      <c r="D39" s="95">
        <f t="shared" si="6"/>
        <v>0.5</v>
      </c>
      <c r="E39" s="96">
        <f t="shared" ref="E39:E43" si="11">F39-F38</f>
        <v>-2.2892494541832207</v>
      </c>
      <c r="F39" s="97">
        <f>'weekly model'!R269</f>
        <v>128.1660521615141</v>
      </c>
      <c r="G39" s="164">
        <f t="shared" si="8"/>
        <v>125.194</v>
      </c>
    </row>
    <row r="40" spans="1:7" hidden="1">
      <c r="A40" s="93">
        <f t="shared" si="7"/>
        <v>44240</v>
      </c>
      <c r="B40" s="94">
        <f t="shared" si="7"/>
        <v>20.336643823752226</v>
      </c>
      <c r="C40" s="95">
        <f>'weekly model'!AC270</f>
        <v>22.960699999999996</v>
      </c>
      <c r="D40" s="95">
        <f t="shared" si="6"/>
        <v>-1</v>
      </c>
      <c r="E40" s="96">
        <f t="shared" si="11"/>
        <v>-1.6240561762477626</v>
      </c>
      <c r="F40" s="97">
        <f>'weekly model'!R270</f>
        <v>126.54199598526634</v>
      </c>
      <c r="G40" s="164">
        <f t="shared" si="8"/>
        <v>126</v>
      </c>
    </row>
    <row r="41" spans="1:7" hidden="1">
      <c r="A41" s="93">
        <f t="shared" si="7"/>
        <v>44247</v>
      </c>
      <c r="B41" s="94">
        <f t="shared" si="7"/>
        <v>18.327693504602923</v>
      </c>
      <c r="C41" s="95">
        <f>'weekly model'!AC271</f>
        <v>19.939499999999999</v>
      </c>
      <c r="D41" s="95">
        <f t="shared" si="6"/>
        <v>-0.5</v>
      </c>
      <c r="E41" s="96">
        <f t="shared" si="11"/>
        <v>-1.1118064953970759</v>
      </c>
      <c r="F41" s="97">
        <f>'weekly model'!R271</f>
        <v>125.43018948986926</v>
      </c>
      <c r="G41" s="164">
        <f t="shared" si="8"/>
        <v>127.069</v>
      </c>
    </row>
    <row r="42" spans="1:7">
      <c r="A42" s="93">
        <f t="shared" si="7"/>
        <v>44254</v>
      </c>
      <c r="B42" s="94">
        <f t="shared" si="7"/>
        <v>18.872846386892281</v>
      </c>
      <c r="C42" s="95">
        <f>'weekly model'!AC272</f>
        <v>20.773640000000004</v>
      </c>
      <c r="D42" s="95">
        <f t="shared" si="6"/>
        <v>0.55000000000000071</v>
      </c>
      <c r="E42" s="96">
        <f t="shared" si="11"/>
        <v>-2.4507936131077201</v>
      </c>
      <c r="F42" s="97">
        <f>'weekly model'!R272</f>
        <v>122.97939587676154</v>
      </c>
      <c r="G42" s="164">
        <f t="shared" si="8"/>
        <v>126.4473</v>
      </c>
    </row>
    <row r="43" spans="1:7">
      <c r="A43" s="93">
        <f t="shared" si="7"/>
        <v>44261</v>
      </c>
      <c r="B43" s="94">
        <f t="shared" si="7"/>
        <v>21.610049691752952</v>
      </c>
      <c r="C43" s="95">
        <f>'weekly model'!AC273</f>
        <v>19.614040000000003</v>
      </c>
      <c r="D43" s="95">
        <f t="shared" si="6"/>
        <v>0</v>
      </c>
      <c r="E43" s="96">
        <f t="shared" si="11"/>
        <v>1.9960096917529455</v>
      </c>
      <c r="F43" s="97">
        <f>'weekly model'!R273</f>
        <v>124.97540556851449</v>
      </c>
      <c r="G43" s="164">
        <f t="shared" si="8"/>
        <v>127.89200000000001</v>
      </c>
    </row>
    <row r="44" spans="1:7">
      <c r="A44" s="93">
        <f t="shared" si="7"/>
        <v>44268</v>
      </c>
      <c r="B44" s="94">
        <f t="shared" si="7"/>
        <v>20.603896560485989</v>
      </c>
      <c r="C44" s="95">
        <f>'weekly model'!AC274</f>
        <v>19.631878999999998</v>
      </c>
      <c r="D44" s="95">
        <f t="shared" si="6"/>
        <v>-3.2300000000000004</v>
      </c>
      <c r="E44" s="96">
        <f t="shared" ref="E44:E45" si="12">F44-F43</f>
        <v>4.2020175604859986</v>
      </c>
      <c r="F44" s="97">
        <f>'weekly model'!R274</f>
        <v>129.17742312900049</v>
      </c>
      <c r="G44" s="164">
        <f t="shared" si="8"/>
        <v>128.82399999999998</v>
      </c>
    </row>
    <row r="45" spans="1:7">
      <c r="A45" s="93">
        <f t="shared" ref="A45:B45" si="13">A17</f>
        <v>44275</v>
      </c>
      <c r="B45" s="94">
        <f t="shared" si="13"/>
        <v>19.864740770089512</v>
      </c>
      <c r="C45" s="95">
        <f>'weekly model'!AC275</f>
        <v>20.000755000000009</v>
      </c>
      <c r="D45" s="95">
        <f t="shared" si="6"/>
        <v>-0.33999999999999986</v>
      </c>
      <c r="E45" s="96">
        <f t="shared" si="12"/>
        <v>0.20398577008950269</v>
      </c>
      <c r="F45" s="97">
        <f>'weekly model'!R275</f>
        <v>129.38140889908999</v>
      </c>
      <c r="G45" s="164">
        <f t="shared" si="8"/>
        <v>130.21100000000001</v>
      </c>
    </row>
    <row r="46" spans="1:7">
      <c r="A46" s="93">
        <f t="shared" ref="A46:B46" si="14">A18</f>
        <v>44282</v>
      </c>
      <c r="B46" s="94">
        <f t="shared" si="14"/>
        <v>19.848745226477469</v>
      </c>
      <c r="C46" s="95">
        <f>'weekly model'!AC276</f>
        <v>21.496160000000003</v>
      </c>
      <c r="D46" s="95">
        <f t="shared" ref="D46:D54" si="15">D18</f>
        <v>-1.5299999999999994</v>
      </c>
      <c r="E46" s="96">
        <f t="shared" ref="E46:E50" si="16">F46-F45</f>
        <v>-0.11741477352254037</v>
      </c>
      <c r="F46" s="97">
        <f>'weekly model'!R276</f>
        <v>129.26399412556745</v>
      </c>
      <c r="G46" s="164">
        <f t="shared" si="8"/>
        <v>130.661</v>
      </c>
    </row>
    <row r="47" spans="1:7">
      <c r="A47" s="93">
        <f t="shared" ref="A47:B47" si="17">A19</f>
        <v>44289</v>
      </c>
      <c r="B47" s="94">
        <f t="shared" si="17"/>
        <v>21.346494142178294</v>
      </c>
      <c r="C47" s="95">
        <f>'weekly model'!AC277</f>
        <v>20.287037500000007</v>
      </c>
      <c r="D47" s="95">
        <f t="shared" si="15"/>
        <v>3.0600000000000005</v>
      </c>
      <c r="E47" s="96">
        <f t="shared" si="16"/>
        <v>-2.0005433578217122</v>
      </c>
      <c r="F47" s="97">
        <f>'weekly model'!R277</f>
        <v>127.26345076774574</v>
      </c>
      <c r="G47" s="164">
        <f t="shared" si="8"/>
        <v>131.32900000000001</v>
      </c>
    </row>
    <row r="48" spans="1:7">
      <c r="A48" s="93">
        <f t="shared" ref="A48:B48" si="18">A20</f>
        <v>44296</v>
      </c>
      <c r="B48" s="94">
        <f t="shared" si="18"/>
        <v>23.090442527266045</v>
      </c>
      <c r="C48" s="95">
        <f>'weekly model'!AC278</f>
        <v>20.002085000000001</v>
      </c>
      <c r="D48" s="95">
        <f t="shared" si="15"/>
        <v>-1.0100000000000016</v>
      </c>
      <c r="E48" s="96">
        <f t="shared" si="16"/>
        <v>4.0983575272660318</v>
      </c>
      <c r="F48" s="97">
        <f>'weekly model'!R278</f>
        <v>131.36180829501177</v>
      </c>
      <c r="G48" s="164">
        <f t="shared" si="8"/>
        <v>130.98820000000001</v>
      </c>
    </row>
    <row r="49" spans="1:7">
      <c r="A49" s="93">
        <f t="shared" ref="A49:B49" si="19">A21</f>
        <v>44303</v>
      </c>
      <c r="B49" s="94">
        <f t="shared" si="19"/>
        <v>23.329335817246491</v>
      </c>
      <c r="C49" s="95">
        <f>'weekly model'!AC279</f>
        <v>21.554510499999992</v>
      </c>
      <c r="D49" s="95">
        <f t="shared" si="15"/>
        <v>-0.5</v>
      </c>
      <c r="E49" s="96">
        <f t="shared" si="16"/>
        <v>2.2748253172464956</v>
      </c>
      <c r="F49" s="97">
        <f>'weekly model'!R279</f>
        <v>133.63663361225827</v>
      </c>
      <c r="G49" s="164">
        <f t="shared" si="8"/>
        <v>133.15370000000001</v>
      </c>
    </row>
    <row r="50" spans="1:7">
      <c r="A50" s="93">
        <f t="shared" ref="A50:B50" si="20">A22</f>
        <v>44310</v>
      </c>
      <c r="B50" s="94">
        <f t="shared" si="20"/>
        <v>20.544724365326605</v>
      </c>
      <c r="C50" s="95">
        <f>'weekly model'!AC280</f>
        <v>19.968068000000009</v>
      </c>
      <c r="D50" s="95">
        <f>D22</f>
        <v>0</v>
      </c>
      <c r="E50" s="96">
        <f t="shared" si="16"/>
        <v>0.57665636532658482</v>
      </c>
      <c r="F50" s="97">
        <f>'weekly model'!R280</f>
        <v>134.21328997758485</v>
      </c>
      <c r="G50" s="164">
        <f t="shared" si="8"/>
        <v>133.202</v>
      </c>
    </row>
    <row r="51" spans="1:7">
      <c r="A51" s="93">
        <f t="shared" ref="A51:B51" si="21">A23</f>
        <v>44317</v>
      </c>
      <c r="B51" s="94">
        <f t="shared" si="21"/>
        <v>20.112330254682817</v>
      </c>
      <c r="C51" s="95">
        <f>'weekly model'!AC281</f>
        <v>21.235902000000006</v>
      </c>
      <c r="D51" s="95">
        <f t="shared" si="15"/>
        <v>0.5</v>
      </c>
      <c r="E51" s="96">
        <f t="shared" ref="E51:E55" si="22">F51-F50</f>
        <v>-1.6235717453171787</v>
      </c>
      <c r="F51" s="97">
        <f>'weekly model'!R281</f>
        <v>132.58971823226767</v>
      </c>
      <c r="G51" s="164">
        <f t="shared" si="8"/>
        <v>130.26689999999999</v>
      </c>
    </row>
    <row r="52" spans="1:7">
      <c r="A52" s="93">
        <f t="shared" ref="A52:B52" si="23">A24</f>
        <v>44324</v>
      </c>
      <c r="B52" s="94">
        <f t="shared" si="23"/>
        <v>20.913745574008079</v>
      </c>
      <c r="C52" s="95">
        <f>'weekly model'!AC282</f>
        <v>21.093815999999993</v>
      </c>
      <c r="D52" s="95">
        <f t="shared" si="15"/>
        <v>0.5</v>
      </c>
      <c r="E52" s="96">
        <f t="shared" si="22"/>
        <v>-0.68007042599191436</v>
      </c>
      <c r="F52" s="97">
        <f>'weekly model'!R282</f>
        <v>131.90964780627576</v>
      </c>
      <c r="G52" s="164">
        <f t="shared" si="8"/>
        <v>129.5778</v>
      </c>
    </row>
    <row r="53" spans="1:7">
      <c r="A53" s="93">
        <f t="shared" ref="A53:B53" si="24">A25</f>
        <v>44331</v>
      </c>
      <c r="B53" s="94">
        <f t="shared" si="24"/>
        <v>20.868417345694422</v>
      </c>
      <c r="C53" s="95">
        <f>'weekly model'!AC283</f>
        <v>21.230698963506534</v>
      </c>
      <c r="D53" s="95">
        <f>D25</f>
        <v>0</v>
      </c>
      <c r="E53" s="96">
        <f t="shared" si="22"/>
        <v>-0.36228161781210133</v>
      </c>
      <c r="F53" s="97">
        <f>'weekly model'!R283</f>
        <v>131.54736618846366</v>
      </c>
      <c r="G53" s="164"/>
    </row>
    <row r="54" spans="1:7">
      <c r="A54" s="93">
        <f t="shared" ref="A54:B55" si="25">A26</f>
        <v>44338</v>
      </c>
      <c r="B54" s="94">
        <f t="shared" si="25"/>
        <v>22.339391751341868</v>
      </c>
      <c r="C54" s="95">
        <f>'weekly model'!AC284</f>
        <v>21.521050222955225</v>
      </c>
      <c r="D54" s="95">
        <f t="shared" si="15"/>
        <v>0</v>
      </c>
      <c r="E54" s="96">
        <f t="shared" si="22"/>
        <v>0.81834152838663954</v>
      </c>
      <c r="F54" s="97">
        <f>'weekly model'!R284</f>
        <v>132.3657077168503</v>
      </c>
      <c r="G54" s="164"/>
    </row>
    <row r="55" spans="1:7" ht="15.75" thickBot="1">
      <c r="A55" s="237">
        <f t="shared" si="25"/>
        <v>44345</v>
      </c>
      <c r="B55" s="238">
        <f t="shared" si="25"/>
        <v>21.517826473827252</v>
      </c>
      <c r="C55" s="239">
        <f>'weekly model'!AC285</f>
        <v>21.488798740303011</v>
      </c>
      <c r="D55" s="239">
        <f>D27</f>
        <v>0</v>
      </c>
      <c r="E55" s="240">
        <f t="shared" si="22"/>
        <v>2.9027733524230825E-2</v>
      </c>
      <c r="F55" s="241">
        <f>'weekly model'!R285</f>
        <v>132.39473545037453</v>
      </c>
      <c r="G55" s="242"/>
    </row>
  </sheetData>
  <phoneticPr fontId="5" type="noConversion"/>
  <conditionalFormatting sqref="E2:E4 E30:E32">
    <cfRule type="cellIs" dxfId="15" priority="53" operator="lessThan">
      <formula>0</formula>
    </cfRule>
    <cfRule type="cellIs" dxfId="14" priority="54" operator="greaterThan">
      <formula>0</formula>
    </cfRule>
  </conditionalFormatting>
  <conditionalFormatting sqref="E5:E9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E33:E36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E10:E14 E28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E37:E4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E15:E17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E43:E5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18:E2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19"/>
  <sheetViews>
    <sheetView workbookViewId="0">
      <selection activeCell="F19" sqref="F19"/>
    </sheetView>
  </sheetViews>
  <sheetFormatPr defaultColWidth="8.7109375" defaultRowHeight="15"/>
  <cols>
    <col min="1" max="4" width="16.42578125" style="36" bestFit="1" customWidth="1"/>
    <col min="5" max="6" width="8.7109375" style="36"/>
    <col min="7" max="8" width="16.42578125" style="36" bestFit="1" customWidth="1"/>
    <col min="9" max="9" width="16.140625" style="36" bestFit="1" customWidth="1"/>
    <col min="10" max="10" width="16.7109375" style="36" bestFit="1" customWidth="1"/>
    <col min="11" max="11" width="16" style="36" bestFit="1" customWidth="1"/>
    <col min="12" max="16384" width="8.7109375" style="36"/>
  </cols>
  <sheetData>
    <row r="1" spans="1:11" ht="15.75" thickBot="1">
      <c r="A1" s="32"/>
      <c r="B1" s="35" t="s">
        <v>50</v>
      </c>
      <c r="C1" s="34" t="s">
        <v>51</v>
      </c>
      <c r="D1" s="34" t="s">
        <v>52</v>
      </c>
      <c r="G1" s="32"/>
      <c r="H1" s="34" t="s">
        <v>37</v>
      </c>
      <c r="I1" s="35" t="s">
        <v>50</v>
      </c>
      <c r="J1" s="34" t="s">
        <v>51</v>
      </c>
      <c r="K1" s="34" t="s">
        <v>52</v>
      </c>
    </row>
    <row r="2" spans="1:11">
      <c r="A2" s="37" t="s">
        <v>34</v>
      </c>
      <c r="B2" s="42">
        <f t="shared" ref="B2:D3" si="0">B6*100/7/3.8</f>
        <v>74.436090225563902</v>
      </c>
      <c r="C2" s="39">
        <f t="shared" si="0"/>
        <v>80.075187969924812</v>
      </c>
      <c r="D2" s="40">
        <f t="shared" si="0"/>
        <v>80.075187969924812</v>
      </c>
      <c r="G2" s="37" t="s">
        <v>34</v>
      </c>
      <c r="H2" s="41">
        <v>76.3</v>
      </c>
      <c r="I2" s="42">
        <f>I6*100/7/3.7</f>
        <v>76.447876447876439</v>
      </c>
      <c r="J2" s="42">
        <f>J6*100/7/3.7</f>
        <v>79.150579150579134</v>
      </c>
      <c r="K2" s="42">
        <f>K6*100/7/3.7</f>
        <v>79.150579150579134</v>
      </c>
    </row>
    <row r="3" spans="1:11">
      <c r="A3" s="37" t="s">
        <v>35</v>
      </c>
      <c r="B3" s="42">
        <f t="shared" si="0"/>
        <v>77.067669172932327</v>
      </c>
      <c r="C3" s="39">
        <f t="shared" si="0"/>
        <v>81.954887218045116</v>
      </c>
      <c r="D3" s="40">
        <f t="shared" si="0"/>
        <v>81.954887218045116</v>
      </c>
      <c r="G3" s="37" t="s">
        <v>35</v>
      </c>
      <c r="H3" s="41">
        <v>78</v>
      </c>
      <c r="I3" s="42">
        <f t="shared" ref="I3:K4" si="1">I7*100/7/3.7</f>
        <v>79.150579150579134</v>
      </c>
      <c r="J3" s="42">
        <f t="shared" si="1"/>
        <v>80.308880308880305</v>
      </c>
      <c r="K3" s="42">
        <f t="shared" si="1"/>
        <v>80.308880308880305</v>
      </c>
    </row>
    <row r="4" spans="1:11" ht="15.75" thickBot="1">
      <c r="A4" s="43" t="s">
        <v>36</v>
      </c>
      <c r="B4" s="42">
        <f>B8*100/7/3.8</f>
        <v>71.428571428571431</v>
      </c>
      <c r="C4" s="39">
        <f>C8*100/7/3.8</f>
        <v>78.94736842105263</v>
      </c>
      <c r="D4" s="40">
        <f>D8*100/7/3.8</f>
        <v>78.94736842105263</v>
      </c>
      <c r="G4" s="43" t="s">
        <v>36</v>
      </c>
      <c r="H4" s="45">
        <v>71.400000000000006</v>
      </c>
      <c r="I4" s="42">
        <f t="shared" si="1"/>
        <v>73.359073359073363</v>
      </c>
      <c r="J4" s="42">
        <f t="shared" si="1"/>
        <v>76.447876447876439</v>
      </c>
      <c r="K4" s="42">
        <f t="shared" si="1"/>
        <v>76.447876447876439</v>
      </c>
    </row>
    <row r="5" spans="1:11" ht="15.75" thickBot="1">
      <c r="A5" s="32" t="s">
        <v>39</v>
      </c>
      <c r="B5" s="35" t="s">
        <v>47</v>
      </c>
      <c r="C5" s="33" t="s">
        <v>48</v>
      </c>
      <c r="D5" s="34" t="s">
        <v>49</v>
      </c>
      <c r="G5" s="32" t="s">
        <v>39</v>
      </c>
      <c r="H5" s="34" t="s">
        <v>38</v>
      </c>
      <c r="I5" s="35" t="s">
        <v>47</v>
      </c>
      <c r="J5" s="34" t="s">
        <v>48</v>
      </c>
      <c r="K5" s="34" t="s">
        <v>49</v>
      </c>
    </row>
    <row r="6" spans="1:11">
      <c r="A6" s="37" t="s">
        <v>34</v>
      </c>
      <c r="B6" s="48">
        <v>19.8</v>
      </c>
      <c r="C6" s="46">
        <v>21.3</v>
      </c>
      <c r="D6" s="47">
        <v>21.3</v>
      </c>
      <c r="G6" s="37" t="s">
        <v>34</v>
      </c>
      <c r="H6" s="47">
        <f>H2*3.6*7/100</f>
        <v>19.227599999999999</v>
      </c>
      <c r="I6" s="48">
        <v>19.8</v>
      </c>
      <c r="J6" s="38">
        <v>20.5</v>
      </c>
      <c r="K6" s="38">
        <v>20.5</v>
      </c>
    </row>
    <row r="7" spans="1:11">
      <c r="A7" s="37" t="s">
        <v>35</v>
      </c>
      <c r="B7" s="48">
        <v>20.5</v>
      </c>
      <c r="C7" s="46">
        <v>21.8</v>
      </c>
      <c r="D7" s="47">
        <v>21.8</v>
      </c>
      <c r="G7" s="37" t="s">
        <v>35</v>
      </c>
      <c r="H7" s="47">
        <f>H3*3.6*7/100</f>
        <v>19.656000000000002</v>
      </c>
      <c r="I7" s="48">
        <v>20.5</v>
      </c>
      <c r="J7" s="38">
        <v>20.8</v>
      </c>
      <c r="K7" s="38">
        <v>20.8</v>
      </c>
    </row>
    <row r="8" spans="1:11" ht="15.75" thickBot="1">
      <c r="A8" s="43" t="s">
        <v>36</v>
      </c>
      <c r="B8" s="51">
        <v>19</v>
      </c>
      <c r="C8" s="49">
        <v>21</v>
      </c>
      <c r="D8" s="50">
        <v>21</v>
      </c>
      <c r="G8" s="43" t="s">
        <v>36</v>
      </c>
      <c r="H8" s="50">
        <f>H4*3.6*7/100</f>
        <v>17.992800000000003</v>
      </c>
      <c r="I8" s="51">
        <v>19</v>
      </c>
      <c r="J8" s="44">
        <v>19.8</v>
      </c>
      <c r="K8" s="44">
        <v>19.8</v>
      </c>
    </row>
    <row r="11" spans="1:11" ht="15.75" thickBot="1">
      <c r="B11" s="52">
        <f>AVERAGE('[12]Bf and scrap Scenario'!$B$24:$B$27)</f>
        <v>79.295000000000002</v>
      </c>
      <c r="C11" s="52">
        <v>84</v>
      </c>
      <c r="D11" s="52">
        <v>84</v>
      </c>
    </row>
    <row r="12" spans="1:11" ht="15.75" thickBot="1">
      <c r="B12" s="52">
        <v>82.9</v>
      </c>
      <c r="C12" s="52">
        <v>84.25</v>
      </c>
      <c r="D12" s="52">
        <v>84</v>
      </c>
      <c r="G12" s="32"/>
      <c r="H12" s="34" t="s">
        <v>37</v>
      </c>
      <c r="I12" s="35" t="s">
        <v>50</v>
      </c>
      <c r="J12" s="34" t="s">
        <v>51</v>
      </c>
      <c r="K12" s="34" t="s">
        <v>52</v>
      </c>
    </row>
    <row r="13" spans="1:11">
      <c r="B13" s="52">
        <v>73.599999999999994</v>
      </c>
      <c r="C13" s="52">
        <v>81</v>
      </c>
      <c r="D13" s="52">
        <v>84</v>
      </c>
      <c r="G13" s="37" t="s">
        <v>34</v>
      </c>
      <c r="H13" s="53">
        <v>76.3</v>
      </c>
      <c r="I13" s="54">
        <f>AVERAGE('[12]Bf and scrap Scenario'!$B$24:$B$27)</f>
        <v>79.295000000000002</v>
      </c>
      <c r="J13" s="54">
        <v>84</v>
      </c>
      <c r="K13" s="54">
        <v>84</v>
      </c>
    </row>
    <row r="14" spans="1:11">
      <c r="G14" s="37" t="s">
        <v>35</v>
      </c>
      <c r="H14" s="53">
        <v>78</v>
      </c>
      <c r="I14" s="54">
        <v>82.9</v>
      </c>
      <c r="J14" s="54">
        <v>84.25</v>
      </c>
      <c r="K14" s="54">
        <v>84</v>
      </c>
    </row>
    <row r="15" spans="1:11" ht="15.75" thickBot="1">
      <c r="B15" s="55">
        <f>B11*3.5*7/100</f>
        <v>19.427275000000002</v>
      </c>
      <c r="C15" s="55">
        <f t="shared" ref="C15:D17" si="2">C11*3.6*7/100</f>
        <v>21.168000000000003</v>
      </c>
      <c r="D15" s="55">
        <f t="shared" si="2"/>
        <v>21.168000000000003</v>
      </c>
      <c r="G15" s="43" t="s">
        <v>36</v>
      </c>
      <c r="H15" s="56">
        <v>71.400000000000006</v>
      </c>
      <c r="I15" s="54">
        <v>73.599999999999994</v>
      </c>
      <c r="J15" s="54">
        <v>81</v>
      </c>
      <c r="K15" s="54">
        <v>84</v>
      </c>
    </row>
    <row r="16" spans="1:11" ht="15.75" thickBot="1">
      <c r="B16" s="55">
        <f>B12*3.5*7/100</f>
        <v>20.310500000000001</v>
      </c>
      <c r="C16" s="55">
        <f t="shared" si="2"/>
        <v>21.230999999999998</v>
      </c>
      <c r="D16" s="55">
        <f t="shared" si="2"/>
        <v>21.168000000000003</v>
      </c>
      <c r="G16" s="32" t="s">
        <v>39</v>
      </c>
      <c r="H16" s="57" t="s">
        <v>38</v>
      </c>
      <c r="I16" s="58" t="s">
        <v>47</v>
      </c>
      <c r="J16" s="57" t="s">
        <v>48</v>
      </c>
      <c r="K16" s="57" t="s">
        <v>49</v>
      </c>
    </row>
    <row r="17" spans="2:11">
      <c r="B17" s="55">
        <f>B13*3.5*7/100</f>
        <v>18.031999999999996</v>
      </c>
      <c r="C17" s="55">
        <f t="shared" si="2"/>
        <v>20.412000000000003</v>
      </c>
      <c r="D17" s="55">
        <f t="shared" si="2"/>
        <v>21.168000000000003</v>
      </c>
      <c r="G17" s="37" t="s">
        <v>34</v>
      </c>
      <c r="H17" s="59">
        <f>H13*3.6*7/100</f>
        <v>19.227599999999999</v>
      </c>
      <c r="I17" s="60">
        <f>I13*3.5*7/100</f>
        <v>19.427275000000002</v>
      </c>
      <c r="J17" s="53">
        <v>20.5</v>
      </c>
      <c r="K17" s="53">
        <v>20.5</v>
      </c>
    </row>
    <row r="18" spans="2:11">
      <c r="G18" s="37" t="s">
        <v>35</v>
      </c>
      <c r="H18" s="59">
        <f>H14*3.6*7/100</f>
        <v>19.656000000000002</v>
      </c>
      <c r="I18" s="60">
        <v>20.5</v>
      </c>
      <c r="J18" s="53">
        <v>20.8</v>
      </c>
      <c r="K18" s="53">
        <v>20.8</v>
      </c>
    </row>
    <row r="19" spans="2:11" ht="15.75" thickBot="1">
      <c r="G19" s="43" t="s">
        <v>36</v>
      </c>
      <c r="H19" s="61">
        <f>H15*3.6*7/100</f>
        <v>17.992800000000003</v>
      </c>
      <c r="I19" s="62">
        <v>19.3</v>
      </c>
      <c r="J19" s="56">
        <v>20</v>
      </c>
      <c r="K19" s="56">
        <v>20.3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I83"/>
  <sheetViews>
    <sheetView workbookViewId="0">
      <selection sqref="A1:I11"/>
    </sheetView>
  </sheetViews>
  <sheetFormatPr defaultRowHeight="15"/>
  <cols>
    <col min="1" max="1" width="11.28515625" bestFit="1" customWidth="1"/>
    <col min="2" max="2" width="12.85546875" bestFit="1" customWidth="1"/>
    <col min="3" max="3" width="15.42578125" bestFit="1" customWidth="1"/>
    <col min="4" max="4" width="12.85546875" bestFit="1" customWidth="1"/>
    <col min="5" max="5" width="15.42578125" bestFit="1" customWidth="1"/>
    <col min="6" max="6" width="9.7109375" bestFit="1" customWidth="1"/>
    <col min="7" max="7" width="16" bestFit="1" customWidth="1"/>
    <col min="8" max="8" width="13.85546875" bestFit="1" customWidth="1"/>
    <col min="9" max="9" width="13.7109375" bestFit="1" customWidth="1"/>
  </cols>
  <sheetData>
    <row r="1" spans="1:9">
      <c r="A1" s="19" t="s">
        <v>25</v>
      </c>
      <c r="B1" s="20" t="s">
        <v>26</v>
      </c>
      <c r="C1" s="20" t="s">
        <v>27</v>
      </c>
      <c r="D1" s="20" t="s">
        <v>22</v>
      </c>
      <c r="E1" s="20" t="s">
        <v>23</v>
      </c>
      <c r="F1" s="20" t="s">
        <v>24</v>
      </c>
      <c r="G1" s="20" t="s">
        <v>28</v>
      </c>
      <c r="H1" s="20" t="s">
        <v>29</v>
      </c>
      <c r="I1" s="20" t="s">
        <v>30</v>
      </c>
    </row>
    <row r="2" spans="1:9">
      <c r="A2" s="318">
        <f>A3+14</f>
        <v>44330</v>
      </c>
      <c r="B2" s="20">
        <v>1</v>
      </c>
      <c r="C2" s="20">
        <v>1</v>
      </c>
      <c r="D2" s="20">
        <v>1</v>
      </c>
      <c r="E2" s="20">
        <v>1</v>
      </c>
      <c r="F2" s="20">
        <v>2</v>
      </c>
      <c r="G2" s="20">
        <v>-2</v>
      </c>
      <c r="H2" s="20">
        <v>1</v>
      </c>
      <c r="I2" s="20">
        <f t="shared" ref="I2:I73" si="0">SUM(B2:H2)</f>
        <v>5</v>
      </c>
    </row>
    <row r="3" spans="1:9" ht="13.5" customHeight="1">
      <c r="A3" s="319">
        <f t="shared" ref="A3:A11" si="1">A4+7</f>
        <v>44316</v>
      </c>
      <c r="B3" s="184">
        <v>2</v>
      </c>
      <c r="C3" s="184">
        <v>1</v>
      </c>
      <c r="D3" s="184">
        <v>1</v>
      </c>
      <c r="E3" s="184">
        <v>0</v>
      </c>
      <c r="F3" s="184">
        <v>1</v>
      </c>
      <c r="G3" s="184">
        <v>-2</v>
      </c>
      <c r="H3" s="184">
        <v>1</v>
      </c>
      <c r="I3" s="184">
        <f t="shared" si="0"/>
        <v>4</v>
      </c>
    </row>
    <row r="4" spans="1:9" ht="13.5" customHeight="1">
      <c r="A4" s="319">
        <f t="shared" si="1"/>
        <v>44309</v>
      </c>
      <c r="B4" s="184">
        <v>1</v>
      </c>
      <c r="C4" s="184">
        <v>1</v>
      </c>
      <c r="D4" s="184">
        <v>1</v>
      </c>
      <c r="E4" s="184">
        <v>0</v>
      </c>
      <c r="F4" s="184">
        <v>0</v>
      </c>
      <c r="G4" s="184">
        <v>-1</v>
      </c>
      <c r="H4" s="184">
        <v>2</v>
      </c>
      <c r="I4" s="184">
        <f t="shared" si="0"/>
        <v>4</v>
      </c>
    </row>
    <row r="5" spans="1:9" ht="13.5" customHeight="1">
      <c r="A5" s="319">
        <f t="shared" si="1"/>
        <v>44302</v>
      </c>
      <c r="B5" s="184">
        <v>1</v>
      </c>
      <c r="C5" s="184">
        <v>1</v>
      </c>
      <c r="D5" s="184">
        <v>1</v>
      </c>
      <c r="E5" s="184">
        <v>0</v>
      </c>
      <c r="F5" s="184">
        <v>0</v>
      </c>
      <c r="G5" s="184">
        <v>-1</v>
      </c>
      <c r="H5" s="184">
        <v>2</v>
      </c>
      <c r="I5" s="184">
        <f t="shared" si="0"/>
        <v>4</v>
      </c>
    </row>
    <row r="6" spans="1:9" ht="13.5" customHeight="1">
      <c r="A6" s="319">
        <f t="shared" si="1"/>
        <v>44295</v>
      </c>
      <c r="B6" s="184">
        <v>1</v>
      </c>
      <c r="C6" s="184">
        <v>1</v>
      </c>
      <c r="D6" s="184">
        <v>1</v>
      </c>
      <c r="E6" s="184">
        <v>0</v>
      </c>
      <c r="F6" s="184">
        <v>0</v>
      </c>
      <c r="G6" s="184">
        <v>-1</v>
      </c>
      <c r="H6" s="184">
        <v>2</v>
      </c>
      <c r="I6" s="184">
        <f t="shared" si="0"/>
        <v>4</v>
      </c>
    </row>
    <row r="7" spans="1:9" ht="13.5" customHeight="1">
      <c r="A7" s="319">
        <f t="shared" si="1"/>
        <v>44288</v>
      </c>
      <c r="B7" s="184">
        <v>1</v>
      </c>
      <c r="C7" s="184">
        <v>1</v>
      </c>
      <c r="D7" s="184">
        <v>1</v>
      </c>
      <c r="E7" s="184">
        <v>0</v>
      </c>
      <c r="F7" s="184">
        <v>0</v>
      </c>
      <c r="G7" s="184">
        <v>0</v>
      </c>
      <c r="H7" s="184">
        <v>2</v>
      </c>
      <c r="I7" s="184">
        <f t="shared" si="0"/>
        <v>5</v>
      </c>
    </row>
    <row r="8" spans="1:9" ht="13.5" customHeight="1">
      <c r="A8" s="319">
        <f t="shared" si="1"/>
        <v>44281</v>
      </c>
      <c r="B8" s="184">
        <v>2</v>
      </c>
      <c r="C8" s="184">
        <v>1</v>
      </c>
      <c r="D8" s="184">
        <v>1</v>
      </c>
      <c r="E8" s="184">
        <v>0</v>
      </c>
      <c r="F8" s="184">
        <v>0</v>
      </c>
      <c r="G8" s="184">
        <v>0</v>
      </c>
      <c r="H8" s="184">
        <v>2</v>
      </c>
      <c r="I8" s="184">
        <f t="shared" si="0"/>
        <v>6</v>
      </c>
    </row>
    <row r="9" spans="1:9" ht="13.5" customHeight="1">
      <c r="A9" s="319">
        <f t="shared" si="1"/>
        <v>44274</v>
      </c>
      <c r="B9" s="184">
        <v>2</v>
      </c>
      <c r="C9" s="184">
        <v>1</v>
      </c>
      <c r="D9" s="184">
        <v>1</v>
      </c>
      <c r="E9" s="184">
        <v>0</v>
      </c>
      <c r="F9" s="184">
        <v>0</v>
      </c>
      <c r="G9" s="184">
        <v>1</v>
      </c>
      <c r="H9" s="184">
        <v>2</v>
      </c>
      <c r="I9" s="184">
        <f t="shared" si="0"/>
        <v>7</v>
      </c>
    </row>
    <row r="10" spans="1:9" ht="13.5" customHeight="1">
      <c r="A10" s="319">
        <f t="shared" si="1"/>
        <v>44267</v>
      </c>
      <c r="B10" s="184">
        <v>2</v>
      </c>
      <c r="C10" s="184">
        <v>1</v>
      </c>
      <c r="D10" s="184">
        <v>1</v>
      </c>
      <c r="E10" s="184">
        <v>1</v>
      </c>
      <c r="F10" s="184">
        <v>1</v>
      </c>
      <c r="G10" s="184">
        <v>1</v>
      </c>
      <c r="H10" s="184">
        <v>1</v>
      </c>
      <c r="I10" s="184">
        <f t="shared" si="0"/>
        <v>8</v>
      </c>
    </row>
    <row r="11" spans="1:9" ht="13.5" customHeight="1">
      <c r="A11" s="319">
        <f t="shared" si="1"/>
        <v>44260</v>
      </c>
      <c r="B11" s="184">
        <v>1</v>
      </c>
      <c r="C11" s="184">
        <v>1</v>
      </c>
      <c r="D11" s="184">
        <v>1</v>
      </c>
      <c r="E11" s="184">
        <v>1</v>
      </c>
      <c r="F11" s="184">
        <v>1</v>
      </c>
      <c r="G11" s="184">
        <v>1</v>
      </c>
      <c r="H11" s="184">
        <v>1</v>
      </c>
      <c r="I11" s="184">
        <f t="shared" si="0"/>
        <v>7</v>
      </c>
    </row>
    <row r="12" spans="1:9" ht="13.5" customHeight="1">
      <c r="A12" s="319">
        <f>A13+14</f>
        <v>44253</v>
      </c>
      <c r="B12" s="184">
        <v>2</v>
      </c>
      <c r="C12" s="184">
        <v>1</v>
      </c>
      <c r="D12" s="184">
        <v>1</v>
      </c>
      <c r="E12" s="184">
        <v>1</v>
      </c>
      <c r="F12" s="184">
        <v>1</v>
      </c>
      <c r="G12" s="184">
        <v>1</v>
      </c>
      <c r="H12" s="184">
        <v>1</v>
      </c>
      <c r="I12" s="184">
        <f t="shared" si="0"/>
        <v>8</v>
      </c>
    </row>
    <row r="13" spans="1:9" ht="13.5" customHeight="1">
      <c r="A13" s="319">
        <f t="shared" ref="A13:A17" si="2">A14+7</f>
        <v>44239</v>
      </c>
      <c r="B13" s="184">
        <v>2</v>
      </c>
      <c r="C13" s="184">
        <v>1</v>
      </c>
      <c r="D13" s="184">
        <v>1</v>
      </c>
      <c r="E13" s="184">
        <v>1</v>
      </c>
      <c r="F13" s="184">
        <v>1</v>
      </c>
      <c r="G13" s="184">
        <v>1</v>
      </c>
      <c r="H13" s="184">
        <v>1</v>
      </c>
      <c r="I13" s="184">
        <f t="shared" si="0"/>
        <v>8</v>
      </c>
    </row>
    <row r="14" spans="1:9" ht="13.5" customHeight="1">
      <c r="A14" s="319">
        <f t="shared" si="2"/>
        <v>44232</v>
      </c>
      <c r="B14" s="184">
        <v>1</v>
      </c>
      <c r="C14" s="184">
        <v>1</v>
      </c>
      <c r="D14" s="184">
        <v>1</v>
      </c>
      <c r="E14" s="184">
        <v>1</v>
      </c>
      <c r="F14" s="184">
        <v>0</v>
      </c>
      <c r="G14" s="184">
        <v>1</v>
      </c>
      <c r="H14" s="184">
        <v>1</v>
      </c>
      <c r="I14" s="184">
        <f t="shared" si="0"/>
        <v>6</v>
      </c>
    </row>
    <row r="15" spans="1:9" ht="13.5" customHeight="1">
      <c r="A15" s="319">
        <f t="shared" si="2"/>
        <v>44225</v>
      </c>
      <c r="B15" s="21">
        <v>2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f t="shared" si="0"/>
        <v>8</v>
      </c>
    </row>
    <row r="16" spans="1:9" ht="13.5" customHeight="1">
      <c r="A16" s="319">
        <f t="shared" si="2"/>
        <v>44218</v>
      </c>
      <c r="B16" s="21">
        <v>1</v>
      </c>
      <c r="C16" s="21">
        <v>1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I16" s="21">
        <f t="shared" si="0"/>
        <v>7</v>
      </c>
    </row>
    <row r="17" spans="1:9" ht="13.5" customHeight="1">
      <c r="A17" s="319">
        <f t="shared" si="2"/>
        <v>44211</v>
      </c>
      <c r="B17" s="21">
        <v>1</v>
      </c>
      <c r="C17" s="21">
        <v>1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f t="shared" si="0"/>
        <v>7</v>
      </c>
    </row>
    <row r="18" spans="1:9" ht="13.5" customHeight="1">
      <c r="A18" s="319">
        <v>44204</v>
      </c>
      <c r="B18" s="21">
        <v>1</v>
      </c>
      <c r="C18" s="21">
        <v>1</v>
      </c>
      <c r="D18" s="21">
        <v>1</v>
      </c>
      <c r="E18" s="21">
        <v>1</v>
      </c>
      <c r="F18" s="21">
        <v>1</v>
      </c>
      <c r="G18" s="21">
        <v>0</v>
      </c>
      <c r="H18" s="21">
        <v>1</v>
      </c>
      <c r="I18" s="21">
        <f t="shared" si="0"/>
        <v>6</v>
      </c>
    </row>
    <row r="19" spans="1:9" ht="13.5" customHeight="1">
      <c r="A19" s="319">
        <f>A18-7</f>
        <v>44197</v>
      </c>
      <c r="B19" s="21">
        <v>1</v>
      </c>
      <c r="C19" s="21">
        <v>1</v>
      </c>
      <c r="D19" s="21">
        <v>1</v>
      </c>
      <c r="E19" s="21">
        <v>1</v>
      </c>
      <c r="F19" s="21">
        <v>1</v>
      </c>
      <c r="G19" s="21">
        <v>0</v>
      </c>
      <c r="H19" s="21">
        <v>1</v>
      </c>
      <c r="I19" s="21">
        <f t="shared" si="0"/>
        <v>6</v>
      </c>
    </row>
    <row r="20" spans="1:9" ht="13.5" customHeight="1">
      <c r="A20" s="319">
        <f t="shared" ref="A20:A38" si="3">A19-7</f>
        <v>44190</v>
      </c>
      <c r="B20" s="21">
        <v>1</v>
      </c>
      <c r="C20" s="21">
        <v>1</v>
      </c>
      <c r="D20" s="21">
        <v>1</v>
      </c>
      <c r="E20" s="21">
        <v>1</v>
      </c>
      <c r="F20" s="21">
        <v>1</v>
      </c>
      <c r="G20" s="21">
        <v>-1</v>
      </c>
      <c r="H20" s="21">
        <v>1</v>
      </c>
      <c r="I20" s="21">
        <f t="shared" si="0"/>
        <v>5</v>
      </c>
    </row>
    <row r="21" spans="1:9" ht="13.5" customHeight="1">
      <c r="A21" s="319">
        <f t="shared" si="3"/>
        <v>44183</v>
      </c>
      <c r="B21" s="21">
        <v>0</v>
      </c>
      <c r="C21" s="21">
        <v>1</v>
      </c>
      <c r="D21" s="21">
        <v>1</v>
      </c>
      <c r="E21" s="21">
        <v>1</v>
      </c>
      <c r="F21" s="21">
        <v>1</v>
      </c>
      <c r="G21" s="21">
        <v>-1</v>
      </c>
      <c r="H21" s="21">
        <v>1</v>
      </c>
      <c r="I21" s="21">
        <f t="shared" si="0"/>
        <v>4</v>
      </c>
    </row>
    <row r="22" spans="1:9" ht="13.5" customHeight="1">
      <c r="A22" s="319">
        <f t="shared" si="3"/>
        <v>44176</v>
      </c>
      <c r="B22" s="21">
        <v>-1</v>
      </c>
      <c r="C22" s="21">
        <v>1</v>
      </c>
      <c r="D22" s="21">
        <v>1</v>
      </c>
      <c r="E22" s="21">
        <v>1</v>
      </c>
      <c r="F22" s="21">
        <v>1</v>
      </c>
      <c r="G22" s="21">
        <v>-1</v>
      </c>
      <c r="H22" s="21">
        <v>1</v>
      </c>
      <c r="I22" s="21">
        <f t="shared" si="0"/>
        <v>3</v>
      </c>
    </row>
    <row r="23" spans="1:9" ht="13.5" customHeight="1">
      <c r="A23" s="319">
        <f t="shared" si="3"/>
        <v>44169</v>
      </c>
      <c r="B23" s="21">
        <v>-1</v>
      </c>
      <c r="C23" s="21">
        <v>0</v>
      </c>
      <c r="D23" s="21">
        <v>1</v>
      </c>
      <c r="E23" s="21">
        <v>1</v>
      </c>
      <c r="F23" s="21">
        <v>1</v>
      </c>
      <c r="G23" s="21">
        <v>-1</v>
      </c>
      <c r="H23" s="21">
        <v>1</v>
      </c>
      <c r="I23" s="21">
        <f t="shared" si="0"/>
        <v>2</v>
      </c>
    </row>
    <row r="24" spans="1:9" ht="13.5" customHeight="1">
      <c r="A24" s="319">
        <f t="shared" si="3"/>
        <v>44162</v>
      </c>
      <c r="B24" s="21">
        <v>-1</v>
      </c>
      <c r="C24" s="21">
        <v>0</v>
      </c>
      <c r="D24" s="21">
        <v>1</v>
      </c>
      <c r="E24" s="21">
        <v>1</v>
      </c>
      <c r="F24" s="21">
        <v>1</v>
      </c>
      <c r="G24" s="21">
        <v>-1</v>
      </c>
      <c r="H24" s="21">
        <v>1</v>
      </c>
      <c r="I24" s="21">
        <f t="shared" si="0"/>
        <v>2</v>
      </c>
    </row>
    <row r="25" spans="1:9" ht="13.5" customHeight="1">
      <c r="A25" s="319">
        <f t="shared" si="3"/>
        <v>44155</v>
      </c>
      <c r="B25" s="21">
        <v>-1</v>
      </c>
      <c r="C25" s="21">
        <v>0</v>
      </c>
      <c r="D25" s="21">
        <v>1</v>
      </c>
      <c r="E25" s="21">
        <v>1</v>
      </c>
      <c r="F25" s="21">
        <v>1</v>
      </c>
      <c r="G25" s="21">
        <v>-1</v>
      </c>
      <c r="H25" s="21">
        <v>1</v>
      </c>
      <c r="I25" s="21">
        <f t="shared" si="0"/>
        <v>2</v>
      </c>
    </row>
    <row r="26" spans="1:9" ht="14.1" customHeight="1">
      <c r="A26" s="319">
        <f t="shared" si="3"/>
        <v>44148</v>
      </c>
      <c r="B26" s="21">
        <v>-1</v>
      </c>
      <c r="C26" s="21">
        <v>0</v>
      </c>
      <c r="D26" s="21">
        <v>1</v>
      </c>
      <c r="E26" s="21">
        <v>1</v>
      </c>
      <c r="F26" s="21">
        <v>1</v>
      </c>
      <c r="G26" s="21">
        <v>0</v>
      </c>
      <c r="H26" s="21">
        <v>1</v>
      </c>
      <c r="I26" s="21">
        <f t="shared" si="0"/>
        <v>3</v>
      </c>
    </row>
    <row r="27" spans="1:9" ht="14.1" customHeight="1">
      <c r="A27" s="319">
        <f t="shared" si="3"/>
        <v>44141</v>
      </c>
      <c r="B27" s="21">
        <v>-1</v>
      </c>
      <c r="C27" s="21">
        <v>0</v>
      </c>
      <c r="D27" s="21">
        <v>1</v>
      </c>
      <c r="E27" s="21">
        <v>1</v>
      </c>
      <c r="F27" s="21">
        <v>1</v>
      </c>
      <c r="G27" s="21">
        <v>0</v>
      </c>
      <c r="H27" s="21">
        <v>1</v>
      </c>
      <c r="I27" s="21">
        <f t="shared" si="0"/>
        <v>3</v>
      </c>
    </row>
    <row r="28" spans="1:9" ht="14.1" customHeight="1">
      <c r="A28" s="319">
        <f t="shared" si="3"/>
        <v>44134</v>
      </c>
      <c r="B28" s="21">
        <v>-1</v>
      </c>
      <c r="C28" s="21">
        <v>0</v>
      </c>
      <c r="D28" s="21">
        <v>1</v>
      </c>
      <c r="E28" s="21">
        <v>1</v>
      </c>
      <c r="F28" s="21">
        <v>1</v>
      </c>
      <c r="G28" s="21">
        <v>1</v>
      </c>
      <c r="H28" s="21">
        <v>1</v>
      </c>
      <c r="I28" s="21">
        <f t="shared" si="0"/>
        <v>4</v>
      </c>
    </row>
    <row r="29" spans="1:9" ht="14.1" customHeight="1">
      <c r="A29" s="319">
        <f t="shared" si="3"/>
        <v>44127</v>
      </c>
      <c r="B29" s="21">
        <v>0</v>
      </c>
      <c r="C29" s="21">
        <v>0</v>
      </c>
      <c r="D29" s="21">
        <v>1</v>
      </c>
      <c r="E29" s="21">
        <v>1</v>
      </c>
      <c r="F29" s="21">
        <v>1</v>
      </c>
      <c r="G29" s="21">
        <v>1</v>
      </c>
      <c r="H29" s="21">
        <v>1</v>
      </c>
      <c r="I29" s="21">
        <f t="shared" si="0"/>
        <v>5</v>
      </c>
    </row>
    <row r="30" spans="1:9" ht="14.1" customHeight="1">
      <c r="A30" s="319">
        <f t="shared" si="3"/>
        <v>44120</v>
      </c>
      <c r="B30" s="21">
        <v>0</v>
      </c>
      <c r="C30" s="21">
        <v>0</v>
      </c>
      <c r="D30" s="21">
        <v>1</v>
      </c>
      <c r="E30" s="21">
        <v>1</v>
      </c>
      <c r="F30" s="21">
        <v>1</v>
      </c>
      <c r="G30" s="21">
        <v>1</v>
      </c>
      <c r="H30" s="21">
        <v>1</v>
      </c>
      <c r="I30" s="21">
        <f t="shared" si="0"/>
        <v>5</v>
      </c>
    </row>
    <row r="31" spans="1:9" ht="14.1" customHeight="1">
      <c r="A31" s="319">
        <f t="shared" si="3"/>
        <v>44113</v>
      </c>
      <c r="B31" s="21">
        <v>0</v>
      </c>
      <c r="C31" s="21">
        <v>0</v>
      </c>
      <c r="D31" s="21">
        <v>1</v>
      </c>
      <c r="E31" s="21">
        <v>1</v>
      </c>
      <c r="F31" s="21">
        <v>1</v>
      </c>
      <c r="G31" s="21">
        <v>1</v>
      </c>
      <c r="H31" s="21">
        <v>1</v>
      </c>
      <c r="I31" s="21">
        <f t="shared" si="0"/>
        <v>5</v>
      </c>
    </row>
    <row r="32" spans="1:9" ht="14.1" customHeight="1">
      <c r="A32" s="319">
        <f t="shared" si="3"/>
        <v>44106</v>
      </c>
      <c r="B32" s="21">
        <v>0</v>
      </c>
      <c r="C32" s="21">
        <v>0</v>
      </c>
      <c r="D32" s="21">
        <v>1</v>
      </c>
      <c r="E32" s="21">
        <v>0</v>
      </c>
      <c r="F32" s="21">
        <v>1</v>
      </c>
      <c r="G32" s="21">
        <v>1</v>
      </c>
      <c r="H32" s="21">
        <v>1</v>
      </c>
      <c r="I32" s="21">
        <f t="shared" si="0"/>
        <v>4</v>
      </c>
    </row>
    <row r="33" spans="1:9" ht="14.1" customHeight="1">
      <c r="A33" s="319">
        <f t="shared" si="3"/>
        <v>44099</v>
      </c>
      <c r="B33" s="21">
        <v>-1</v>
      </c>
      <c r="C33" s="21">
        <v>0</v>
      </c>
      <c r="D33" s="21">
        <v>1</v>
      </c>
      <c r="E33" s="21">
        <v>1</v>
      </c>
      <c r="F33" s="21">
        <v>1</v>
      </c>
      <c r="G33" s="21">
        <v>1</v>
      </c>
      <c r="H33" s="21">
        <v>1</v>
      </c>
      <c r="I33" s="21">
        <f t="shared" si="0"/>
        <v>4</v>
      </c>
    </row>
    <row r="34" spans="1:9" ht="14.1" customHeight="1">
      <c r="A34" s="319">
        <f t="shared" si="3"/>
        <v>44092</v>
      </c>
      <c r="B34" s="21">
        <v>-1</v>
      </c>
      <c r="C34" s="21">
        <v>0</v>
      </c>
      <c r="D34" s="21">
        <v>1</v>
      </c>
      <c r="E34" s="21">
        <v>1</v>
      </c>
      <c r="F34" s="21">
        <v>1</v>
      </c>
      <c r="G34" s="21">
        <v>1</v>
      </c>
      <c r="H34" s="21">
        <v>1</v>
      </c>
      <c r="I34" s="21">
        <f t="shared" si="0"/>
        <v>4</v>
      </c>
    </row>
    <row r="35" spans="1:9" ht="14.1" customHeight="1">
      <c r="A35" s="319">
        <f t="shared" si="3"/>
        <v>44085</v>
      </c>
      <c r="B35" s="21">
        <v>-1</v>
      </c>
      <c r="C35" s="21">
        <v>0</v>
      </c>
      <c r="D35" s="21">
        <v>1</v>
      </c>
      <c r="E35" s="21">
        <v>1</v>
      </c>
      <c r="F35" s="21">
        <v>1</v>
      </c>
      <c r="G35" s="21">
        <v>1</v>
      </c>
      <c r="H35" s="21">
        <v>1</v>
      </c>
      <c r="I35" s="21">
        <f t="shared" si="0"/>
        <v>4</v>
      </c>
    </row>
    <row r="36" spans="1:9" ht="14.1" customHeight="1">
      <c r="A36" s="319">
        <f t="shared" si="3"/>
        <v>44078</v>
      </c>
      <c r="B36" s="21">
        <v>-1</v>
      </c>
      <c r="C36" s="21">
        <v>0</v>
      </c>
      <c r="D36" s="21">
        <v>1</v>
      </c>
      <c r="E36" s="21">
        <v>1</v>
      </c>
      <c r="F36" s="21">
        <v>1</v>
      </c>
      <c r="G36" s="21">
        <v>1</v>
      </c>
      <c r="H36" s="21">
        <v>1</v>
      </c>
      <c r="I36" s="21">
        <f t="shared" si="0"/>
        <v>4</v>
      </c>
    </row>
    <row r="37" spans="1:9">
      <c r="A37" s="319">
        <f t="shared" si="3"/>
        <v>44071</v>
      </c>
      <c r="B37" s="21">
        <v>-1</v>
      </c>
      <c r="C37" s="21">
        <v>0</v>
      </c>
      <c r="D37" s="21">
        <v>1</v>
      </c>
      <c r="E37" s="21">
        <v>1</v>
      </c>
      <c r="F37" s="21">
        <v>1</v>
      </c>
      <c r="G37" s="21">
        <v>1</v>
      </c>
      <c r="H37" s="21">
        <v>1</v>
      </c>
      <c r="I37" s="21">
        <f t="shared" si="0"/>
        <v>4</v>
      </c>
    </row>
    <row r="38" spans="1:9">
      <c r="A38" s="319">
        <f t="shared" si="3"/>
        <v>44064</v>
      </c>
      <c r="B38" s="21">
        <v>-1</v>
      </c>
      <c r="C38" s="21">
        <v>0</v>
      </c>
      <c r="D38" s="21">
        <v>1</v>
      </c>
      <c r="E38" s="21">
        <v>1</v>
      </c>
      <c r="F38" s="21">
        <v>1</v>
      </c>
      <c r="G38" s="21">
        <v>1</v>
      </c>
      <c r="H38" s="21">
        <v>1</v>
      </c>
      <c r="I38" s="21">
        <f t="shared" si="0"/>
        <v>4</v>
      </c>
    </row>
    <row r="39" spans="1:9">
      <c r="A39" s="319">
        <v>44017</v>
      </c>
      <c r="B39" s="21">
        <v>-1</v>
      </c>
      <c r="C39" s="21">
        <v>0</v>
      </c>
      <c r="D39" s="21">
        <v>1</v>
      </c>
      <c r="E39" s="21">
        <v>1</v>
      </c>
      <c r="F39" s="21">
        <v>1</v>
      </c>
      <c r="G39" s="21">
        <v>1</v>
      </c>
      <c r="H39" s="21">
        <v>1</v>
      </c>
      <c r="I39" s="21">
        <f t="shared" si="0"/>
        <v>4</v>
      </c>
    </row>
    <row r="40" spans="1:9">
      <c r="A40" s="319">
        <f t="shared" ref="A40:A69" si="4">A41+7</f>
        <v>44003</v>
      </c>
      <c r="B40" s="21">
        <v>-1</v>
      </c>
      <c r="C40" s="21">
        <v>0</v>
      </c>
      <c r="D40" s="21">
        <v>1</v>
      </c>
      <c r="E40" s="21">
        <v>1</v>
      </c>
      <c r="F40" s="21">
        <v>1</v>
      </c>
      <c r="G40" s="21">
        <v>1</v>
      </c>
      <c r="H40" s="21">
        <v>0</v>
      </c>
      <c r="I40" s="21">
        <f t="shared" si="0"/>
        <v>3</v>
      </c>
    </row>
    <row r="41" spans="1:9">
      <c r="A41" s="319">
        <f t="shared" si="4"/>
        <v>43996</v>
      </c>
      <c r="B41" s="21">
        <v>0</v>
      </c>
      <c r="C41" s="21">
        <v>0</v>
      </c>
      <c r="D41" s="21">
        <v>0</v>
      </c>
      <c r="E41" s="21">
        <v>1</v>
      </c>
      <c r="F41" s="21">
        <v>1</v>
      </c>
      <c r="G41" s="21">
        <v>1</v>
      </c>
      <c r="H41" s="21">
        <v>0</v>
      </c>
      <c r="I41" s="21">
        <f t="shared" si="0"/>
        <v>3</v>
      </c>
    </row>
    <row r="42" spans="1:9">
      <c r="A42" s="319">
        <f t="shared" si="4"/>
        <v>43989</v>
      </c>
      <c r="B42" s="21">
        <v>-1</v>
      </c>
      <c r="C42" s="21">
        <v>0</v>
      </c>
      <c r="D42" s="21">
        <v>0</v>
      </c>
      <c r="E42" s="21">
        <v>1</v>
      </c>
      <c r="F42" s="21">
        <v>1</v>
      </c>
      <c r="G42" s="21">
        <v>1</v>
      </c>
      <c r="H42" s="21">
        <v>0</v>
      </c>
      <c r="I42" s="21">
        <f t="shared" si="0"/>
        <v>2</v>
      </c>
    </row>
    <row r="43" spans="1:9">
      <c r="A43" s="319">
        <f t="shared" si="4"/>
        <v>43982</v>
      </c>
      <c r="B43" s="21">
        <v>-1</v>
      </c>
      <c r="C43" s="21">
        <v>0</v>
      </c>
      <c r="D43" s="21">
        <v>0</v>
      </c>
      <c r="E43" s="21">
        <v>1</v>
      </c>
      <c r="F43" s="21">
        <v>1</v>
      </c>
      <c r="G43" s="21">
        <v>1</v>
      </c>
      <c r="H43" s="21">
        <v>0</v>
      </c>
      <c r="I43" s="21">
        <f t="shared" si="0"/>
        <v>2</v>
      </c>
    </row>
    <row r="44" spans="1:9">
      <c r="A44" s="319">
        <f>A45+14</f>
        <v>43975</v>
      </c>
      <c r="B44" s="21">
        <v>0</v>
      </c>
      <c r="C44" s="21">
        <v>-1</v>
      </c>
      <c r="D44" s="21">
        <v>0</v>
      </c>
      <c r="E44" s="21">
        <v>1</v>
      </c>
      <c r="F44" s="21">
        <v>0</v>
      </c>
      <c r="G44" s="21">
        <v>1</v>
      </c>
      <c r="H44" s="21">
        <v>0</v>
      </c>
      <c r="I44" s="21">
        <f t="shared" si="0"/>
        <v>1</v>
      </c>
    </row>
    <row r="45" spans="1:9">
      <c r="A45" s="319">
        <f t="shared" si="4"/>
        <v>43961</v>
      </c>
      <c r="B45" s="21">
        <v>-1</v>
      </c>
      <c r="C45" s="21">
        <v>-1</v>
      </c>
      <c r="D45" s="21">
        <v>0</v>
      </c>
      <c r="E45" s="21">
        <v>1</v>
      </c>
      <c r="F45" s="21">
        <v>0</v>
      </c>
      <c r="G45" s="21">
        <v>1</v>
      </c>
      <c r="H45" s="21">
        <v>0</v>
      </c>
      <c r="I45" s="21">
        <f t="shared" si="0"/>
        <v>0</v>
      </c>
    </row>
    <row r="46" spans="1:9">
      <c r="A46" s="319">
        <f t="shared" si="4"/>
        <v>43954</v>
      </c>
      <c r="B46" s="21">
        <v>-1</v>
      </c>
      <c r="C46" s="21">
        <v>-1</v>
      </c>
      <c r="D46" s="21">
        <v>0</v>
      </c>
      <c r="E46" s="21">
        <v>1</v>
      </c>
      <c r="F46" s="21">
        <v>0</v>
      </c>
      <c r="G46" s="21">
        <v>1</v>
      </c>
      <c r="H46" s="21">
        <v>0</v>
      </c>
      <c r="I46" s="21">
        <f t="shared" si="0"/>
        <v>0</v>
      </c>
    </row>
    <row r="47" spans="1:9">
      <c r="A47" s="319">
        <f t="shared" si="4"/>
        <v>43947</v>
      </c>
      <c r="B47" s="21">
        <v>0</v>
      </c>
      <c r="C47" s="21">
        <v>-1</v>
      </c>
      <c r="D47" s="21">
        <v>0</v>
      </c>
      <c r="E47" s="21">
        <v>1</v>
      </c>
      <c r="F47" s="21">
        <v>0</v>
      </c>
      <c r="G47" s="21">
        <v>1</v>
      </c>
      <c r="H47" s="21">
        <v>0</v>
      </c>
      <c r="I47" s="21">
        <f t="shared" si="0"/>
        <v>1</v>
      </c>
    </row>
    <row r="48" spans="1:9">
      <c r="A48" s="319">
        <f t="shared" si="4"/>
        <v>43940</v>
      </c>
      <c r="B48" s="21">
        <v>0</v>
      </c>
      <c r="C48" s="21">
        <v>-1</v>
      </c>
      <c r="D48" s="21">
        <v>0</v>
      </c>
      <c r="E48" s="21">
        <v>1</v>
      </c>
      <c r="F48" s="21">
        <v>0</v>
      </c>
      <c r="G48" s="21">
        <v>1</v>
      </c>
      <c r="H48" s="21">
        <v>0</v>
      </c>
      <c r="I48" s="21">
        <f t="shared" si="0"/>
        <v>1</v>
      </c>
    </row>
    <row r="49" spans="1:9">
      <c r="A49" s="319">
        <f t="shared" si="4"/>
        <v>43933</v>
      </c>
      <c r="B49" s="21">
        <v>0</v>
      </c>
      <c r="C49" s="21">
        <v>-1</v>
      </c>
      <c r="D49" s="21">
        <v>0</v>
      </c>
      <c r="E49" s="21">
        <v>1</v>
      </c>
      <c r="F49" s="21">
        <v>0</v>
      </c>
      <c r="G49" s="21">
        <v>1</v>
      </c>
      <c r="H49" s="21">
        <v>0</v>
      </c>
      <c r="I49" s="21">
        <f t="shared" si="0"/>
        <v>1</v>
      </c>
    </row>
    <row r="50" spans="1:9">
      <c r="A50" s="319">
        <f t="shared" si="4"/>
        <v>43926</v>
      </c>
      <c r="B50" s="21">
        <v>-1</v>
      </c>
      <c r="C50" s="21">
        <v>0</v>
      </c>
      <c r="D50" s="21">
        <v>0</v>
      </c>
      <c r="E50" s="21">
        <v>1</v>
      </c>
      <c r="F50" s="21">
        <v>0</v>
      </c>
      <c r="G50" s="21">
        <v>1</v>
      </c>
      <c r="H50" s="21">
        <v>0</v>
      </c>
      <c r="I50" s="21">
        <f t="shared" si="0"/>
        <v>1</v>
      </c>
    </row>
    <row r="51" spans="1:9">
      <c r="A51" s="319">
        <f t="shared" si="4"/>
        <v>43919</v>
      </c>
      <c r="B51" s="21">
        <v>-1</v>
      </c>
      <c r="C51" s="21">
        <v>0</v>
      </c>
      <c r="D51" s="21">
        <v>0</v>
      </c>
      <c r="E51" s="21">
        <v>1</v>
      </c>
      <c r="F51" s="21">
        <v>0</v>
      </c>
      <c r="G51" s="21">
        <v>1</v>
      </c>
      <c r="H51" s="21">
        <v>0</v>
      </c>
      <c r="I51" s="21">
        <f t="shared" si="0"/>
        <v>1</v>
      </c>
    </row>
    <row r="52" spans="1:9">
      <c r="A52" s="319">
        <f t="shared" si="4"/>
        <v>43912</v>
      </c>
      <c r="B52" s="21">
        <v>0</v>
      </c>
      <c r="C52" s="21">
        <v>-1</v>
      </c>
      <c r="D52" s="21">
        <v>1</v>
      </c>
      <c r="E52" s="21">
        <v>1</v>
      </c>
      <c r="F52" s="21">
        <v>0</v>
      </c>
      <c r="G52" s="21">
        <v>1</v>
      </c>
      <c r="H52" s="21">
        <v>0</v>
      </c>
      <c r="I52" s="21">
        <f t="shared" si="0"/>
        <v>2</v>
      </c>
    </row>
    <row r="53" spans="1:9">
      <c r="A53" s="319">
        <f t="shared" si="4"/>
        <v>43905</v>
      </c>
      <c r="B53" s="21">
        <v>0</v>
      </c>
      <c r="C53" s="21">
        <v>0</v>
      </c>
      <c r="D53" s="21">
        <v>0</v>
      </c>
      <c r="E53" s="21">
        <v>1</v>
      </c>
      <c r="F53" s="21">
        <v>0</v>
      </c>
      <c r="G53" s="21">
        <v>1</v>
      </c>
      <c r="H53" s="21">
        <v>0</v>
      </c>
      <c r="I53" s="21">
        <f t="shared" si="0"/>
        <v>2</v>
      </c>
    </row>
    <row r="54" spans="1:9">
      <c r="A54" s="319">
        <f t="shared" si="4"/>
        <v>43898</v>
      </c>
      <c r="B54" s="21">
        <v>1</v>
      </c>
      <c r="C54" s="21">
        <v>1</v>
      </c>
      <c r="D54" s="21">
        <v>-1</v>
      </c>
      <c r="E54" s="21">
        <v>0</v>
      </c>
      <c r="F54" s="21">
        <v>-1</v>
      </c>
      <c r="G54" s="21">
        <v>1</v>
      </c>
      <c r="H54" s="21">
        <v>0</v>
      </c>
      <c r="I54" s="21">
        <f t="shared" si="0"/>
        <v>1</v>
      </c>
    </row>
    <row r="55" spans="1:9">
      <c r="A55" s="319">
        <f t="shared" si="4"/>
        <v>43891</v>
      </c>
      <c r="B55" s="21">
        <v>1</v>
      </c>
      <c r="C55" s="21">
        <v>1</v>
      </c>
      <c r="D55" s="21">
        <v>-1</v>
      </c>
      <c r="E55" s="21">
        <v>-1</v>
      </c>
      <c r="F55" s="21">
        <v>-1</v>
      </c>
      <c r="G55" s="21">
        <v>1</v>
      </c>
      <c r="H55" s="21">
        <v>0</v>
      </c>
      <c r="I55" s="21">
        <f t="shared" si="0"/>
        <v>0</v>
      </c>
    </row>
    <row r="56" spans="1:9">
      <c r="A56" s="319">
        <f t="shared" si="4"/>
        <v>43884</v>
      </c>
      <c r="B56" s="21">
        <v>2</v>
      </c>
      <c r="C56" s="21">
        <v>1</v>
      </c>
      <c r="D56" s="21">
        <v>-1</v>
      </c>
      <c r="E56" s="21">
        <v>-1</v>
      </c>
      <c r="F56" s="21">
        <v>-1</v>
      </c>
      <c r="G56" s="21">
        <v>0</v>
      </c>
      <c r="H56" s="21">
        <v>0</v>
      </c>
      <c r="I56" s="21">
        <f t="shared" si="0"/>
        <v>0</v>
      </c>
    </row>
    <row r="57" spans="1:9">
      <c r="A57" s="319">
        <f t="shared" si="4"/>
        <v>43877</v>
      </c>
      <c r="B57" s="21">
        <v>1</v>
      </c>
      <c r="C57" s="21">
        <v>1</v>
      </c>
      <c r="D57" s="21">
        <v>-2</v>
      </c>
      <c r="E57" s="21">
        <v>-1</v>
      </c>
      <c r="F57" s="21">
        <v>-1</v>
      </c>
      <c r="G57" s="21">
        <v>0</v>
      </c>
      <c r="H57" s="21">
        <v>0</v>
      </c>
      <c r="I57" s="21">
        <f t="shared" si="0"/>
        <v>-2</v>
      </c>
    </row>
    <row r="58" spans="1:9">
      <c r="A58" s="319">
        <f t="shared" si="4"/>
        <v>43870</v>
      </c>
      <c r="B58" s="21">
        <v>2</v>
      </c>
      <c r="C58" s="21">
        <v>0</v>
      </c>
      <c r="D58" s="21">
        <v>0</v>
      </c>
      <c r="E58" s="21">
        <v>1</v>
      </c>
      <c r="F58" s="21">
        <v>0</v>
      </c>
      <c r="G58" s="21">
        <v>0</v>
      </c>
      <c r="H58" s="21">
        <v>-1</v>
      </c>
      <c r="I58" s="21">
        <f t="shared" si="0"/>
        <v>2</v>
      </c>
    </row>
    <row r="59" spans="1:9">
      <c r="A59" s="319">
        <f t="shared" si="4"/>
        <v>43863</v>
      </c>
      <c r="B59" s="21">
        <v>1</v>
      </c>
      <c r="C59" s="21">
        <v>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f t="shared" si="0"/>
        <v>1</v>
      </c>
    </row>
    <row r="60" spans="1:9">
      <c r="A60" s="319">
        <f t="shared" si="4"/>
        <v>43856</v>
      </c>
      <c r="B60" s="21">
        <v>1</v>
      </c>
      <c r="C60" s="21">
        <v>0</v>
      </c>
      <c r="D60" s="21">
        <v>1</v>
      </c>
      <c r="E60" s="21">
        <v>0</v>
      </c>
      <c r="F60" s="21">
        <v>0</v>
      </c>
      <c r="G60" s="21">
        <v>0</v>
      </c>
      <c r="H60" s="21">
        <v>0</v>
      </c>
      <c r="I60" s="21">
        <f t="shared" si="0"/>
        <v>2</v>
      </c>
    </row>
    <row r="61" spans="1:9">
      <c r="A61" s="319">
        <f t="shared" si="4"/>
        <v>43849</v>
      </c>
      <c r="B61" s="21">
        <v>0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f t="shared" si="0"/>
        <v>0</v>
      </c>
    </row>
    <row r="62" spans="1:9">
      <c r="A62" s="319">
        <f t="shared" si="4"/>
        <v>43842</v>
      </c>
      <c r="B62" s="21">
        <v>1</v>
      </c>
      <c r="C62" s="21">
        <v>0</v>
      </c>
      <c r="D62" s="21">
        <v>0</v>
      </c>
      <c r="E62" s="21">
        <v>0</v>
      </c>
      <c r="F62" s="21">
        <v>-1</v>
      </c>
      <c r="G62" s="21">
        <v>0</v>
      </c>
      <c r="H62" s="21">
        <v>1</v>
      </c>
      <c r="I62" s="21">
        <f t="shared" si="0"/>
        <v>1</v>
      </c>
    </row>
    <row r="63" spans="1:9">
      <c r="A63" s="319">
        <f t="shared" si="4"/>
        <v>43835</v>
      </c>
      <c r="B63" s="21">
        <v>1</v>
      </c>
      <c r="C63" s="21">
        <v>0</v>
      </c>
      <c r="D63" s="21">
        <v>0</v>
      </c>
      <c r="E63" s="21">
        <v>-1</v>
      </c>
      <c r="F63" s="21">
        <v>-1</v>
      </c>
      <c r="G63" s="21">
        <v>0</v>
      </c>
      <c r="H63" s="21">
        <v>2</v>
      </c>
      <c r="I63" s="21">
        <f t="shared" si="0"/>
        <v>1</v>
      </c>
    </row>
    <row r="64" spans="1:9">
      <c r="A64" s="319">
        <f t="shared" si="4"/>
        <v>43828</v>
      </c>
      <c r="B64" s="21">
        <v>1</v>
      </c>
      <c r="C64" s="21">
        <v>0</v>
      </c>
      <c r="D64" s="21">
        <v>0</v>
      </c>
      <c r="E64" s="21">
        <v>-1</v>
      </c>
      <c r="F64" s="21">
        <v>-2</v>
      </c>
      <c r="G64" s="21">
        <v>0</v>
      </c>
      <c r="H64" s="21">
        <v>2</v>
      </c>
      <c r="I64" s="21">
        <f t="shared" si="0"/>
        <v>0</v>
      </c>
    </row>
    <row r="65" spans="1:9">
      <c r="A65" s="319">
        <f t="shared" si="4"/>
        <v>43821</v>
      </c>
      <c r="B65" s="21">
        <v>1</v>
      </c>
      <c r="C65" s="21">
        <v>0</v>
      </c>
      <c r="D65" s="21">
        <v>-1</v>
      </c>
      <c r="E65" s="21">
        <v>-1</v>
      </c>
      <c r="F65" s="21">
        <v>-2</v>
      </c>
      <c r="G65" s="21">
        <v>0</v>
      </c>
      <c r="H65" s="21">
        <v>2</v>
      </c>
      <c r="I65" s="21">
        <f t="shared" si="0"/>
        <v>-1</v>
      </c>
    </row>
    <row r="66" spans="1:9">
      <c r="A66" s="319">
        <f t="shared" si="4"/>
        <v>43814</v>
      </c>
      <c r="B66" s="21">
        <v>1</v>
      </c>
      <c r="C66" s="21">
        <v>0</v>
      </c>
      <c r="D66" s="21">
        <v>-1</v>
      </c>
      <c r="E66" s="21">
        <v>-1</v>
      </c>
      <c r="F66" s="21">
        <v>-2</v>
      </c>
      <c r="G66" s="21">
        <v>0</v>
      </c>
      <c r="H66" s="21">
        <v>2</v>
      </c>
      <c r="I66" s="21">
        <f t="shared" si="0"/>
        <v>-1</v>
      </c>
    </row>
    <row r="67" spans="1:9">
      <c r="A67" s="319">
        <f t="shared" si="4"/>
        <v>43807</v>
      </c>
      <c r="B67" s="21">
        <v>0</v>
      </c>
      <c r="C67" s="21">
        <v>1</v>
      </c>
      <c r="D67" s="21">
        <v>-2</v>
      </c>
      <c r="E67" s="21">
        <v>-1</v>
      </c>
      <c r="F67" s="21">
        <v>-3</v>
      </c>
      <c r="G67" s="21">
        <v>0</v>
      </c>
      <c r="H67" s="21">
        <v>2</v>
      </c>
      <c r="I67" s="21">
        <f t="shared" si="0"/>
        <v>-3</v>
      </c>
    </row>
    <row r="68" spans="1:9">
      <c r="A68" s="319">
        <f t="shared" si="4"/>
        <v>43800</v>
      </c>
      <c r="B68" s="21">
        <v>0</v>
      </c>
      <c r="C68" s="21">
        <v>0</v>
      </c>
      <c r="D68" s="21">
        <v>-2</v>
      </c>
      <c r="E68" s="21">
        <v>-2</v>
      </c>
      <c r="F68" s="21">
        <v>-3</v>
      </c>
      <c r="G68" s="21">
        <v>0</v>
      </c>
      <c r="H68" s="21">
        <v>2</v>
      </c>
      <c r="I68" s="21">
        <f t="shared" si="0"/>
        <v>-5</v>
      </c>
    </row>
    <row r="69" spans="1:9">
      <c r="A69" s="319">
        <f t="shared" si="4"/>
        <v>43793</v>
      </c>
      <c r="B69" s="21">
        <v>0</v>
      </c>
      <c r="C69" s="21">
        <v>0</v>
      </c>
      <c r="D69" s="21">
        <v>-2</v>
      </c>
      <c r="E69" s="21">
        <v>-2</v>
      </c>
      <c r="F69" s="21">
        <v>-2</v>
      </c>
      <c r="G69" s="21">
        <v>0</v>
      </c>
      <c r="H69" s="21">
        <v>2</v>
      </c>
      <c r="I69" s="21">
        <f t="shared" si="0"/>
        <v>-4</v>
      </c>
    </row>
    <row r="70" spans="1:9">
      <c r="A70" s="319">
        <v>43786</v>
      </c>
      <c r="B70" s="21">
        <v>-1</v>
      </c>
      <c r="C70" s="21">
        <v>0</v>
      </c>
      <c r="D70" s="21">
        <v>-2</v>
      </c>
      <c r="E70" s="21">
        <v>-2</v>
      </c>
      <c r="F70" s="21">
        <v>-2</v>
      </c>
      <c r="G70" s="21">
        <v>-1</v>
      </c>
      <c r="H70" s="21">
        <v>2</v>
      </c>
      <c r="I70" s="21">
        <f t="shared" si="0"/>
        <v>-6</v>
      </c>
    </row>
    <row r="71" spans="1:9">
      <c r="A71" s="319">
        <f>A70-7</f>
        <v>43779</v>
      </c>
      <c r="B71" s="21">
        <v>0</v>
      </c>
      <c r="C71" s="21">
        <v>0</v>
      </c>
      <c r="D71" s="21">
        <v>-2</v>
      </c>
      <c r="E71" s="21">
        <v>-2</v>
      </c>
      <c r="F71" s="21">
        <v>-2</v>
      </c>
      <c r="G71" s="21">
        <v>0</v>
      </c>
      <c r="H71" s="21">
        <v>2</v>
      </c>
      <c r="I71" s="21">
        <f t="shared" si="0"/>
        <v>-4</v>
      </c>
    </row>
    <row r="72" spans="1:9">
      <c r="A72" s="319">
        <f>A71-7</f>
        <v>43772</v>
      </c>
      <c r="B72" s="21">
        <v>1</v>
      </c>
      <c r="C72" s="21">
        <v>0</v>
      </c>
      <c r="D72" s="21">
        <v>-2</v>
      </c>
      <c r="E72" s="21">
        <v>-2</v>
      </c>
      <c r="F72" s="21">
        <v>-2</v>
      </c>
      <c r="G72" s="21">
        <v>0</v>
      </c>
      <c r="H72" s="21">
        <v>2</v>
      </c>
      <c r="I72" s="21">
        <f t="shared" si="0"/>
        <v>-3</v>
      </c>
    </row>
    <row r="73" spans="1:9">
      <c r="A73" s="319">
        <f>A72-7</f>
        <v>43765</v>
      </c>
      <c r="B73" s="21">
        <v>2</v>
      </c>
      <c r="C73" s="21">
        <v>0</v>
      </c>
      <c r="D73" s="21">
        <v>-2</v>
      </c>
      <c r="E73" s="21">
        <v>-1</v>
      </c>
      <c r="F73" s="21">
        <v>-1</v>
      </c>
      <c r="G73" s="21">
        <v>-1</v>
      </c>
      <c r="H73" s="21">
        <v>1</v>
      </c>
      <c r="I73" s="21">
        <f t="shared" si="0"/>
        <v>-2</v>
      </c>
    </row>
    <row r="79" spans="1:9">
      <c r="A79" s="6"/>
      <c r="B79" s="11"/>
    </row>
    <row r="80" spans="1:9">
      <c r="A80" s="6"/>
      <c r="B80" s="11"/>
    </row>
    <row r="81" spans="1:2">
      <c r="A81" s="6"/>
      <c r="B81" s="11"/>
    </row>
    <row r="82" spans="1:2">
      <c r="A82" s="6"/>
      <c r="B82" s="11"/>
    </row>
    <row r="83" spans="1:2">
      <c r="A83" s="6"/>
      <c r="B83" s="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annual</vt:lpstr>
      <vt:lpstr>weekly model</vt:lpstr>
      <vt:lpstr>Port inventory evolution summa</vt:lpstr>
      <vt:lpstr>headline comp</vt:lpstr>
      <vt:lpstr>market expectation on SnD</vt:lpstr>
      <vt:lpstr>factor breakdown</vt:lpstr>
      <vt:lpstr>weekly inventory track</vt:lpstr>
      <vt:lpstr>Sheet2</vt:lpstr>
      <vt:lpstr>rating</vt:lpstr>
      <vt:lpstr>weekly data seasonality</vt:lpstr>
      <vt:lpstr>dataset</vt:lpstr>
      <vt:lpstr>mysteel data and market expecta</vt:lpstr>
      <vt:lpstr>Market survey</vt:lpstr>
      <vt:lpstr>How to 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Jin (Metals Metals)</dc:creator>
  <cp:lastModifiedBy>Harvey Wu</cp:lastModifiedBy>
  <dcterms:created xsi:type="dcterms:W3CDTF">2019-04-09T09:08:04Z</dcterms:created>
  <dcterms:modified xsi:type="dcterms:W3CDTF">2023-03-04T18:30:32Z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0f4cdc35-6c4a-46e7-bbbd-1af20e78687c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EM_Doc_Temp_ID">
    <vt:lpwstr>4a9e7d74</vt:lpwstr>
  </property>
</Properties>
</file>