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<sst xmlns="http://schemas.openxmlformats.org/spreadsheetml/2006/main" count="37" uniqueCount="36">
  <si>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NOAA Solar Calculations - Change any of the highlighted cells to get solar position data for that location and date.</t>
  </si>
  <si>
    <t xml:space="preserve">Date</t>
  </si>
  <si>
    <t xml:space="preserve">Time (past local midnight)</t>
  </si>
  <si>
    <t xml:space="preserve">Julian Day</t>
  </si>
  <si>
    <t xml:space="preserve">Julian Century</t>
  </si>
  <si>
    <t xml:space="preserve">Geom Mean Long Sun (deg)</t>
  </si>
  <si>
    <t xml:space="preserve">Geom Mean Anom Sun (deg)</t>
  </si>
  <si>
    <t xml:space="preserve">Eccent Earth Orbit</t>
  </si>
  <si>
    <t xml:space="preserve">Sun Eq of Ctr</t>
  </si>
  <si>
    <t xml:space="preserve">Sun True Long (deg)</t>
  </si>
  <si>
    <t xml:space="preserve">Sun True Anom (deg)</t>
  </si>
  <si>
    <t xml:space="preserve">Sun Rad Vector (AUs)</t>
  </si>
  <si>
    <t xml:space="preserve">Sun App Long (deg)</t>
  </si>
  <si>
    <t xml:space="preserve">Mean Obliq Ecliptic (deg)</t>
  </si>
  <si>
    <t xml:space="preserve">Obliq Corr (deg)</t>
  </si>
  <si>
    <t xml:space="preserve">Sun Rt Ascen (deg)</t>
  </si>
  <si>
    <t xml:space="preserve">Sun Declin (deg)</t>
  </si>
  <si>
    <t xml:space="preserve">var y</t>
  </si>
  <si>
    <t xml:space="preserve">Eq of Time (minutes)</t>
  </si>
  <si>
    <t xml:space="preserve">HA Sunrise (deg)</t>
  </si>
  <si>
    <t xml:space="preserve">Solar Noon (LST)</t>
  </si>
  <si>
    <t xml:space="preserve">Sunrise Time (LST)</t>
  </si>
  <si>
    <t xml:space="preserve">Sunset Time (LST)</t>
  </si>
  <si>
    <t xml:space="preserve">Sunlight Duration (minutes)</t>
  </si>
  <si>
    <t xml:space="preserve">True Solar Time (min)</t>
  </si>
  <si>
    <t xml:space="preserve">Hour Angle (deg)</t>
  </si>
  <si>
    <t xml:space="preserve">Solar Zenith Angle (deg)</t>
  </si>
  <si>
    <t xml:space="preserve">Solar Elevation Angle (deg)</t>
  </si>
  <si>
    <t xml:space="preserve">Approx Atmospheric Refraction (deg)</t>
  </si>
  <si>
    <t xml:space="preserve">Solar Elevation corrected for atm refraction (deg)</t>
  </si>
  <si>
    <t xml:space="preserve">Solar Azimuth Angle (deg cw from N)</t>
  </si>
  <si>
    <t xml:space="preserve">Latitude (+ to N)</t>
  </si>
  <si>
    <t xml:space="preserve">Longitude (+ to E)</t>
  </si>
  <si>
    <t xml:space="preserve">Time Zone (+ to E)</t>
  </si>
  <si>
    <t xml:space="preserve">Julian Day Number (jdn)</t>
  </si>
  <si>
    <t xml:space="preserve">         Julian Century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</si>
</sst>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dd/mm/yyyy"/>
    <numFmt numFmtId="167" formatCode="h:mm:ss;@"/>
    <numFmt numFmtId="168" formatCode="0.00000000"/>
    <numFmt numFmtId="169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Solar Azimuth vs. Elevation Angle</a:t>
            </a:r>
          </a:p>
        </c:rich>
      </c:tx>
      <c:layout>
        <c:manualLayout>
          <c:xMode val="edge"/>
          <c:yMode val="edge"/>
          <c:x val="0.225840226154329"/>
          <c:y val="0.092323349810991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023767144802"/>
          <c:y val="0.55364931666182"/>
          <c:w val="0.800439744529369"/>
          <c:h val="0.246147135795289"/>
        </c:manualLayout>
      </c:layout>
      <c:scatterChart>
        <c:scatterStyle val="line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Calculations!$AG$2:$AG$241</c:f>
              <c:numCache>
                <c:formatCode>General</c:formatCode>
                <c:ptCount val="240"/>
                <c:pt idx="0">
                  <c:v>-44.5432947664277</c:v>
                </c:pt>
                <c:pt idx="1">
                  <c:v>-44.5234397382099</c:v>
                </c:pt>
                <c:pt idx="2">
                  <c:v>-44.4604851037362</c:v>
                </c:pt>
                <c:pt idx="3">
                  <c:v>-44.3546123859244</c:v>
                </c:pt>
                <c:pt idx="4">
                  <c:v>-44.2061250263913</c:v>
                </c:pt>
                <c:pt idx="5">
                  <c:v>-44.0154441738003</c:v>
                </c:pt>
                <c:pt idx="6">
                  <c:v>-43.7831029452257</c:v>
                </c:pt>
                <c:pt idx="7">
                  <c:v>-43.5097393459788</c:v>
                </c:pt>
                <c:pt idx="8">
                  <c:v>-43.1960880563782</c:v>
                </c:pt>
                <c:pt idx="9">
                  <c:v>-42.8429713283199</c:v>
                </c:pt>
                <c:pt idx="10">
                  <c:v>-42.4512892345734</c:v>
                </c:pt>
                <c:pt idx="11">
                  <c:v>-42.0220095251122</c:v>
                </c:pt>
                <c:pt idx="12">
                  <c:v>-41.5561573234206</c:v>
                </c:pt>
                <c:pt idx="13">
                  <c:v>-41.0548048884116</c:v>
                </c:pt>
                <c:pt idx="14">
                  <c:v>-40.5190616313151</c:v>
                </c:pt>
                <c:pt idx="15">
                  <c:v>-39.9500645585254</c:v>
                </c:pt>
                <c:pt idx="16">
                  <c:v>-39.3489692699624</c:v>
                </c:pt>
                <c:pt idx="17">
                  <c:v>-38.7169416165645</c:v>
                </c:pt>
                <c:pt idx="18">
                  <c:v>-38.0551500895675</c:v>
                </c:pt>
                <c:pt idx="19">
                  <c:v>-37.3647589797427</c:v>
                </c:pt>
                <c:pt idx="20">
                  <c:v>-36.6469223289897</c:v>
                </c:pt>
                <c:pt idx="21">
                  <c:v>-35.9027786643764</c:v>
                </c:pt>
                <c:pt idx="22">
                  <c:v>-35.133446497779</c:v>
                </c:pt>
                <c:pt idx="23">
                  <c:v>-34.3400205496721</c:v>
                </c:pt>
                <c:pt idx="24">
                  <c:v>-33.5235686559493</c:v>
                </c:pt>
                <c:pt idx="25">
                  <c:v>-32.6851292990401</c:v>
                </c:pt>
                <c:pt idx="26">
                  <c:v>-31.8257097107699</c:v>
                </c:pt>
                <c:pt idx="27">
                  <c:v>-30.9462844820633</c:v>
                </c:pt>
                <c:pt idx="28">
                  <c:v>-30.0477946247527</c:v>
                </c:pt>
                <c:pt idx="29">
                  <c:v>-29.1311470217828</c:v>
                </c:pt>
                <c:pt idx="30">
                  <c:v>-28.1972142142797</c:v>
                </c:pt>
                <c:pt idx="31">
                  <c:v>-27.2468344678601</c:v>
                </c:pt>
                <c:pt idx="32">
                  <c:v>-26.2808120690206</c:v>
                </c:pt>
                <c:pt idx="33">
                  <c:v>-25.2999178050742</c:v>
                </c:pt>
                <c:pt idx="34">
                  <c:v>-24.3048895780077</c:v>
                </c:pt>
                <c:pt idx="35">
                  <c:v>-23.2964331122933</c:v>
                </c:pt>
                <c:pt idx="36">
                  <c:v>-22.2752227068325</c:v>
                </c:pt>
                <c:pt idx="37">
                  <c:v>-21.2419019880345</c:v>
                </c:pt>
                <c:pt idx="38">
                  <c:v>-20.1970846052563</c:v>
                </c:pt>
                <c:pt idx="39">
                  <c:v>-19.1413548073923</c:v>
                </c:pt>
                <c:pt idx="40">
                  <c:v>-18.0752678094439</c:v>
                </c:pt>
                <c:pt idx="41">
                  <c:v>-16.9993498320953</c:v>
                </c:pt>
                <c:pt idx="42">
                  <c:v>-15.914097628613</c:v>
                </c:pt>
                <c:pt idx="43">
                  <c:v>-14.8199772199693</c:v>
                </c:pt>
                <c:pt idx="44">
                  <c:v>-13.7174213690895</c:v>
                </c:pt>
                <c:pt idx="45">
                  <c:v>-12.6068250037766</c:v>
                </c:pt>
                <c:pt idx="46">
                  <c:v>-11.4885371622659</c:v>
                </c:pt>
                <c:pt idx="47">
                  <c:v>-10.3628467859747</c:v>
                </c:pt>
                <c:pt idx="48">
                  <c:v>-9.22995702429201</c:v>
                </c:pt>
                <c:pt idx="49">
                  <c:v>-8.08993665055687</c:v>
                </c:pt>
                <c:pt idx="50">
                  <c:v>-6.94262210349102</c:v>
                </c:pt>
                <c:pt idx="51">
                  <c:v>-5.78740161850614</c:v>
                </c:pt>
                <c:pt idx="52">
                  <c:v>-4.62267723833478</c:v>
                </c:pt>
                <c:pt idx="53">
                  <c:v>-3.44426319153144</c:v>
                </c:pt>
                <c:pt idx="54">
                  <c:v>-2.23907220836359</c:v>
                </c:pt>
                <c:pt idx="55">
                  <c:v>-0.942394400592861</c:v>
                </c:pt>
                <c:pt idx="56">
                  <c:v>0.441322358055626</c:v>
                </c:pt>
                <c:pt idx="57">
                  <c:v>1.47455657008632</c:v>
                </c:pt>
                <c:pt idx="58">
                  <c:v>2.56127325824904</c:v>
                </c:pt>
                <c:pt idx="59">
                  <c:v>3.68015265723244</c:v>
                </c:pt>
                <c:pt idx="60">
                  <c:v>4.81863657805979</c:v>
                </c:pt>
                <c:pt idx="61">
                  <c:v>5.97195230803086</c:v>
                </c:pt>
                <c:pt idx="62">
                  <c:v>7.13348662823479</c:v>
                </c:pt>
                <c:pt idx="63">
                  <c:v>8.30110413813652</c:v>
                </c:pt>
                <c:pt idx="64">
                  <c:v>9.47317081843644</c:v>
                </c:pt>
                <c:pt idx="65">
                  <c:v>10.6484837659994</c:v>
                </c:pt>
                <c:pt idx="66">
                  <c:v>11.8261240279763</c:v>
                </c:pt>
                <c:pt idx="67">
                  <c:v>13.0053586023714</c:v>
                </c:pt>
                <c:pt idx="68">
                  <c:v>14.1855762298643</c:v>
                </c:pt>
                <c:pt idx="69">
                  <c:v>15.3662456354808</c:v>
                </c:pt>
                <c:pt idx="70">
                  <c:v>16.5468880582869</c:v>
                </c:pt>
                <c:pt idx="71">
                  <c:v>17.7270587616899</c:v>
                </c:pt>
                <c:pt idx="72">
                  <c:v>18.906334218747</c:v>
                </c:pt>
                <c:pt idx="73">
                  <c:v>20.0843029173285</c:v>
                </c:pt>
                <c:pt idx="74">
                  <c:v>21.2605585074913</c:v>
                </c:pt>
                <c:pt idx="75">
                  <c:v>22.4346944734497</c:v>
                </c:pt>
                <c:pt idx="76">
                  <c:v>23.6062998067208</c:v>
                </c:pt>
                <c:pt idx="77">
                  <c:v>24.774955330835</c:v>
                </c:pt>
                <c:pt idx="78">
                  <c:v>25.940230440444</c:v>
                </c:pt>
                <c:pt idx="79">
                  <c:v>27.1016800942628</c:v>
                </c:pt>
                <c:pt idx="80">
                  <c:v>28.2588419409322</c:v>
                </c:pt>
                <c:pt idx="81">
                  <c:v>29.4112334960635</c:v>
                </c:pt>
                <c:pt idx="82">
                  <c:v>30.5583493012069</c:v>
                </c:pt>
                <c:pt idx="83">
                  <c:v>31.6996580180844</c:v>
                </c:pt>
                <c:pt idx="84">
                  <c:v>32.8345994129918</c:v>
                </c:pt>
                <c:pt idx="85">
                  <c:v>33.9625812020018</c:v>
                </c:pt>
                <c:pt idx="86">
                  <c:v>35.0829757247166</c:v>
                </c:pt>
                <c:pt idx="87">
                  <c:v>36.195116427613</c:v>
                </c:pt>
                <c:pt idx="88">
                  <c:v>37.2982941339301</c:v>
                </c:pt>
                <c:pt idx="89">
                  <c:v>38.3917530904361</c:v>
                </c:pt>
                <c:pt idx="90">
                  <c:v>39.4746867783213</c:v>
                </c:pt>
                <c:pt idx="91">
                  <c:v>40.5462334898065</c:v>
                </c:pt>
                <c:pt idx="92">
                  <c:v>41.6054716756924</c:v>
                </c:pt>
                <c:pt idx="93">
                  <c:v>42.6514150796513</c:v>
                </c:pt>
                <c:pt idx="94">
                  <c:v>43.6830076936051</c:v>
                </c:pt>
                <c:pt idx="95">
                  <c:v>44.6991185776479</c:v>
                </c:pt>
                <c:pt idx="96">
                  <c:v>45.6985366183179</c:v>
                </c:pt>
                <c:pt idx="97">
                  <c:v>46.6799653160963</c:v>
                </c:pt>
                <c:pt idx="98">
                  <c:v>47.6420177342873</c:v>
                </c:pt>
                <c:pt idx="99">
                  <c:v>48.5832117702011</c:v>
                </c:pt>
                <c:pt idx="100">
                  <c:v>49.5019659637539</c:v>
                </c:pt>
                <c:pt idx="101">
                  <c:v>50.3965961000596</c:v>
                </c:pt>
                <c:pt idx="102">
                  <c:v>51.2653129289061</c:v>
                </c:pt>
                <c:pt idx="103">
                  <c:v>52.1062213745036</c:v>
                </c:pt>
                <c:pt idx="104">
                  <c:v>52.9173216796498</c:v>
                </c:pt>
                <c:pt idx="105">
                  <c:v>53.6965129749846</c:v>
                </c:pt>
                <c:pt idx="106">
                  <c:v>54.4415998177354</c:v>
                </c:pt>
                <c:pt idx="107">
                  <c:v>55.150302262883</c:v>
                </c:pt>
                <c:pt idx="108">
                  <c:v>55.8202700211072</c:v>
                </c:pt>
                <c:pt idx="109">
                  <c:v>56.4491012094862</c:v>
                </c:pt>
                <c:pt idx="110">
                  <c:v>57.0343660779047</c:v>
                </c:pt>
                <c:pt idx="111">
                  <c:v>57.5736359193365</c:v>
                </c:pt>
                <c:pt idx="112">
                  <c:v>58.0645170969878</c:v>
                </c:pt>
                <c:pt idx="113">
                  <c:v>58.5046897895231</c:v>
                </c:pt>
                <c:pt idx="114">
                  <c:v>58.8919506365972</c:v>
                </c:pt>
                <c:pt idx="115">
                  <c:v>59.2242580323641</c:v>
                </c:pt>
                <c:pt idx="116">
                  <c:v>59.499778364041</c:v>
                </c:pt>
                <c:pt idx="117">
                  <c:v>59.7169311270959</c:v>
                </c:pt>
                <c:pt idx="118">
                  <c:v>59.8744305867344</c:v>
                </c:pt>
                <c:pt idx="119">
                  <c:v>59.9713216003927</c:v>
                </c:pt>
                <c:pt idx="120">
                  <c:v>60.0070073643468</c:v>
                </c:pt>
                <c:pt idx="121">
                  <c:v>59.9812672538437</c:v>
                </c:pt>
                <c:pt idx="122">
                  <c:v>59.8942635277789</c:v>
                </c:pt>
                <c:pt idx="123">
                  <c:v>59.7465364255073</c:v>
                </c:pt>
                <c:pt idx="124">
                  <c:v>59.5389880044383</c:v>
                </c:pt>
                <c:pt idx="125">
                  <c:v>59.2728558296064</c:v>
                </c:pt>
                <c:pt idx="126">
                  <c:v>58.9496782732611</c:v>
                </c:pt>
                <c:pt idx="127">
                  <c:v>58.5712536040099</c:v>
                </c:pt>
                <c:pt idx="128">
                  <c:v>58.1395952524833</c:v>
                </c:pt>
                <c:pt idx="129">
                  <c:v>57.6568855970543</c:v>
                </c:pt>
                <c:pt idx="130">
                  <c:v>57.1254303981422</c:v>
                </c:pt>
                <c:pt idx="131">
                  <c:v>56.5476156382669</c:v>
                </c:pt>
                <c:pt idx="132">
                  <c:v>55.9258681013472</c:v>
                </c:pt>
                <c:pt idx="133">
                  <c:v>55.2626205669407</c:v>
                </c:pt>
                <c:pt idx="134">
                  <c:v>54.5602820885589</c:v>
                </c:pt>
                <c:pt idx="135">
                  <c:v>53.8212134617275</c:v>
                </c:pt>
                <c:pt idx="136">
                  <c:v>53.0477077186402</c:v>
                </c:pt>
                <c:pt idx="137">
                  <c:v>52.2419752837039</c:v>
                </c:pt>
                <c:pt idx="138">
                  <c:v>51.4061333002984</c:v>
                </c:pt>
                <c:pt idx="139">
                  <c:v>50.5421985809916</c:v>
                </c:pt>
                <c:pt idx="140">
                  <c:v>49.6520836114039</c:v>
                </c:pt>
                <c:pt idx="141">
                  <c:v>48.7375950658461</c:v>
                </c:pt>
                <c:pt idx="142">
                  <c:v>47.8004343270784</c:v>
                </c:pt>
                <c:pt idx="143">
                  <c:v>46.8421995655887</c:v>
                </c:pt>
                <c:pt idx="144">
                  <c:v>45.8643889865709</c:v>
                </c:pt>
                <c:pt idx="145">
                  <c:v>44.8684049210293</c:v>
                </c:pt>
                <c:pt idx="146">
                  <c:v>43.8555584873601</c:v>
                </c:pt>
                <c:pt idx="147">
                  <c:v>42.8270746090615</c:v>
                </c:pt>
                <c:pt idx="148">
                  <c:v>41.7840972128014</c:v>
                </c:pt>
                <c:pt idx="149">
                  <c:v>40.7276944772665</c:v>
                </c:pt>
                <c:pt idx="150">
                  <c:v>39.6588640293564</c:v>
                </c:pt>
                <c:pt idx="151">
                  <c:v>38.5785380173684</c:v>
                </c:pt>
                <c:pt idx="152">
                  <c:v>37.4875880091603</c:v>
                </c:pt>
                <c:pt idx="153">
                  <c:v>36.3868296811222</c:v>
                </c:pt>
                <c:pt idx="154">
                  <c:v>35.2770272812216</c:v>
                </c:pt>
                <c:pt idx="155">
                  <c:v>34.1588978550079</c:v>
                </c:pt>
                <c:pt idx="156">
                  <c:v>33.0331152382579</c:v>
                </c:pt>
                <c:pt idx="157">
                  <c:v>31.9003138207467</c:v>
                </c:pt>
                <c:pt idx="158">
                  <c:v>30.7610920972603</c:v>
                </c:pt>
                <c:pt idx="159">
                  <c:v>29.6160160208336</c:v>
                </c:pt>
                <c:pt idx="160">
                  <c:v>28.4656221835012</c:v>
                </c:pt>
                <c:pt idx="161">
                  <c:v>27.3104208486787</c:v>
                </c:pt>
                <c:pt idx="162">
                  <c:v>26.1508988703696</c:v>
                </c:pt>
                <c:pt idx="163">
                  <c:v>24.9875225355344</c:v>
                </c:pt>
                <c:pt idx="164">
                  <c:v>23.8207403808481</c:v>
                </c:pt>
                <c:pt idx="165">
                  <c:v>22.6509860427466</c:v>
                </c:pt>
                <c:pt idx="166">
                  <c:v>21.4786812236314</c:v>
                </c:pt>
                <c:pt idx="167">
                  <c:v>20.3042388825074</c:v>
                </c:pt>
                <c:pt idx="168">
                  <c:v>19.1280668011882</c:v>
                </c:pt>
                <c:pt idx="169">
                  <c:v>17.9505717457389</c:v>
                </c:pt>
                <c:pt idx="170">
                  <c:v>16.7721645401106</c:v>
                </c:pt>
                <c:pt idx="171">
                  <c:v>15.5932665352458</c:v>
                </c:pt>
                <c:pt idx="172">
                  <c:v>14.414318209918</c:v>
                </c:pt>
                <c:pt idx="173">
                  <c:v>13.2357910648165</c:v>
                </c:pt>
                <c:pt idx="174">
                  <c:v>12.0582046549504</c:v>
                </c:pt>
                <c:pt idx="175">
                  <c:v>10.8821517390289</c:v>
                </c:pt>
                <c:pt idx="176">
                  <c:v>9.7083363215876</c:v>
                </c:pt>
                <c:pt idx="177">
                  <c:v>8.53763202591912</c:v>
                </c:pt>
                <c:pt idx="178">
                  <c:v>7.37117138081604</c:v>
                </c:pt>
                <c:pt idx="179">
                  <c:v>6.21047969623325</c:v>
                </c:pt>
                <c:pt idx="180">
                  <c:v>5.05727102499375</c:v>
                </c:pt>
                <c:pt idx="181">
                  <c:v>3.91783467073389</c:v>
                </c:pt>
                <c:pt idx="182">
                  <c:v>2.79651573736285</c:v>
                </c:pt>
                <c:pt idx="183">
                  <c:v>1.70392224848624</c:v>
                </c:pt>
                <c:pt idx="184">
                  <c:v>0.659388143032812</c:v>
                </c:pt>
                <c:pt idx="185">
                  <c:v>-0.614287732021135</c:v>
                </c:pt>
                <c:pt idx="186">
                  <c:v>-1.96443312835322</c:v>
                </c:pt>
                <c:pt idx="187">
                  <c:v>-3.17690579863308</c:v>
                </c:pt>
                <c:pt idx="188">
                  <c:v>-4.35632070540987</c:v>
                </c:pt>
                <c:pt idx="189">
                  <c:v>-5.52025242535834</c:v>
                </c:pt>
                <c:pt idx="190">
                  <c:v>-6.67395934913818</c:v>
                </c:pt>
                <c:pt idx="191">
                  <c:v>-7.81940060930891</c:v>
                </c:pt>
                <c:pt idx="192">
                  <c:v>-8.95733694573457</c:v>
                </c:pt>
                <c:pt idx="193">
                  <c:v>-10.0880022772419</c:v>
                </c:pt>
                <c:pt idx="194">
                  <c:v>-11.2113644459401</c:v>
                </c:pt>
                <c:pt idx="195">
                  <c:v>-12.3272408193376</c:v>
                </c:pt>
                <c:pt idx="196">
                  <c:v>-13.4353546639585</c:v>
                </c:pt>
                <c:pt idx="197">
                  <c:v>-14.5353646084543</c:v>
                </c:pt>
                <c:pt idx="198">
                  <c:v>-15.6268808123727</c:v>
                </c:pt>
                <c:pt idx="199">
                  <c:v>-16.709474106792</c:v>
                </c:pt>
                <c:pt idx="200">
                  <c:v>-17.7826812110668</c:v>
                </c:pt>
                <c:pt idx="201">
                  <c:v>-18.8460076515441</c:v>
                </c:pt>
                <c:pt idx="202">
                  <c:v>-19.8989292863568</c:v>
                </c:pt>
                <c:pt idx="203">
                  <c:v>-20.9408929549222</c:v>
                </c:pt>
                <c:pt idx="204">
                  <c:v>-21.9713165711783</c:v>
                </c:pt>
                <c:pt idx="205">
                  <c:v>-22.9895888570637</c:v>
                </c:pt>
                <c:pt idx="206">
                  <c:v>-23.9950688523559</c:v>
                </c:pt>
                <c:pt idx="207">
                  <c:v>-24.9870852908264</c:v>
                </c:pt>
                <c:pt idx="208">
                  <c:v>-25.9649359162574</c:v>
                </c:pt>
                <c:pt idx="209">
                  <c:v>-26.9278867914501</c:v>
                </c:pt>
                <c:pt idx="210">
                  <c:v>-27.8751716528846</c:v>
                </c:pt>
                <c:pt idx="211">
                  <c:v>-28.8059913539846</c:v>
                </c:pt>
                <c:pt idx="212">
                  <c:v>-29.7195134428705</c:v>
                </c:pt>
                <c:pt idx="213">
                  <c:v>-30.6148719213411</c:v>
                </c:pt>
                <c:pt idx="214">
                  <c:v>-31.4911672294036</c:v>
                </c:pt>
                <c:pt idx="215">
                  <c:v>-32.3474665087513</c:v>
                </c:pt>
                <c:pt idx="216">
                  <c:v>-33.1828041935203</c:v>
                </c:pt>
                <c:pt idx="217">
                  <c:v>-33.9961829869466</c:v>
                </c:pt>
                <c:pt idx="218">
                  <c:v>-34.7865752763965</c:v>
                </c:pt>
                <c:pt idx="219">
                  <c:v>-35.5529250483263</c:v>
                </c:pt>
                <c:pt idx="220">
                  <c:v>-36.2941503560713</c:v>
                </c:pt>
                <c:pt idx="221">
                  <c:v>-37.0091463995974</c:v>
                </c:pt>
                <c:pt idx="222">
                  <c:v>-37.6967892634185</c:v>
                </c:pt>
                <c:pt idx="223">
                  <c:v>-38.355940360514</c:v>
                </c:pt>
                <c:pt idx="224">
                  <c:v>-38.9854516111169</c:v>
                </c:pt>
                <c:pt idx="225">
                  <c:v>-39.5841713805255</c:v>
                </c:pt>
                <c:pt idx="226">
                  <c:v>-40.1509511750162</c:v>
                </c:pt>
                <c:pt idx="227">
                  <c:v>-40.6846530790504</c:v>
                </c:pt>
                <c:pt idx="228">
                  <c:v>-41.1841578928782</c:v>
                </c:pt>
                <c:pt idx="229">
                  <c:v>-41.648373897077</c:v>
                </c:pt>
                <c:pt idx="230">
                  <c:v>-42.0762461496663</c:v>
                </c:pt>
                <c:pt idx="231">
                  <c:v>-42.4667661813739</c:v>
                </c:pt>
                <c:pt idx="232">
                  <c:v>-42.81898193461</c:v>
                </c:pt>
                <c:pt idx="233">
                  <c:v>-43.1320077539038</c:v>
                </c:pt>
                <c:pt idx="234">
                  <c:v>-43.4050342221652</c:v>
                </c:pt>
                <c:pt idx="235">
                  <c:v>-43.6373376093981</c:v>
                </c:pt>
                <c:pt idx="236">
                  <c:v>-43.8282887015097</c:v>
                </c:pt>
                <c:pt idx="237">
                  <c:v>-43.9773607664971</c:v>
                </c:pt>
                <c:pt idx="238">
                  <c:v>-44.0841364367286</c:v>
                </c:pt>
                <c:pt idx="239">
                  <c:v>-44.1483132971137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180.1587831459</c:v>
                </c:pt>
                <c:pt idx="1">
                  <c:v>178.072729448282</c:v>
                </c:pt>
                <c:pt idx="2">
                  <c:v>175.989847558493</c:v>
                </c:pt>
                <c:pt idx="3">
                  <c:v>173.913396695499</c:v>
                </c:pt>
                <c:pt idx="4">
                  <c:v>171.846561890455</c:v>
                </c:pt>
                <c:pt idx="5">
                  <c:v>169.792418662292</c:v>
                </c:pt>
                <c:pt idx="6">
                  <c:v>167.753900685017</c:v>
                </c:pt>
                <c:pt idx="7">
                  <c:v>165.733771220392</c:v>
                </c:pt>
                <c:pt idx="8">
                  <c:v>163.734598906846</c:v>
                </c:pt>
                <c:pt idx="9">
                  <c:v>161.758738295915</c:v>
                </c:pt>
                <c:pt idx="10">
                  <c:v>159.808315323722</c:v>
                </c:pt>
                <c:pt idx="11">
                  <c:v>157.885217709703</c:v>
                </c:pt>
                <c:pt idx="12">
                  <c:v>155.991090101011</c:v>
                </c:pt>
                <c:pt idx="13">
                  <c:v>154.127333632974</c:v>
                </c:pt>
                <c:pt idx="14">
                  <c:v>152.295109464098</c:v>
                </c:pt>
                <c:pt idx="15">
                  <c:v>150.495345763115</c:v>
                </c:pt>
                <c:pt idx="16">
                  <c:v>148.728747582673</c:v>
                </c:pt>
                <c:pt idx="17">
                  <c:v>146.995809038802</c:v>
                </c:pt>
                <c:pt idx="18">
                  <c:v>145.296827226995</c:v>
                </c:pt>
                <c:pt idx="19">
                  <c:v>143.631917340891</c:v>
                </c:pt>
                <c:pt idx="20">
                  <c:v>142.001028504389</c:v>
                </c:pt>
                <c:pt idx="21">
                  <c:v>140.403959890213</c:v>
                </c:pt>
                <c:pt idx="22">
                  <c:v>138.840376756944</c:v>
                </c:pt>
                <c:pt idx="23">
                  <c:v>137.309826105578</c:v>
                </c:pt>
                <c:pt idx="24">
                  <c:v>135.811751714298</c:v>
                </c:pt>
                <c:pt idx="25">
                  <c:v>134.345508373334</c:v>
                </c:pt>
                <c:pt idx="26">
                  <c:v>132.910375188855</c:v>
                </c:pt>
                <c:pt idx="27">
                  <c:v>131.505567875956</c:v>
                </c:pt>
                <c:pt idx="28">
                  <c:v>130.130249993888</c:v>
                </c:pt>
                <c:pt idx="29">
                  <c:v>128.78354311431</c:v>
                </c:pt>
                <c:pt idx="30">
                  <c:v>127.46453593296</c:v>
                </c:pt>
                <c:pt idx="31">
                  <c:v>126.172292359937</c:v>
                </c:pt>
                <c:pt idx="32">
                  <c:v>124.90585863496</c:v>
                </c:pt>
                <c:pt idx="33">
                  <c:v>123.664269523837</c:v>
                </c:pt>
                <c:pt idx="34">
                  <c:v>122.446553662286</c:v>
                </c:pt>
                <c:pt idx="35">
                  <c:v>121.251738110857</c:v>
                </c:pt>
                <c:pt idx="36">
                  <c:v>120.078852192124</c:v>
                </c:pt>
                <c:pt idx="37">
                  <c:v>118.926930673725</c:v>
                </c:pt>
                <c:pt idx="38">
                  <c:v>117.795016365312</c:v>
                </c:pt>
                <c:pt idx="39">
                  <c:v>116.682162187399</c:v>
                </c:pt>
                <c:pt idx="40">
                  <c:v>115.58743277305</c:v>
                </c:pt>
                <c:pt idx="41">
                  <c:v>114.509905652116</c:v>
                </c:pt>
                <c:pt idx="42">
                  <c:v>113.448672070214</c:v>
                </c:pt>
                <c:pt idx="43">
                  <c:v>112.402837483061</c:v>
                </c:pt>
                <c:pt idx="44">
                  <c:v>111.371521769409</c:v>
                </c:pt>
                <c:pt idx="45">
                  <c:v>110.353859194484</c:v>
                </c:pt>
                <c:pt idx="46">
                  <c:v>109.348998158051</c:v>
                </c:pt>
                <c:pt idx="47">
                  <c:v>108.356100753447</c:v>
                </c:pt>
                <c:pt idx="48">
                  <c:v>107.374342160326</c:v>
                </c:pt>
                <c:pt idx="49">
                  <c:v>106.402909894626</c:v>
                </c:pt>
                <c:pt idx="50">
                  <c:v>105.441002929779</c:v>
                </c:pt>
                <c:pt idx="51">
                  <c:v>104.487830707731</c:v>
                </c:pt>
                <c:pt idx="52">
                  <c:v>103.542612048441</c:v>
                </c:pt>
                <c:pt idx="53">
                  <c:v>102.604573971676</c:v>
                </c:pt>
                <c:pt idx="54">
                  <c:v>101.672950435429</c:v>
                </c:pt>
                <c:pt idx="55">
                  <c:v>100.746981000928</c:v>
                </c:pt>
                <c:pt idx="56">
                  <c:v>99.8259094249992</c:v>
                </c:pt>
                <c:pt idx="57">
                  <c:v>98.9089821866002</c:v>
                </c:pt>
                <c:pt idx="58">
                  <c:v>97.9954469453689</c:v>
                </c:pt>
                <c:pt idx="59">
                  <c:v>97.0845509364171</c:v>
                </c:pt>
                <c:pt idx="60">
                  <c:v>96.1755392969301</c:v>
                </c:pt>
                <c:pt idx="61">
                  <c:v>95.2676533258122</c:v>
                </c:pt>
                <c:pt idx="62">
                  <c:v>94.3601286724785</c:v>
                </c:pt>
                <c:pt idx="63">
                  <c:v>93.4521934500074</c:v>
                </c:pt>
                <c:pt idx="64">
                  <c:v>92.5430662713406</c:v>
                </c:pt>
                <c:pt idx="65">
                  <c:v>91.6319541996894</c:v>
                </c:pt>
                <c:pt idx="66">
                  <c:v>90.7180506113568</c:v>
                </c:pt>
                <c:pt idx="67">
                  <c:v>89.8005329607843</c:v>
                </c:pt>
                <c:pt idx="68">
                  <c:v>88.8785604450329</c:v>
                </c:pt>
                <c:pt idx="69">
                  <c:v>87.9512715566244</c:v>
                </c:pt>
                <c:pt idx="70">
                  <c:v>87.0177815213677</c:v>
                </c:pt>
                <c:pt idx="71">
                  <c:v>86.0771796096869</c:v>
                </c:pt>
                <c:pt idx="72">
                  <c:v>85.128526318083</c:v>
                </c:pt>
                <c:pt idx="73">
                  <c:v>84.1708504095712</c:v>
                </c:pt>
                <c:pt idx="74">
                  <c:v>83.2031458106369</c:v>
                </c:pt>
                <c:pt idx="75">
                  <c:v>82.2243683551479</c:v>
                </c:pt>
                <c:pt idx="76">
                  <c:v>81.2334323741964</c:v>
                </c:pt>
                <c:pt idx="77">
                  <c:v>80.2292071282965</c:v>
                </c:pt>
                <c:pt idx="78">
                  <c:v>79.2105130809331</c:v>
                </c:pt>
                <c:pt idx="79">
                  <c:v>78.1761180205108</c:v>
                </c:pt>
                <c:pt idx="80">
                  <c:v>77.1247330349576</c:v>
                </c:pt>
                <c:pt idx="81">
                  <c:v>76.055008357362</c:v>
                </c:pt>
                <c:pt idx="82">
                  <c:v>74.9655291000101</c:v>
                </c:pt>
                <c:pt idx="83">
                  <c:v>73.8548109121054</c:v>
                </c:pt>
                <c:pt idx="84">
                  <c:v>72.7212955997075</c:v>
                </c:pt>
                <c:pt idx="85">
                  <c:v>71.5633467696808</c:v>
                </c:pt>
                <c:pt idx="86">
                  <c:v>70.3792455689512</c:v>
                </c:pt>
                <c:pt idx="87">
                  <c:v>69.1671866212733</c:v>
                </c:pt>
                <c:pt idx="88">
                  <c:v>67.9252742820937</c:v>
                </c:pt>
                <c:pt idx="89">
                  <c:v>66.6515193735784</c:v>
                </c:pt>
                <c:pt idx="90">
                  <c:v>65.3438365925014</c:v>
                </c:pt>
                <c:pt idx="91">
                  <c:v>64.0000428379872</c:v>
                </c:pt>
                <c:pt idx="92">
                  <c:v>62.6178567560784</c:v>
                </c:pt>
                <c:pt idx="93">
                  <c:v>61.1948998616187</c:v>
                </c:pt>
                <c:pt idx="94">
                  <c:v>59.7286996753721</c:v>
                </c:pt>
                <c:pt idx="95">
                  <c:v>58.2166953878854</c:v>
                </c:pt>
                <c:pt idx="96">
                  <c:v>56.6562466592274</c:v>
                </c:pt>
                <c:pt idx="97">
                  <c:v>55.0446462489143</c:v>
                </c:pt>
                <c:pt idx="98">
                  <c:v>53.3791372739757</c:v>
                </c:pt>
                <c:pt idx="99">
                  <c:v>51.6569359731963</c:v>
                </c:pt>
                <c:pt idx="100">
                  <c:v>49.8752609371572</c:v>
                </c:pt>
                <c:pt idx="101">
                  <c:v>48.0313697980181</c:v>
                </c:pt>
                <c:pt idx="102">
                  <c:v>46.1226043757443</c:v>
                </c:pt>
                <c:pt idx="103">
                  <c:v>44.1464451909588</c:v>
                </c:pt>
                <c:pt idx="104">
                  <c:v>42.1005760835545</c:v>
                </c:pt>
                <c:pt idx="105">
                  <c:v>39.9829593554673</c:v>
                </c:pt>
                <c:pt idx="106">
                  <c:v>37.7919213833632</c:v>
                </c:pt>
                <c:pt idx="107">
                  <c:v>35.5262479667466</c:v>
                </c:pt>
                <c:pt idx="108">
                  <c:v>33.1852877873357</c:v>
                </c:pt>
                <c:pt idx="109">
                  <c:v>30.769061258326</c:v>
                </c:pt>
                <c:pt idx="110">
                  <c:v>28.2783707620153</c:v>
                </c:pt>
                <c:pt idx="111">
                  <c:v>25.7149069146878</c:v>
                </c:pt>
                <c:pt idx="112">
                  <c:v>23.0813441724756</c:v>
                </c:pt>
                <c:pt idx="113">
                  <c:v>20.3814180167262</c:v>
                </c:pt>
                <c:pt idx="114">
                  <c:v>17.6199753480656</c:v>
                </c:pt>
                <c:pt idx="115">
                  <c:v>14.8029898436798</c:v>
                </c:pt>
                <c:pt idx="116">
                  <c:v>11.9375350924576</c:v>
                </c:pt>
                <c:pt idx="117">
                  <c:v>9.03171045116483</c:v>
                </c:pt>
                <c:pt idx="118">
                  <c:v>6.09451771537312</c:v>
                </c:pt>
                <c:pt idx="119">
                  <c:v>3.13569064400224</c:v>
                </c:pt>
                <c:pt idx="120">
                  <c:v>0.165483678008115</c:v>
                </c:pt>
                <c:pt idx="121">
                  <c:v>357.194430271398</c:v>
                </c:pt>
                <c:pt idx="122">
                  <c:v>354.233084481691</c:v>
                </c:pt>
                <c:pt idx="123">
                  <c:v>351.29176131191</c:v>
                </c:pt>
                <c:pt idx="124">
                  <c:v>348.380291433051</c:v>
                </c:pt>
                <c:pt idx="125">
                  <c:v>345.507804330193</c:v>
                </c:pt>
                <c:pt idx="126">
                  <c:v>342.68255086818</c:v>
                </c:pt>
                <c:pt idx="127">
                  <c:v>339.911772293895</c:v>
                </c:pt>
                <c:pt idx="128">
                  <c:v>337.201618377403</c:v>
                </c:pt>
                <c:pt idx="129">
                  <c:v>334.557113368006</c:v>
                </c:pt>
                <c:pt idx="130">
                  <c:v>331.982165134872</c:v>
                </c:pt>
                <c:pt idx="131">
                  <c:v>329.47961057617</c:v>
                </c:pt>
                <c:pt idx="132">
                  <c:v>327.051289144884</c:v>
                </c:pt>
                <c:pt idx="133">
                  <c:v>324.698136092619</c:v>
                </c:pt>
                <c:pt idx="134">
                  <c:v>322.420287528726</c:v>
                </c:pt>
                <c:pt idx="135">
                  <c:v>320.217190425004</c:v>
                </c:pt>
                <c:pt idx="136">
                  <c:v>318.087711982227</c:v>
                </c:pt>
                <c:pt idx="137">
                  <c:v>316.030244149902</c:v>
                </c:pt>
                <c:pt idx="138">
                  <c:v>314.042800386577</c:v>
                </c:pt>
                <c:pt idx="139">
                  <c:v>312.123102872791</c:v>
                </c:pt>
                <c:pt idx="140">
                  <c:v>310.268659323755</c:v>
                </c:pt>
                <c:pt idx="141">
                  <c:v>308.476829245377</c:v>
                </c:pt>
                <c:pt idx="142">
                  <c:v>306.744879998575</c:v>
                </c:pt>
                <c:pt idx="143">
                  <c:v>305.070033361051</c:v>
                </c:pt>
                <c:pt idx="144">
                  <c:v>303.449503486483</c:v>
                </c:pt>
                <c:pt idx="145">
                  <c:v>301.880527240456</c:v>
                </c:pt>
                <c:pt idx="146">
                  <c:v>300.360387920541</c:v>
                </c:pt>
                <c:pt idx="147">
                  <c:v>298.886433318714</c:v>
                </c:pt>
                <c:pt idx="148">
                  <c:v>297.456089027611</c:v>
                </c:pt>
                <c:pt idx="149">
                  <c:v>296.066867792579</c:v>
                </c:pt>
                <c:pt idx="150">
                  <c:v>294.716375629257</c:v>
                </c:pt>
                <c:pt idx="151">
                  <c:v>293.40231532115</c:v>
                </c:pt>
                <c:pt idx="152">
                  <c:v>292.12248782848</c:v>
                </c:pt>
                <c:pt idx="153">
                  <c:v>290.874792056901</c:v>
                </c:pt>
                <c:pt idx="154">
                  <c:v>289.657223354097</c:v>
                </c:pt>
                <c:pt idx="155">
                  <c:v>288.467871047815</c:v>
                </c:pt>
                <c:pt idx="156">
                  <c:v>287.304915271066</c:v>
                </c:pt>
                <c:pt idx="157">
                  <c:v>286.166623284121</c:v>
                </c:pt>
                <c:pt idx="158">
                  <c:v>285.051345450953</c:v>
                </c:pt>
                <c:pt idx="159">
                  <c:v>283.957511005591</c:v>
                </c:pt>
                <c:pt idx="160">
                  <c:v>282.883623704474</c:v>
                </c:pt>
                <c:pt idx="161">
                  <c:v>281.828257449331</c:v>
                </c:pt>
                <c:pt idx="162">
                  <c:v>280.790051935079</c:v>
                </c:pt>
                <c:pt idx="163">
                  <c:v>279.767708373258</c:v>
                </c:pt>
                <c:pt idx="164">
                  <c:v>278.759985318211</c:v>
                </c:pt>
                <c:pt idx="165">
                  <c:v>277.765694624305</c:v>
                </c:pt>
                <c:pt idx="166">
                  <c:v>276.783697545161</c:v>
                </c:pt>
                <c:pt idx="167">
                  <c:v>275.81290098581</c:v>
                </c:pt>
                <c:pt idx="168">
                  <c:v>274.852253913855</c:v>
                </c:pt>
                <c:pt idx="169">
                  <c:v>273.900743926348</c:v>
                </c:pt>
                <c:pt idx="170">
                  <c:v>272.957393975597</c:v>
                </c:pt>
                <c:pt idx="171">
                  <c:v>272.021259244733</c:v>
                </c:pt>
                <c:pt idx="172">
                  <c:v>271.091424172903</c:v>
                </c:pt>
                <c:pt idx="173">
                  <c:v>270.166999618539</c:v>
                </c:pt>
                <c:pt idx="174">
                  <c:v>269.24712015891</c:v>
                </c:pt>
                <c:pt idx="175">
                  <c:v>268.330941513512</c:v>
                </c:pt>
                <c:pt idx="176">
                  <c:v>267.417638089021</c:v>
                </c:pt>
                <c:pt idx="177">
                  <c:v>266.506400633409</c:v>
                </c:pt>
                <c:pt idx="178">
                  <c:v>265.596433997246</c:v>
                </c:pt>
                <c:pt idx="179">
                  <c:v>264.686954990424</c:v>
                </c:pt>
                <c:pt idx="180">
                  <c:v>263.777190332966</c:v>
                </c:pt>
                <c:pt idx="181">
                  <c:v>262.866374690317</c:v>
                </c:pt>
                <c:pt idx="182">
                  <c:v>261.953748789667</c:v>
                </c:pt>
                <c:pt idx="183">
                  <c:v>261.038557614521</c:v>
                </c:pt>
                <c:pt idx="184">
                  <c:v>260.120048670116</c:v>
                </c:pt>
                <c:pt idx="185">
                  <c:v>259.197470321808</c:v>
                </c:pt>
                <c:pt idx="186">
                  <c:v>258.270070199767</c:v>
                </c:pt>
                <c:pt idx="187">
                  <c:v>257.3370936742</c:v>
                </c:pt>
                <c:pt idx="188">
                  <c:v>256.39778239664</c:v>
                </c:pt>
                <c:pt idx="189">
                  <c:v>255.451372913862</c:v>
                </c:pt>
                <c:pt idx="190">
                  <c:v>254.497095352571</c:v>
                </c:pt>
                <c:pt idx="191">
                  <c:v>253.534172184289</c:v>
                </c:pt>
                <c:pt idx="192">
                  <c:v>252.561817071729</c:v>
                </c:pt>
                <c:pt idx="193">
                  <c:v>251.57923380956</c:v>
                </c:pt>
                <c:pt idx="194">
                  <c:v>250.585615364685</c:v>
                </c:pt>
                <c:pt idx="195">
                  <c:v>249.580143033006</c:v>
                </c:pt>
                <c:pt idx="196">
                  <c:v>248.561985723531</c:v>
                </c:pt>
                <c:pt idx="197">
                  <c:v>247.530299388694</c:v>
                </c:pt>
                <c:pt idx="198">
                  <c:v>246.484226622684</c:v>
                </c:pt>
                <c:pt idx="199">
                  <c:v>245.422896447442</c:v>
                </c:pt>
                <c:pt idx="200">
                  <c:v>244.34542431791</c:v>
                </c:pt>
                <c:pt idx="201">
                  <c:v>243.250912372269</c:v>
                </c:pt>
                <c:pt idx="202">
                  <c:v>242.138449966493</c:v>
                </c:pt>
                <c:pt idx="203">
                  <c:v>241.007114526972</c:v>
                </c:pt>
                <c:pt idx="204">
                  <c:v>239.855972768855</c:v>
                </c:pt>
                <c:pt idx="205">
                  <c:v>238.684082322389</c:v>
                </c:pt>
                <c:pt idx="206">
                  <c:v>237.490493823382</c:v>
                </c:pt>
                <c:pt idx="207">
                  <c:v>236.274253518278</c:v>
                </c:pt>
                <c:pt idx="208">
                  <c:v>235.034406447513</c:v>
                </c:pt>
                <c:pt idx="209">
                  <c:v>233.770000264105</c:v>
                </c:pt>
                <c:pt idx="210">
                  <c:v>232.48008975578</c:v>
                </c:pt>
                <c:pt idx="211">
                  <c:v>231.163742131078</c:v>
                </c:pt>
                <c:pt idx="212">
                  <c:v>229.820043133856</c:v>
                </c:pt>
                <c:pt idx="213">
                  <c:v>228.448104046964</c:v>
                </c:pt>
                <c:pt idx="214">
                  <c:v>227.047069634149</c:v>
                </c:pt>
                <c:pt idx="215">
                  <c:v>225.616127067433</c:v>
                </c:pt>
                <c:pt idx="216">
                  <c:v>224.154515863606</c:v>
                </c:pt>
                <c:pt idx="217">
                  <c:v>222.661538843567</c:v>
                </c:pt>
                <c:pt idx="218">
                  <c:v>221.136574094178</c:v>
                </c:pt>
                <c:pt idx="219">
                  <c:v>219.579087890602</c:v>
                </c:pt>
                <c:pt idx="220">
                  <c:v>217.988648490685</c:v>
                </c:pt>
                <c:pt idx="221">
                  <c:v>216.364940678144</c:v>
                </c:pt>
                <c:pt idx="222">
                  <c:v>214.707780872537</c:v>
                </c:pt>
                <c:pt idx="223">
                  <c:v>213.017132577493</c:v>
                </c:pt>
                <c:pt idx="224">
                  <c:v>211.293121871024</c:v>
                </c:pt>
                <c:pt idx="225">
                  <c:v>209.536052589485</c:v>
                </c:pt>
                <c:pt idx="226">
                  <c:v>207.746420790101</c:v>
                </c:pt>
                <c:pt idx="227">
                  <c:v>205.924928027558</c:v>
                </c:pt>
                <c:pt idx="228">
                  <c:v>204.072492935486</c:v>
                </c:pt>
                <c:pt idx="229">
                  <c:v>202.190260569818</c:v>
                </c:pt>
                <c:pt idx="230">
                  <c:v>200.279608967597</c:v>
                </c:pt>
                <c:pt idx="231">
                  <c:v>198.342152382499</c:v>
                </c:pt>
                <c:pt idx="232">
                  <c:v>196.379740709112</c:v>
                </c:pt>
                <c:pt idx="233">
                  <c:v>194.394454676802</c:v>
                </c:pt>
                <c:pt idx="234">
                  <c:v>192.388596508344</c:v>
                </c:pt>
                <c:pt idx="235">
                  <c:v>190.364675871024</c:v>
                </c:pt>
                <c:pt idx="236">
                  <c:v>188.325391118396</c:v>
                </c:pt>
                <c:pt idx="237">
                  <c:v>186.273605998766</c:v>
                </c:pt>
                <c:pt idx="238">
                  <c:v>184.212322203154</c:v>
                </c:pt>
                <c:pt idx="239">
                  <c:v>182.144648308968</c:v>
                </c:pt>
              </c:numCache>
            </c:numRef>
          </c:yVal>
          <c:smooth val="1"/>
        </c:ser>
        <c:axId val="73041881"/>
        <c:axId val="789733"/>
      </c:scatterChart>
      <c:valAx>
        <c:axId val="73041881"/>
        <c:scaling>
          <c:orientation val="minMax"/>
          <c:max val="9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89733"/>
        <c:crossesAt val="0"/>
        <c:crossBetween val="midCat"/>
        <c:majorUnit val="10"/>
      </c:valAx>
      <c:valAx>
        <c:axId val="789733"/>
        <c:scaling>
          <c:orientation val="minMax"/>
          <c:max val="360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3041881"/>
        <c:crossesAt val="0"/>
        <c:crossBetween val="midCat"/>
        <c:majorUnit val="45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Sun Declination (deg)</a:t>
            </a:r>
          </a:p>
        </c:rich>
      </c:tx>
      <c:layout>
        <c:manualLayout>
          <c:xMode val="edge"/>
          <c:yMode val="edge"/>
          <c:x val="0.172756779394828"/>
          <c:y val="0.092773011487567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489791644854"/>
          <c:y val="0.39973825796132"/>
          <c:w val="0.687467280912993"/>
          <c:h val="0.507488730551112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Calculations!$T$2:$T$241</c:f>
              <c:numCache>
                <c:formatCode>General</c:formatCode>
                <c:ptCount val="240"/>
                <c:pt idx="0">
                  <c:v>-7.63073874131976</c:v>
                </c:pt>
                <c:pt idx="1">
                  <c:v>-7.63229914107708</c:v>
                </c:pt>
                <c:pt idx="2">
                  <c:v>-7.63385951063496</c:v>
                </c:pt>
                <c:pt idx="3">
                  <c:v>-7.63541984963714</c:v>
                </c:pt>
                <c:pt idx="4">
                  <c:v>-7.63698015842474</c:v>
                </c:pt>
                <c:pt idx="5">
                  <c:v>-7.63854043664137</c:v>
                </c:pt>
                <c:pt idx="6">
                  <c:v>-7.64010068462845</c:v>
                </c:pt>
                <c:pt idx="7">
                  <c:v>-7.6416609020296</c:v>
                </c:pt>
                <c:pt idx="8">
                  <c:v>-7.6432210891859</c:v>
                </c:pt>
                <c:pt idx="9">
                  <c:v>-7.64478124574097</c:v>
                </c:pt>
                <c:pt idx="10">
                  <c:v>-7.64634137203621</c:v>
                </c:pt>
                <c:pt idx="11">
                  <c:v>-7.64790146771531</c:v>
                </c:pt>
                <c:pt idx="12">
                  <c:v>-7.64946153311924</c:v>
                </c:pt>
                <c:pt idx="13">
                  <c:v>-7.65102156789171</c:v>
                </c:pt>
                <c:pt idx="14">
                  <c:v>-7.65258157237408</c:v>
                </c:pt>
                <c:pt idx="15">
                  <c:v>-7.65414154638448</c:v>
                </c:pt>
                <c:pt idx="16">
                  <c:v>-7.65570148974056</c:v>
                </c:pt>
                <c:pt idx="17">
                  <c:v>-7.65726140278382</c:v>
                </c:pt>
                <c:pt idx="18">
                  <c:v>-7.6588212851578</c:v>
                </c:pt>
                <c:pt idx="19">
                  <c:v>-7.660381137204</c:v>
                </c:pt>
                <c:pt idx="20">
                  <c:v>-7.6619409585656</c:v>
                </c:pt>
                <c:pt idx="21">
                  <c:v>-7.66350074958412</c:v>
                </c:pt>
                <c:pt idx="22">
                  <c:v>-7.66506050990309</c:v>
                </c:pt>
                <c:pt idx="23">
                  <c:v>-7.66662023986399</c:v>
                </c:pt>
                <c:pt idx="24">
                  <c:v>-7.66817993911007</c:v>
                </c:pt>
                <c:pt idx="25">
                  <c:v>-7.66973960798276</c:v>
                </c:pt>
                <c:pt idx="26">
                  <c:v>-7.67129924612563</c:v>
                </c:pt>
                <c:pt idx="27">
                  <c:v>-7.67285885388017</c:v>
                </c:pt>
                <c:pt idx="28">
                  <c:v>-7.6744184308896</c:v>
                </c:pt>
                <c:pt idx="29">
                  <c:v>-7.67597797749538</c:v>
                </c:pt>
                <c:pt idx="30">
                  <c:v>-7.67753749351532</c:v>
                </c:pt>
                <c:pt idx="31">
                  <c:v>-7.67909697876814</c:v>
                </c:pt>
                <c:pt idx="32">
                  <c:v>-7.68065643359424</c:v>
                </c:pt>
                <c:pt idx="33">
                  <c:v>-7.68221585763757</c:v>
                </c:pt>
                <c:pt idx="34">
                  <c:v>-7.68377525123922</c:v>
                </c:pt>
                <c:pt idx="35">
                  <c:v>-7.68533461404348</c:v>
                </c:pt>
                <c:pt idx="36">
                  <c:v>-7.68689394639056</c:v>
                </c:pt>
                <c:pt idx="37">
                  <c:v>-7.68845324792493</c:v>
                </c:pt>
                <c:pt idx="38">
                  <c:v>-7.69001251898716</c:v>
                </c:pt>
                <c:pt idx="39">
                  <c:v>-7.69157175922175</c:v>
                </c:pt>
                <c:pt idx="40">
                  <c:v>-7.69313096896882</c:v>
                </c:pt>
                <c:pt idx="41">
                  <c:v>-7.69469014787296</c:v>
                </c:pt>
                <c:pt idx="42">
                  <c:v>-7.69624929627464</c:v>
                </c:pt>
                <c:pt idx="43">
                  <c:v>-7.6978084138184</c:v>
                </c:pt>
                <c:pt idx="44">
                  <c:v>-7.69936750084436</c:v>
                </c:pt>
                <c:pt idx="45">
                  <c:v>-7.7009265571713</c:v>
                </c:pt>
                <c:pt idx="46">
                  <c:v>-7.70248558261709</c:v>
                </c:pt>
                <c:pt idx="47">
                  <c:v>-7.70404457752308</c:v>
                </c:pt>
                <c:pt idx="48">
                  <c:v>-7.70560354153261</c:v>
                </c:pt>
                <c:pt idx="49">
                  <c:v>-7.70716247498699</c:v>
                </c:pt>
                <c:pt idx="50">
                  <c:v>-7.70872137752998</c:v>
                </c:pt>
                <c:pt idx="51">
                  <c:v>-7.71028024950283</c:v>
                </c:pt>
                <c:pt idx="52">
                  <c:v>-7.71183909054913</c:v>
                </c:pt>
                <c:pt idx="53">
                  <c:v>-7.71339790100964</c:v>
                </c:pt>
                <c:pt idx="54">
                  <c:v>-7.7149566805288</c:v>
                </c:pt>
                <c:pt idx="55">
                  <c:v>-7.71651542944719</c:v>
                </c:pt>
                <c:pt idx="56">
                  <c:v>-7.71807414740894</c:v>
                </c:pt>
                <c:pt idx="57">
                  <c:v>-7.71963283475475</c:v>
                </c:pt>
                <c:pt idx="58">
                  <c:v>-7.72119149112859</c:v>
                </c:pt>
                <c:pt idx="59">
                  <c:v>-7.72275011687168</c:v>
                </c:pt>
                <c:pt idx="60">
                  <c:v>-7.72430871180164</c:v>
                </c:pt>
                <c:pt idx="61">
                  <c:v>-7.72586727573726</c:v>
                </c:pt>
                <c:pt idx="62">
                  <c:v>-7.72742580901889</c:v>
                </c:pt>
                <c:pt idx="63">
                  <c:v>-7.72898431129122</c:v>
                </c:pt>
                <c:pt idx="64">
                  <c:v>-7.73054278289438</c:v>
                </c:pt>
                <c:pt idx="65">
                  <c:v>-7.73210122347261</c:v>
                </c:pt>
                <c:pt idx="66">
                  <c:v>-7.73365963336684</c:v>
                </c:pt>
                <c:pt idx="67">
                  <c:v>-7.73521801222115</c:v>
                </c:pt>
                <c:pt idx="68">
                  <c:v>-7.7367763603762</c:v>
                </c:pt>
                <c:pt idx="69">
                  <c:v>-7.73833467747596</c:v>
                </c:pt>
                <c:pt idx="70">
                  <c:v>-7.73989296386147</c:v>
                </c:pt>
                <c:pt idx="71">
                  <c:v>-7.74145121917658</c:v>
                </c:pt>
                <c:pt idx="72">
                  <c:v>-7.74300944376242</c:v>
                </c:pt>
                <c:pt idx="73">
                  <c:v>-7.74456763726256</c:v>
                </c:pt>
                <c:pt idx="74">
                  <c:v>-7.74612580001809</c:v>
                </c:pt>
                <c:pt idx="75">
                  <c:v>-7.74768393184719</c:v>
                </c:pt>
                <c:pt idx="76">
                  <c:v>-7.7492420325682</c:v>
                </c:pt>
                <c:pt idx="77">
                  <c:v>-7.75080010252172</c:v>
                </c:pt>
                <c:pt idx="78">
                  <c:v>-7.75235814135181</c:v>
                </c:pt>
                <c:pt idx="79">
                  <c:v>-7.75391614939941</c:v>
                </c:pt>
                <c:pt idx="80">
                  <c:v>-7.75547412630863</c:v>
                </c:pt>
                <c:pt idx="81">
                  <c:v>-7.75703207242</c:v>
                </c:pt>
                <c:pt idx="82">
                  <c:v>-7.75858998737767</c:v>
                </c:pt>
                <c:pt idx="83">
                  <c:v>-7.76014787152254</c:v>
                </c:pt>
                <c:pt idx="84">
                  <c:v>-7.76170572449871</c:v>
                </c:pt>
                <c:pt idx="85">
                  <c:v>-7.76326354664673</c:v>
                </c:pt>
                <c:pt idx="86">
                  <c:v>-7.76482133761074</c:v>
                </c:pt>
                <c:pt idx="87">
                  <c:v>-7.76637909773161</c:v>
                </c:pt>
                <c:pt idx="88">
                  <c:v>-7.76793682665349</c:v>
                </c:pt>
                <c:pt idx="89">
                  <c:v>-7.76949452471689</c:v>
                </c:pt>
                <c:pt idx="90">
                  <c:v>-7.77105219174017</c:v>
                </c:pt>
                <c:pt idx="91">
                  <c:v>-7.77260982754158</c:v>
                </c:pt>
                <c:pt idx="92">
                  <c:v>-7.7741674324621</c:v>
                </c:pt>
                <c:pt idx="93">
                  <c:v>-7.77572500614538</c:v>
                </c:pt>
                <c:pt idx="94">
                  <c:v>-7.77728254893248</c:v>
                </c:pt>
                <c:pt idx="95">
                  <c:v>-7.77884006046736</c:v>
                </c:pt>
                <c:pt idx="96">
                  <c:v>-7.78039754109102</c:v>
                </c:pt>
                <c:pt idx="97">
                  <c:v>-7.78195499044718</c:v>
                </c:pt>
                <c:pt idx="98">
                  <c:v>-7.78351240887659</c:v>
                </c:pt>
                <c:pt idx="99">
                  <c:v>-7.78506979602386</c:v>
                </c:pt>
                <c:pt idx="100">
                  <c:v>-7.78662715222938</c:v>
                </c:pt>
                <c:pt idx="101">
                  <c:v>-7.7881844771371</c:v>
                </c:pt>
                <c:pt idx="102">
                  <c:v>-7.78974177108772</c:v>
                </c:pt>
                <c:pt idx="103">
                  <c:v>-7.79129903372589</c:v>
                </c:pt>
                <c:pt idx="104">
                  <c:v>-7.79285626539197</c:v>
                </c:pt>
                <c:pt idx="105">
                  <c:v>-7.79441346590392</c:v>
                </c:pt>
                <c:pt idx="106">
                  <c:v>-7.79597063508049</c:v>
                </c:pt>
                <c:pt idx="107">
                  <c:v>-7.79752777326222</c:v>
                </c:pt>
                <c:pt idx="108">
                  <c:v>-7.79908488009362</c:v>
                </c:pt>
                <c:pt idx="109">
                  <c:v>-7.80064195591447</c:v>
                </c:pt>
                <c:pt idx="110">
                  <c:v>-7.80219900036965</c:v>
                </c:pt>
                <c:pt idx="111">
                  <c:v>-7.80375601379966</c:v>
                </c:pt>
                <c:pt idx="112">
                  <c:v>-7.80531299584916</c:v>
                </c:pt>
                <c:pt idx="113">
                  <c:v>-7.80686994685744</c:v>
                </c:pt>
                <c:pt idx="114">
                  <c:v>-7.80842686647026</c:v>
                </c:pt>
                <c:pt idx="115">
                  <c:v>-7.80998375502686</c:v>
                </c:pt>
                <c:pt idx="116">
                  <c:v>-7.81154061217298</c:v>
                </c:pt>
                <c:pt idx="117">
                  <c:v>-7.81309743824754</c:v>
                </c:pt>
                <c:pt idx="118">
                  <c:v>-7.81465423289632</c:v>
                </c:pt>
                <c:pt idx="119">
                  <c:v>-7.81621099645869</c:v>
                </c:pt>
                <c:pt idx="120">
                  <c:v>-7.81776772875367</c:v>
                </c:pt>
                <c:pt idx="121">
                  <c:v>-7.8193244295996</c:v>
                </c:pt>
                <c:pt idx="122">
                  <c:v>-7.82088109933653</c:v>
                </c:pt>
                <c:pt idx="123">
                  <c:v>-7.8224377376094</c:v>
                </c:pt>
                <c:pt idx="124">
                  <c:v>-7.82399434475847</c:v>
                </c:pt>
                <c:pt idx="125">
                  <c:v>-7.82555092042781</c:v>
                </c:pt>
                <c:pt idx="126">
                  <c:v>-7.82710746495814</c:v>
                </c:pt>
                <c:pt idx="127">
                  <c:v>-7.82866397799376</c:v>
                </c:pt>
                <c:pt idx="128">
                  <c:v>-7.83022045987538</c:v>
                </c:pt>
                <c:pt idx="129">
                  <c:v>-7.83177691024693</c:v>
                </c:pt>
                <c:pt idx="130">
                  <c:v>-7.83333332944913</c:v>
                </c:pt>
                <c:pt idx="131">
                  <c:v>-7.83488971712627</c:v>
                </c:pt>
                <c:pt idx="132">
                  <c:v>-7.83644607361906</c:v>
                </c:pt>
                <c:pt idx="133">
                  <c:v>-7.83800239857145</c:v>
                </c:pt>
                <c:pt idx="134">
                  <c:v>-7.83955869232413</c:v>
                </c:pt>
                <c:pt idx="135">
                  <c:v>-7.84111495469548</c:v>
                </c:pt>
                <c:pt idx="136">
                  <c:v>-7.84267118550384</c:v>
                </c:pt>
                <c:pt idx="137">
                  <c:v>-7.84422738508988</c:v>
                </c:pt>
                <c:pt idx="138">
                  <c:v>-7.84578355309763</c:v>
                </c:pt>
                <c:pt idx="139">
                  <c:v>-7.84733968986772</c:v>
                </c:pt>
                <c:pt idx="140">
                  <c:v>-7.84889579504447</c:v>
                </c:pt>
                <c:pt idx="141">
                  <c:v>-7.85045186896857</c:v>
                </c:pt>
                <c:pt idx="142">
                  <c:v>-7.85200791128401</c:v>
                </c:pt>
                <c:pt idx="143">
                  <c:v>-7.85356392233143</c:v>
                </c:pt>
                <c:pt idx="144">
                  <c:v>-7.85511990175519</c:v>
                </c:pt>
                <c:pt idx="145">
                  <c:v>-7.85667584989592</c:v>
                </c:pt>
                <c:pt idx="146">
                  <c:v>-7.85823176639767</c:v>
                </c:pt>
                <c:pt idx="147">
                  <c:v>-7.85978765160098</c:v>
                </c:pt>
                <c:pt idx="148">
                  <c:v>-7.86134350515033</c:v>
                </c:pt>
                <c:pt idx="149">
                  <c:v>-7.86289932738628</c:v>
                </c:pt>
                <c:pt idx="150">
                  <c:v>-7.86445511812688</c:v>
                </c:pt>
                <c:pt idx="151">
                  <c:v>-7.8660108771907</c:v>
                </c:pt>
                <c:pt idx="152">
                  <c:v>-7.86756660491819</c:v>
                </c:pt>
                <c:pt idx="153">
                  <c:v>-7.86912230095392</c:v>
                </c:pt>
                <c:pt idx="154">
                  <c:v>-7.87067796563794</c:v>
                </c:pt>
                <c:pt idx="155">
                  <c:v>-7.87223359861485</c:v>
                </c:pt>
                <c:pt idx="156">
                  <c:v>-7.87378920022502</c:v>
                </c:pt>
                <c:pt idx="157">
                  <c:v>-7.8753447701131</c:v>
                </c:pt>
                <c:pt idx="158">
                  <c:v>-7.87690030861908</c:v>
                </c:pt>
                <c:pt idx="159">
                  <c:v>-7.87845581538762</c:v>
                </c:pt>
                <c:pt idx="160">
                  <c:v>-7.88001129075904</c:v>
                </c:pt>
                <c:pt idx="161">
                  <c:v>-7.88156673437803</c:v>
                </c:pt>
                <c:pt idx="162">
                  <c:v>-7.88312214658451</c:v>
                </c:pt>
                <c:pt idx="163">
                  <c:v>-7.88467752702322</c:v>
                </c:pt>
                <c:pt idx="164">
                  <c:v>-7.88623287603442</c:v>
                </c:pt>
                <c:pt idx="165">
                  <c:v>-7.88778819343677</c:v>
                </c:pt>
                <c:pt idx="166">
                  <c:v>-7.88934347904838</c:v>
                </c:pt>
                <c:pt idx="167">
                  <c:v>-7.89089873320952</c:v>
                </c:pt>
                <c:pt idx="168">
                  <c:v>-7.8924539555653</c:v>
                </c:pt>
                <c:pt idx="169">
                  <c:v>-7.8940091464554</c:v>
                </c:pt>
                <c:pt idx="170">
                  <c:v>-7.89556430552476</c:v>
                </c:pt>
                <c:pt idx="171">
                  <c:v>-7.89711943311311</c:v>
                </c:pt>
                <c:pt idx="172">
                  <c:v>-7.89867452886572</c:v>
                </c:pt>
                <c:pt idx="173">
                  <c:v>-7.90022959312229</c:v>
                </c:pt>
                <c:pt idx="174">
                  <c:v>-7.9017846255279</c:v>
                </c:pt>
                <c:pt idx="175">
                  <c:v>-7.9033396264218</c:v>
                </c:pt>
                <c:pt idx="176">
                  <c:v>-7.90489459544991</c:v>
                </c:pt>
                <c:pt idx="177">
                  <c:v>-7.90644953295126</c:v>
                </c:pt>
                <c:pt idx="178">
                  <c:v>-7.90800443857149</c:v>
                </c:pt>
                <c:pt idx="179">
                  <c:v>-7.90955931264959</c:v>
                </c:pt>
                <c:pt idx="180">
                  <c:v>-7.91111415500506</c:v>
                </c:pt>
                <c:pt idx="181">
                  <c:v>-7.91266896545668</c:v>
                </c:pt>
                <c:pt idx="182">
                  <c:v>-7.91422374434317</c:v>
                </c:pt>
                <c:pt idx="183">
                  <c:v>-7.91577849131059</c:v>
                </c:pt>
                <c:pt idx="184">
                  <c:v>-7.91733320669823</c:v>
                </c:pt>
                <c:pt idx="185">
                  <c:v>-7.91888789015177</c:v>
                </c:pt>
                <c:pt idx="186">
                  <c:v>-7.92044254200999</c:v>
                </c:pt>
                <c:pt idx="187">
                  <c:v>-7.9219971619184</c:v>
                </c:pt>
                <c:pt idx="188">
                  <c:v>-7.92355175021699</c:v>
                </c:pt>
                <c:pt idx="189">
                  <c:v>-7.92510630655078</c:v>
                </c:pt>
                <c:pt idx="190">
                  <c:v>-7.92666083125901</c:v>
                </c:pt>
                <c:pt idx="191">
                  <c:v>-7.92821532398709</c:v>
                </c:pt>
                <c:pt idx="192">
                  <c:v>-7.9297697850749</c:v>
                </c:pt>
                <c:pt idx="193">
                  <c:v>-7.93132421416756</c:v>
                </c:pt>
                <c:pt idx="194">
                  <c:v>-7.93287861160427</c:v>
                </c:pt>
                <c:pt idx="195">
                  <c:v>-7.93443297720425</c:v>
                </c:pt>
                <c:pt idx="196">
                  <c:v>-7.93598731078595</c:v>
                </c:pt>
                <c:pt idx="197">
                  <c:v>-7.93754161268957</c:v>
                </c:pt>
                <c:pt idx="198">
                  <c:v>-7.93909588255953</c:v>
                </c:pt>
                <c:pt idx="199">
                  <c:v>-7.94065012073607</c:v>
                </c:pt>
                <c:pt idx="200">
                  <c:v>-7.94220432686391</c:v>
                </c:pt>
                <c:pt idx="201">
                  <c:v>-7.94375850128308</c:v>
                </c:pt>
                <c:pt idx="202">
                  <c:v>-7.94531264363859</c:v>
                </c:pt>
                <c:pt idx="203">
                  <c:v>-7.94686675427005</c:v>
                </c:pt>
                <c:pt idx="204">
                  <c:v>-7.94842083282247</c:v>
                </c:pt>
                <c:pt idx="205">
                  <c:v>-7.94997487963583</c:v>
                </c:pt>
                <c:pt idx="206">
                  <c:v>-7.95152889435511</c:v>
                </c:pt>
                <c:pt idx="207">
                  <c:v>-7.95308287731996</c:v>
                </c:pt>
                <c:pt idx="208">
                  <c:v>-7.95463682817538</c:v>
                </c:pt>
                <c:pt idx="209">
                  <c:v>-7.95619074726131</c:v>
                </c:pt>
                <c:pt idx="210">
                  <c:v>-7.95774463439657</c:v>
                </c:pt>
                <c:pt idx="211">
                  <c:v>-7.95929848939942</c:v>
                </c:pt>
                <c:pt idx="212">
                  <c:v>-7.96085231261002</c:v>
                </c:pt>
                <c:pt idx="213">
                  <c:v>-7.96240610367318</c:v>
                </c:pt>
                <c:pt idx="214">
                  <c:v>-7.96395986292901</c:v>
                </c:pt>
                <c:pt idx="215">
                  <c:v>-7.96551359002206</c:v>
                </c:pt>
                <c:pt idx="216">
                  <c:v>-7.96706728529244</c:v>
                </c:pt>
                <c:pt idx="217">
                  <c:v>-7.96862094838497</c:v>
                </c:pt>
                <c:pt idx="218">
                  <c:v>-7.97017457963978</c:v>
                </c:pt>
                <c:pt idx="219">
                  <c:v>-7.97172817870144</c:v>
                </c:pt>
                <c:pt idx="220">
                  <c:v>-7.97328174590996</c:v>
                </c:pt>
                <c:pt idx="221">
                  <c:v>-7.97483528091029</c:v>
                </c:pt>
                <c:pt idx="222">
                  <c:v>-7.97638878404247</c:v>
                </c:pt>
                <c:pt idx="223">
                  <c:v>-7.97794225495106</c:v>
                </c:pt>
                <c:pt idx="224">
                  <c:v>-7.97949569397614</c:v>
                </c:pt>
                <c:pt idx="225">
                  <c:v>-7.98104910093634</c:v>
                </c:pt>
                <c:pt idx="226">
                  <c:v>-7.98260247565051</c:v>
                </c:pt>
                <c:pt idx="227">
                  <c:v>-7.98415581845814</c:v>
                </c:pt>
                <c:pt idx="228">
                  <c:v>-7.98570912900441</c:v>
                </c:pt>
                <c:pt idx="229">
                  <c:v>-7.9872624076291</c:v>
                </c:pt>
                <c:pt idx="230">
                  <c:v>-7.98881565397736</c:v>
                </c:pt>
                <c:pt idx="231">
                  <c:v>-7.99036886838867</c:v>
                </c:pt>
                <c:pt idx="232">
                  <c:v>-7.99192205050821</c:v>
                </c:pt>
                <c:pt idx="233">
                  <c:v>-7.99347520067575</c:v>
                </c:pt>
                <c:pt idx="234">
                  <c:v>-7.99502831853646</c:v>
                </c:pt>
                <c:pt idx="235">
                  <c:v>-7.99658140442977</c:v>
                </c:pt>
                <c:pt idx="236">
                  <c:v>-7.99813445800109</c:v>
                </c:pt>
                <c:pt idx="237">
                  <c:v>-7.99968747958963</c:v>
                </c:pt>
                <c:pt idx="238">
                  <c:v>-8.0012404688413</c:v>
                </c:pt>
                <c:pt idx="239">
                  <c:v>-8.00279342609481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244969"/>
        <c:axId val="38378605"/>
      </c:lineChart>
      <c:catAx>
        <c:axId val="342449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8378605"/>
        <c:crossesAt val="0"/>
        <c:auto val="1"/>
        <c:lblAlgn val="ctr"/>
        <c:lblOffset val="100"/>
        <c:noMultiLvlLbl val="0"/>
      </c:catAx>
      <c:valAx>
        <c:axId val="38378605"/>
        <c:scaling>
          <c:orientation val="minMax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4244969"/>
        <c:crossesAt val="1"/>
        <c:crossBetween val="midCat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  <a:ea typeface="Calibri"/>
              </a:rPr>
              <a:t>Solar Elevation vs. Hour of Day</a:t>
            </a:r>
          </a:p>
        </c:rich>
      </c:tx>
      <c:layout>
        <c:manualLayout>
          <c:xMode val="edge"/>
          <c:yMode val="edge"/>
          <c:x val="0.212543189194849"/>
          <c:y val="0.091988990294075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545283216417"/>
          <c:y val="0.566854990583804"/>
          <c:w val="0.684116846403518"/>
          <c:h val="0.371432710415761"/>
        </c:manualLayout>
      </c:layout>
      <c:scatterChart>
        <c:scatterStyle val="line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spPr>
            <a:solidFill>
              <a:srgbClr val="666699"/>
            </a:solidFill>
            <a:ln w="2556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Calculations!$E$2:$E$241</c:f>
              <c:numCache>
                <c:formatCode>General</c:formatCode>
                <c:ptCount val="240"/>
                <c:pt idx="0">
                  <c:v>0.00416666666666667</c:v>
                </c:pt>
                <c:pt idx="1">
                  <c:v>0.00833333333333333</c:v>
                </c:pt>
                <c:pt idx="2">
                  <c:v>0.0125</c:v>
                </c:pt>
                <c:pt idx="3">
                  <c:v>0.0166666666666667</c:v>
                </c:pt>
                <c:pt idx="4">
                  <c:v>0.0208333333333333</c:v>
                </c:pt>
                <c:pt idx="5">
                  <c:v>0.025</c:v>
                </c:pt>
                <c:pt idx="6">
                  <c:v>0.0291666666666667</c:v>
                </c:pt>
                <c:pt idx="7">
                  <c:v>0.0333333333333333</c:v>
                </c:pt>
                <c:pt idx="8">
                  <c:v>0.0375</c:v>
                </c:pt>
                <c:pt idx="9">
                  <c:v>0.0416666666666667</c:v>
                </c:pt>
                <c:pt idx="10">
                  <c:v>0.0458333333333333</c:v>
                </c:pt>
                <c:pt idx="11">
                  <c:v>0.05</c:v>
                </c:pt>
                <c:pt idx="12">
                  <c:v>0.0541666666666667</c:v>
                </c:pt>
                <c:pt idx="13">
                  <c:v>0.0583333333333333</c:v>
                </c:pt>
                <c:pt idx="14">
                  <c:v>0.0625</c:v>
                </c:pt>
                <c:pt idx="15">
                  <c:v>0.0666666666666667</c:v>
                </c:pt>
                <c:pt idx="16">
                  <c:v>0.0708333333333333</c:v>
                </c:pt>
                <c:pt idx="17">
                  <c:v>0.075</c:v>
                </c:pt>
                <c:pt idx="18">
                  <c:v>0.0791666666666667</c:v>
                </c:pt>
                <c:pt idx="19">
                  <c:v>0.0833333333333333</c:v>
                </c:pt>
                <c:pt idx="20">
                  <c:v>0.0875</c:v>
                </c:pt>
                <c:pt idx="21">
                  <c:v>0.0916666666666667</c:v>
                </c:pt>
                <c:pt idx="22">
                  <c:v>0.0958333333333333</c:v>
                </c:pt>
                <c:pt idx="23">
                  <c:v>0.1</c:v>
                </c:pt>
                <c:pt idx="24">
                  <c:v>0.104166666666667</c:v>
                </c:pt>
                <c:pt idx="25">
                  <c:v>0.108333333333333</c:v>
                </c:pt>
                <c:pt idx="26">
                  <c:v>0.1125</c:v>
                </c:pt>
                <c:pt idx="27">
                  <c:v>0.116666666666667</c:v>
                </c:pt>
                <c:pt idx="28">
                  <c:v>0.120833333333333</c:v>
                </c:pt>
                <c:pt idx="29">
                  <c:v>0.125</c:v>
                </c:pt>
                <c:pt idx="30">
                  <c:v>0.129166666666667</c:v>
                </c:pt>
                <c:pt idx="31">
                  <c:v>0.133333333333333</c:v>
                </c:pt>
                <c:pt idx="32">
                  <c:v>0.1375</c:v>
                </c:pt>
                <c:pt idx="33">
                  <c:v>0.141666666666667</c:v>
                </c:pt>
                <c:pt idx="34">
                  <c:v>0.145833333333333</c:v>
                </c:pt>
                <c:pt idx="35">
                  <c:v>0.15</c:v>
                </c:pt>
                <c:pt idx="36">
                  <c:v>0.154166666666667</c:v>
                </c:pt>
                <c:pt idx="37">
                  <c:v>0.158333333333333</c:v>
                </c:pt>
                <c:pt idx="38">
                  <c:v>0.1625</c:v>
                </c:pt>
                <c:pt idx="39">
                  <c:v>0.166666666666667</c:v>
                </c:pt>
                <c:pt idx="40">
                  <c:v>0.170833333333333</c:v>
                </c:pt>
                <c:pt idx="41">
                  <c:v>0.175</c:v>
                </c:pt>
                <c:pt idx="42">
                  <c:v>0.179166666666667</c:v>
                </c:pt>
                <c:pt idx="43">
                  <c:v>0.183333333333334</c:v>
                </c:pt>
                <c:pt idx="44">
                  <c:v>0.1875</c:v>
                </c:pt>
                <c:pt idx="45">
                  <c:v>0.191666666666667</c:v>
                </c:pt>
                <c:pt idx="46">
                  <c:v>0.195833333333334</c:v>
                </c:pt>
                <c:pt idx="47">
                  <c:v>0.2</c:v>
                </c:pt>
                <c:pt idx="48">
                  <c:v>0.204166666666667</c:v>
                </c:pt>
                <c:pt idx="49">
                  <c:v>0.208333333333334</c:v>
                </c:pt>
                <c:pt idx="50">
                  <c:v>0.2125</c:v>
                </c:pt>
                <c:pt idx="51">
                  <c:v>0.216666666666667</c:v>
                </c:pt>
                <c:pt idx="52">
                  <c:v>0.220833333333334</c:v>
                </c:pt>
                <c:pt idx="53">
                  <c:v>0.225</c:v>
                </c:pt>
                <c:pt idx="54">
                  <c:v>0.229166666666667</c:v>
                </c:pt>
                <c:pt idx="55">
                  <c:v>0.233333333333334</c:v>
                </c:pt>
                <c:pt idx="56">
                  <c:v>0.2375</c:v>
                </c:pt>
                <c:pt idx="57">
                  <c:v>0.241666666666667</c:v>
                </c:pt>
                <c:pt idx="58">
                  <c:v>0.245833333333334</c:v>
                </c:pt>
                <c:pt idx="59">
                  <c:v>0.25</c:v>
                </c:pt>
                <c:pt idx="60">
                  <c:v>0.254166666666667</c:v>
                </c:pt>
                <c:pt idx="61">
                  <c:v>0.258333333333334</c:v>
                </c:pt>
                <c:pt idx="62">
                  <c:v>0.2625</c:v>
                </c:pt>
                <c:pt idx="63">
                  <c:v>0.266666666666667</c:v>
                </c:pt>
                <c:pt idx="64">
                  <c:v>0.270833333333334</c:v>
                </c:pt>
                <c:pt idx="65">
                  <c:v>0.275</c:v>
                </c:pt>
                <c:pt idx="66">
                  <c:v>0.279166666666667</c:v>
                </c:pt>
                <c:pt idx="67">
                  <c:v>0.283333333333334</c:v>
                </c:pt>
                <c:pt idx="68">
                  <c:v>0.2875</c:v>
                </c:pt>
                <c:pt idx="69">
                  <c:v>0.291666666666667</c:v>
                </c:pt>
                <c:pt idx="70">
                  <c:v>0.295833333333334</c:v>
                </c:pt>
                <c:pt idx="71">
                  <c:v>0.3</c:v>
                </c:pt>
                <c:pt idx="72">
                  <c:v>0.304166666666667</c:v>
                </c:pt>
                <c:pt idx="73">
                  <c:v>0.308333333333333</c:v>
                </c:pt>
                <c:pt idx="74">
                  <c:v>0.3125</c:v>
                </c:pt>
                <c:pt idx="75">
                  <c:v>0.316666666666667</c:v>
                </c:pt>
                <c:pt idx="76">
                  <c:v>0.320833333333333</c:v>
                </c:pt>
                <c:pt idx="77">
                  <c:v>0.325</c:v>
                </c:pt>
                <c:pt idx="78">
                  <c:v>0.329166666666667</c:v>
                </c:pt>
                <c:pt idx="79">
                  <c:v>0.333333333333333</c:v>
                </c:pt>
                <c:pt idx="80">
                  <c:v>0.3375</c:v>
                </c:pt>
                <c:pt idx="81">
                  <c:v>0.341666666666667</c:v>
                </c:pt>
                <c:pt idx="82">
                  <c:v>0.345833333333333</c:v>
                </c:pt>
                <c:pt idx="83">
                  <c:v>0.35</c:v>
                </c:pt>
                <c:pt idx="84">
                  <c:v>0.354166666666667</c:v>
                </c:pt>
                <c:pt idx="85">
                  <c:v>0.358333333333333</c:v>
                </c:pt>
                <c:pt idx="86">
                  <c:v>0.3625</c:v>
                </c:pt>
                <c:pt idx="87">
                  <c:v>0.366666666666667</c:v>
                </c:pt>
                <c:pt idx="88">
                  <c:v>0.370833333333333</c:v>
                </c:pt>
                <c:pt idx="89">
                  <c:v>0.375</c:v>
                </c:pt>
                <c:pt idx="90">
                  <c:v>0.379166666666667</c:v>
                </c:pt>
                <c:pt idx="91">
                  <c:v>0.383333333333333</c:v>
                </c:pt>
                <c:pt idx="92">
                  <c:v>0.3875</c:v>
                </c:pt>
                <c:pt idx="93">
                  <c:v>0.391666666666667</c:v>
                </c:pt>
                <c:pt idx="94">
                  <c:v>0.395833333333333</c:v>
                </c:pt>
                <c:pt idx="95">
                  <c:v>0.4</c:v>
                </c:pt>
                <c:pt idx="96">
                  <c:v>0.404166666666666</c:v>
                </c:pt>
                <c:pt idx="97">
                  <c:v>0.408333333333333</c:v>
                </c:pt>
                <c:pt idx="98">
                  <c:v>0.4125</c:v>
                </c:pt>
                <c:pt idx="99">
                  <c:v>0.416666666666666</c:v>
                </c:pt>
                <c:pt idx="100">
                  <c:v>0.420833333333333</c:v>
                </c:pt>
                <c:pt idx="101">
                  <c:v>0.425</c:v>
                </c:pt>
                <c:pt idx="102">
                  <c:v>0.429166666666666</c:v>
                </c:pt>
                <c:pt idx="103">
                  <c:v>0.433333333333333</c:v>
                </c:pt>
                <c:pt idx="104">
                  <c:v>0.4375</c:v>
                </c:pt>
                <c:pt idx="105">
                  <c:v>0.441666666666666</c:v>
                </c:pt>
                <c:pt idx="106">
                  <c:v>0.445833333333333</c:v>
                </c:pt>
                <c:pt idx="107">
                  <c:v>0.45</c:v>
                </c:pt>
                <c:pt idx="108">
                  <c:v>0.454166666666666</c:v>
                </c:pt>
                <c:pt idx="109">
                  <c:v>0.458333333333333</c:v>
                </c:pt>
                <c:pt idx="110">
                  <c:v>0.4625</c:v>
                </c:pt>
                <c:pt idx="111">
                  <c:v>0.466666666666666</c:v>
                </c:pt>
                <c:pt idx="112">
                  <c:v>0.470833333333333</c:v>
                </c:pt>
                <c:pt idx="113">
                  <c:v>0.475</c:v>
                </c:pt>
                <c:pt idx="114">
                  <c:v>0.479166666666666</c:v>
                </c:pt>
                <c:pt idx="115">
                  <c:v>0.483333333333333</c:v>
                </c:pt>
                <c:pt idx="116">
                  <c:v>0.4875</c:v>
                </c:pt>
                <c:pt idx="117">
                  <c:v>0.491666666666666</c:v>
                </c:pt>
                <c:pt idx="118">
                  <c:v>0.495833333333333</c:v>
                </c:pt>
                <c:pt idx="119">
                  <c:v>0.499999999999999</c:v>
                </c:pt>
                <c:pt idx="120">
                  <c:v>0.504166666666666</c:v>
                </c:pt>
                <c:pt idx="121">
                  <c:v>0.508333333333333</c:v>
                </c:pt>
                <c:pt idx="122">
                  <c:v>0.512499999999999</c:v>
                </c:pt>
                <c:pt idx="123">
                  <c:v>0.516666666666666</c:v>
                </c:pt>
                <c:pt idx="124">
                  <c:v>0.520833333333333</c:v>
                </c:pt>
                <c:pt idx="125">
                  <c:v>0.524999999999999</c:v>
                </c:pt>
                <c:pt idx="126">
                  <c:v>0.529166666666666</c:v>
                </c:pt>
                <c:pt idx="127">
                  <c:v>0.533333333333333</c:v>
                </c:pt>
                <c:pt idx="128">
                  <c:v>0.537499999999999</c:v>
                </c:pt>
                <c:pt idx="129">
                  <c:v>0.541666666666666</c:v>
                </c:pt>
                <c:pt idx="130">
                  <c:v>0.545833333333333</c:v>
                </c:pt>
                <c:pt idx="131">
                  <c:v>0.549999999999999</c:v>
                </c:pt>
                <c:pt idx="132">
                  <c:v>0.554166666666666</c:v>
                </c:pt>
                <c:pt idx="133">
                  <c:v>0.558333333333333</c:v>
                </c:pt>
                <c:pt idx="134">
                  <c:v>0.562499999999999</c:v>
                </c:pt>
                <c:pt idx="135">
                  <c:v>0.566666666666666</c:v>
                </c:pt>
                <c:pt idx="136">
                  <c:v>0.570833333333333</c:v>
                </c:pt>
                <c:pt idx="137">
                  <c:v>0.574999999999999</c:v>
                </c:pt>
                <c:pt idx="138">
                  <c:v>0.579166666666666</c:v>
                </c:pt>
                <c:pt idx="139">
                  <c:v>0.583333333333333</c:v>
                </c:pt>
                <c:pt idx="140">
                  <c:v>0.587499999999999</c:v>
                </c:pt>
                <c:pt idx="141">
                  <c:v>0.591666666666666</c:v>
                </c:pt>
                <c:pt idx="142">
                  <c:v>0.595833333333332</c:v>
                </c:pt>
                <c:pt idx="143">
                  <c:v>0.599999999999999</c:v>
                </c:pt>
                <c:pt idx="144">
                  <c:v>0.604166666666666</c:v>
                </c:pt>
                <c:pt idx="145">
                  <c:v>0.608333333333332</c:v>
                </c:pt>
                <c:pt idx="146">
                  <c:v>0.612499999999999</c:v>
                </c:pt>
                <c:pt idx="147">
                  <c:v>0.616666666666666</c:v>
                </c:pt>
                <c:pt idx="148">
                  <c:v>0.620833333333332</c:v>
                </c:pt>
                <c:pt idx="149">
                  <c:v>0.624999999999999</c:v>
                </c:pt>
                <c:pt idx="150">
                  <c:v>0.629166666666666</c:v>
                </c:pt>
                <c:pt idx="151">
                  <c:v>0.633333333333332</c:v>
                </c:pt>
                <c:pt idx="152">
                  <c:v>0.637499999999999</c:v>
                </c:pt>
                <c:pt idx="153">
                  <c:v>0.641666666666666</c:v>
                </c:pt>
                <c:pt idx="154">
                  <c:v>0.645833333333332</c:v>
                </c:pt>
                <c:pt idx="155">
                  <c:v>0.649999999999999</c:v>
                </c:pt>
                <c:pt idx="156">
                  <c:v>0.654166666666666</c:v>
                </c:pt>
                <c:pt idx="157">
                  <c:v>0.658333333333332</c:v>
                </c:pt>
                <c:pt idx="158">
                  <c:v>0.662499999999999</c:v>
                </c:pt>
                <c:pt idx="159">
                  <c:v>0.666666666666666</c:v>
                </c:pt>
                <c:pt idx="160">
                  <c:v>0.670833333333332</c:v>
                </c:pt>
                <c:pt idx="161">
                  <c:v>0.674999999999999</c:v>
                </c:pt>
                <c:pt idx="162">
                  <c:v>0.679166666666666</c:v>
                </c:pt>
                <c:pt idx="163">
                  <c:v>0.683333333333332</c:v>
                </c:pt>
                <c:pt idx="164">
                  <c:v>0.687499999999999</c:v>
                </c:pt>
                <c:pt idx="165">
                  <c:v>0.691666666666665</c:v>
                </c:pt>
                <c:pt idx="166">
                  <c:v>0.695833333333332</c:v>
                </c:pt>
                <c:pt idx="167">
                  <c:v>0.699999999999999</c:v>
                </c:pt>
                <c:pt idx="168">
                  <c:v>0.704166666666665</c:v>
                </c:pt>
                <c:pt idx="169">
                  <c:v>0.708333333333332</c:v>
                </c:pt>
                <c:pt idx="170">
                  <c:v>0.712499999999999</c:v>
                </c:pt>
                <c:pt idx="171">
                  <c:v>0.716666666666665</c:v>
                </c:pt>
                <c:pt idx="172">
                  <c:v>0.720833333333332</c:v>
                </c:pt>
                <c:pt idx="173">
                  <c:v>0.724999999999999</c:v>
                </c:pt>
                <c:pt idx="174">
                  <c:v>0.729166666666665</c:v>
                </c:pt>
                <c:pt idx="175">
                  <c:v>0.733333333333332</c:v>
                </c:pt>
                <c:pt idx="176">
                  <c:v>0.737499999999999</c:v>
                </c:pt>
                <c:pt idx="177">
                  <c:v>0.741666666666665</c:v>
                </c:pt>
                <c:pt idx="178">
                  <c:v>0.745833333333332</c:v>
                </c:pt>
                <c:pt idx="179">
                  <c:v>0.749999999999999</c:v>
                </c:pt>
                <c:pt idx="180">
                  <c:v>0.754166666666665</c:v>
                </c:pt>
                <c:pt idx="181">
                  <c:v>0.758333333333332</c:v>
                </c:pt>
                <c:pt idx="182">
                  <c:v>0.762499999999999</c:v>
                </c:pt>
                <c:pt idx="183">
                  <c:v>0.766666666666665</c:v>
                </c:pt>
                <c:pt idx="184">
                  <c:v>0.770833333333332</c:v>
                </c:pt>
                <c:pt idx="185">
                  <c:v>0.774999999999999</c:v>
                </c:pt>
                <c:pt idx="186">
                  <c:v>0.779166666666665</c:v>
                </c:pt>
                <c:pt idx="187">
                  <c:v>0.783333333333332</c:v>
                </c:pt>
                <c:pt idx="188">
                  <c:v>0.787499999999998</c:v>
                </c:pt>
                <c:pt idx="189">
                  <c:v>0.791666666666665</c:v>
                </c:pt>
                <c:pt idx="190">
                  <c:v>0.795833333333332</c:v>
                </c:pt>
                <c:pt idx="191">
                  <c:v>0.799999999999998</c:v>
                </c:pt>
                <c:pt idx="192">
                  <c:v>0.804166666666665</c:v>
                </c:pt>
                <c:pt idx="193">
                  <c:v>0.808333333333332</c:v>
                </c:pt>
                <c:pt idx="194">
                  <c:v>0.812499999999998</c:v>
                </c:pt>
                <c:pt idx="195">
                  <c:v>0.816666666666665</c:v>
                </c:pt>
                <c:pt idx="196">
                  <c:v>0.820833333333332</c:v>
                </c:pt>
                <c:pt idx="197">
                  <c:v>0.824999999999998</c:v>
                </c:pt>
                <c:pt idx="198">
                  <c:v>0.829166666666665</c:v>
                </c:pt>
                <c:pt idx="199">
                  <c:v>0.833333333333332</c:v>
                </c:pt>
                <c:pt idx="200">
                  <c:v>0.837499999999998</c:v>
                </c:pt>
                <c:pt idx="201">
                  <c:v>0.841666666666665</c:v>
                </c:pt>
                <c:pt idx="202">
                  <c:v>0.845833333333332</c:v>
                </c:pt>
                <c:pt idx="203">
                  <c:v>0.849999999999998</c:v>
                </c:pt>
                <c:pt idx="204">
                  <c:v>0.854166666666665</c:v>
                </c:pt>
                <c:pt idx="205">
                  <c:v>0.858333333333332</c:v>
                </c:pt>
                <c:pt idx="206">
                  <c:v>0.862499999999998</c:v>
                </c:pt>
                <c:pt idx="207">
                  <c:v>0.866666666666665</c:v>
                </c:pt>
                <c:pt idx="208">
                  <c:v>0.870833333333332</c:v>
                </c:pt>
                <c:pt idx="209">
                  <c:v>0.874999999999998</c:v>
                </c:pt>
                <c:pt idx="210">
                  <c:v>0.879166666666665</c:v>
                </c:pt>
                <c:pt idx="211">
                  <c:v>0.883333333333331</c:v>
                </c:pt>
                <c:pt idx="212">
                  <c:v>0.887499999999998</c:v>
                </c:pt>
                <c:pt idx="213">
                  <c:v>0.891666666666665</c:v>
                </c:pt>
                <c:pt idx="214">
                  <c:v>0.895833333333331</c:v>
                </c:pt>
                <c:pt idx="215">
                  <c:v>0.899999999999998</c:v>
                </c:pt>
                <c:pt idx="216">
                  <c:v>0.904166666666665</c:v>
                </c:pt>
                <c:pt idx="217">
                  <c:v>0.908333333333331</c:v>
                </c:pt>
                <c:pt idx="218">
                  <c:v>0.912499999999998</c:v>
                </c:pt>
                <c:pt idx="219">
                  <c:v>0.916666666666665</c:v>
                </c:pt>
                <c:pt idx="220">
                  <c:v>0.920833333333331</c:v>
                </c:pt>
                <c:pt idx="221">
                  <c:v>0.924999999999998</c:v>
                </c:pt>
                <c:pt idx="222">
                  <c:v>0.929166666666665</c:v>
                </c:pt>
                <c:pt idx="223">
                  <c:v>0.933333333333331</c:v>
                </c:pt>
                <c:pt idx="224">
                  <c:v>0.937499999999998</c:v>
                </c:pt>
                <c:pt idx="225">
                  <c:v>0.941666666666665</c:v>
                </c:pt>
                <c:pt idx="226">
                  <c:v>0.945833333333331</c:v>
                </c:pt>
                <c:pt idx="227">
                  <c:v>0.949999999999998</c:v>
                </c:pt>
                <c:pt idx="228">
                  <c:v>0.954166666666665</c:v>
                </c:pt>
                <c:pt idx="229">
                  <c:v>0.958333333333331</c:v>
                </c:pt>
                <c:pt idx="230">
                  <c:v>0.962499999999998</c:v>
                </c:pt>
                <c:pt idx="231">
                  <c:v>0.966666666666665</c:v>
                </c:pt>
                <c:pt idx="232">
                  <c:v>0.970833333333331</c:v>
                </c:pt>
                <c:pt idx="233">
                  <c:v>0.974999999999998</c:v>
                </c:pt>
                <c:pt idx="234">
                  <c:v>0.979166666666664</c:v>
                </c:pt>
                <c:pt idx="235">
                  <c:v>0.983333333333331</c:v>
                </c:pt>
                <c:pt idx="236">
                  <c:v>0.987499999999998</c:v>
                </c:pt>
                <c:pt idx="237">
                  <c:v>0.991666666666664</c:v>
                </c:pt>
                <c:pt idx="238">
                  <c:v>0.995833333333331</c:v>
                </c:pt>
                <c:pt idx="239">
                  <c:v>0.999999999999998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-44.5432947664277</c:v>
                </c:pt>
                <c:pt idx="1">
                  <c:v>-44.5234397382099</c:v>
                </c:pt>
                <c:pt idx="2">
                  <c:v>-44.4604851037362</c:v>
                </c:pt>
                <c:pt idx="3">
                  <c:v>-44.3546123859244</c:v>
                </c:pt>
                <c:pt idx="4">
                  <c:v>-44.2061250263913</c:v>
                </c:pt>
                <c:pt idx="5">
                  <c:v>-44.0154441738003</c:v>
                </c:pt>
                <c:pt idx="6">
                  <c:v>-43.7831029452257</c:v>
                </c:pt>
                <c:pt idx="7">
                  <c:v>-43.5097393459788</c:v>
                </c:pt>
                <c:pt idx="8">
                  <c:v>-43.1960880563782</c:v>
                </c:pt>
                <c:pt idx="9">
                  <c:v>-42.8429713283199</c:v>
                </c:pt>
                <c:pt idx="10">
                  <c:v>-42.4512892345734</c:v>
                </c:pt>
                <c:pt idx="11">
                  <c:v>-42.0220095251122</c:v>
                </c:pt>
                <c:pt idx="12">
                  <c:v>-41.5561573234206</c:v>
                </c:pt>
                <c:pt idx="13">
                  <c:v>-41.0548048884116</c:v>
                </c:pt>
                <c:pt idx="14">
                  <c:v>-40.5190616313151</c:v>
                </c:pt>
                <c:pt idx="15">
                  <c:v>-39.9500645585254</c:v>
                </c:pt>
                <c:pt idx="16">
                  <c:v>-39.3489692699624</c:v>
                </c:pt>
                <c:pt idx="17">
                  <c:v>-38.7169416165645</c:v>
                </c:pt>
                <c:pt idx="18">
                  <c:v>-38.0551500895675</c:v>
                </c:pt>
                <c:pt idx="19">
                  <c:v>-37.3647589797427</c:v>
                </c:pt>
                <c:pt idx="20">
                  <c:v>-36.6469223289897</c:v>
                </c:pt>
                <c:pt idx="21">
                  <c:v>-35.9027786643764</c:v>
                </c:pt>
                <c:pt idx="22">
                  <c:v>-35.133446497779</c:v>
                </c:pt>
                <c:pt idx="23">
                  <c:v>-34.3400205496721</c:v>
                </c:pt>
                <c:pt idx="24">
                  <c:v>-33.5235686559493</c:v>
                </c:pt>
                <c:pt idx="25">
                  <c:v>-32.6851292990401</c:v>
                </c:pt>
                <c:pt idx="26">
                  <c:v>-31.8257097107699</c:v>
                </c:pt>
                <c:pt idx="27">
                  <c:v>-30.9462844820633</c:v>
                </c:pt>
                <c:pt idx="28">
                  <c:v>-30.0477946247527</c:v>
                </c:pt>
                <c:pt idx="29">
                  <c:v>-29.1311470217828</c:v>
                </c:pt>
                <c:pt idx="30">
                  <c:v>-28.1972142142797</c:v>
                </c:pt>
                <c:pt idx="31">
                  <c:v>-27.2468344678601</c:v>
                </c:pt>
                <c:pt idx="32">
                  <c:v>-26.2808120690206</c:v>
                </c:pt>
                <c:pt idx="33">
                  <c:v>-25.2999178050742</c:v>
                </c:pt>
                <c:pt idx="34">
                  <c:v>-24.3048895780077</c:v>
                </c:pt>
                <c:pt idx="35">
                  <c:v>-23.2964331122933</c:v>
                </c:pt>
                <c:pt idx="36">
                  <c:v>-22.2752227068325</c:v>
                </c:pt>
                <c:pt idx="37">
                  <c:v>-21.2419019880345</c:v>
                </c:pt>
                <c:pt idx="38">
                  <c:v>-20.1970846052563</c:v>
                </c:pt>
                <c:pt idx="39">
                  <c:v>-19.1413548073923</c:v>
                </c:pt>
                <c:pt idx="40">
                  <c:v>-18.0752678094439</c:v>
                </c:pt>
                <c:pt idx="41">
                  <c:v>-16.9993498320953</c:v>
                </c:pt>
                <c:pt idx="42">
                  <c:v>-15.914097628613</c:v>
                </c:pt>
                <c:pt idx="43">
                  <c:v>-14.8199772199693</c:v>
                </c:pt>
                <c:pt idx="44">
                  <c:v>-13.7174213690895</c:v>
                </c:pt>
                <c:pt idx="45">
                  <c:v>-12.6068250037766</c:v>
                </c:pt>
                <c:pt idx="46">
                  <c:v>-11.4885371622659</c:v>
                </c:pt>
                <c:pt idx="47">
                  <c:v>-10.3628467859747</c:v>
                </c:pt>
                <c:pt idx="48">
                  <c:v>-9.22995702429201</c:v>
                </c:pt>
                <c:pt idx="49">
                  <c:v>-8.08993665055687</c:v>
                </c:pt>
                <c:pt idx="50">
                  <c:v>-6.94262210349102</c:v>
                </c:pt>
                <c:pt idx="51">
                  <c:v>-5.78740161850614</c:v>
                </c:pt>
                <c:pt idx="52">
                  <c:v>-4.62267723833478</c:v>
                </c:pt>
                <c:pt idx="53">
                  <c:v>-3.44426319153144</c:v>
                </c:pt>
                <c:pt idx="54">
                  <c:v>-2.23907220836359</c:v>
                </c:pt>
                <c:pt idx="55">
                  <c:v>-0.942394400592861</c:v>
                </c:pt>
                <c:pt idx="56">
                  <c:v>0.441322358055626</c:v>
                </c:pt>
                <c:pt idx="57">
                  <c:v>1.47455657008632</c:v>
                </c:pt>
                <c:pt idx="58">
                  <c:v>2.56127325824904</c:v>
                </c:pt>
                <c:pt idx="59">
                  <c:v>3.68015265723244</c:v>
                </c:pt>
                <c:pt idx="60">
                  <c:v>4.81863657805979</c:v>
                </c:pt>
                <c:pt idx="61">
                  <c:v>5.97195230803086</c:v>
                </c:pt>
                <c:pt idx="62">
                  <c:v>7.13348662823479</c:v>
                </c:pt>
                <c:pt idx="63">
                  <c:v>8.30110413813652</c:v>
                </c:pt>
                <c:pt idx="64">
                  <c:v>9.47317081843644</c:v>
                </c:pt>
                <c:pt idx="65">
                  <c:v>10.6484837659994</c:v>
                </c:pt>
                <c:pt idx="66">
                  <c:v>11.8261240279763</c:v>
                </c:pt>
                <c:pt idx="67">
                  <c:v>13.0053586023714</c:v>
                </c:pt>
                <c:pt idx="68">
                  <c:v>14.1855762298643</c:v>
                </c:pt>
                <c:pt idx="69">
                  <c:v>15.3662456354808</c:v>
                </c:pt>
                <c:pt idx="70">
                  <c:v>16.5468880582869</c:v>
                </c:pt>
                <c:pt idx="71">
                  <c:v>17.7270587616899</c:v>
                </c:pt>
                <c:pt idx="72">
                  <c:v>18.906334218747</c:v>
                </c:pt>
                <c:pt idx="73">
                  <c:v>20.0843029173285</c:v>
                </c:pt>
                <c:pt idx="74">
                  <c:v>21.2605585074913</c:v>
                </c:pt>
                <c:pt idx="75">
                  <c:v>22.4346944734497</c:v>
                </c:pt>
                <c:pt idx="76">
                  <c:v>23.6062998067208</c:v>
                </c:pt>
                <c:pt idx="77">
                  <c:v>24.774955330835</c:v>
                </c:pt>
                <c:pt idx="78">
                  <c:v>25.940230440444</c:v>
                </c:pt>
                <c:pt idx="79">
                  <c:v>27.1016800942628</c:v>
                </c:pt>
                <c:pt idx="80">
                  <c:v>28.2588419409322</c:v>
                </c:pt>
                <c:pt idx="81">
                  <c:v>29.4112334960635</c:v>
                </c:pt>
                <c:pt idx="82">
                  <c:v>30.5583493012069</c:v>
                </c:pt>
                <c:pt idx="83">
                  <c:v>31.6996580180844</c:v>
                </c:pt>
                <c:pt idx="84">
                  <c:v>32.8345994129918</c:v>
                </c:pt>
                <c:pt idx="85">
                  <c:v>33.9625812020018</c:v>
                </c:pt>
                <c:pt idx="86">
                  <c:v>35.0829757247166</c:v>
                </c:pt>
                <c:pt idx="87">
                  <c:v>36.195116427613</c:v>
                </c:pt>
                <c:pt idx="88">
                  <c:v>37.2982941339301</c:v>
                </c:pt>
                <c:pt idx="89">
                  <c:v>38.3917530904361</c:v>
                </c:pt>
                <c:pt idx="90">
                  <c:v>39.4746867783213</c:v>
                </c:pt>
                <c:pt idx="91">
                  <c:v>40.5462334898065</c:v>
                </c:pt>
                <c:pt idx="92">
                  <c:v>41.6054716756924</c:v>
                </c:pt>
                <c:pt idx="93">
                  <c:v>42.6514150796513</c:v>
                </c:pt>
                <c:pt idx="94">
                  <c:v>43.6830076936051</c:v>
                </c:pt>
                <c:pt idx="95">
                  <c:v>44.6991185776479</c:v>
                </c:pt>
                <c:pt idx="96">
                  <c:v>45.6985366183179</c:v>
                </c:pt>
                <c:pt idx="97">
                  <c:v>46.6799653160963</c:v>
                </c:pt>
                <c:pt idx="98">
                  <c:v>47.6420177342873</c:v>
                </c:pt>
                <c:pt idx="99">
                  <c:v>48.5832117702011</c:v>
                </c:pt>
                <c:pt idx="100">
                  <c:v>49.5019659637539</c:v>
                </c:pt>
                <c:pt idx="101">
                  <c:v>50.3965961000596</c:v>
                </c:pt>
                <c:pt idx="102">
                  <c:v>51.2653129289061</c:v>
                </c:pt>
                <c:pt idx="103">
                  <c:v>52.1062213745036</c:v>
                </c:pt>
                <c:pt idx="104">
                  <c:v>52.9173216796498</c:v>
                </c:pt>
                <c:pt idx="105">
                  <c:v>53.6965129749846</c:v>
                </c:pt>
                <c:pt idx="106">
                  <c:v>54.4415998177354</c:v>
                </c:pt>
                <c:pt idx="107">
                  <c:v>55.150302262883</c:v>
                </c:pt>
                <c:pt idx="108">
                  <c:v>55.8202700211072</c:v>
                </c:pt>
                <c:pt idx="109">
                  <c:v>56.4491012094862</c:v>
                </c:pt>
                <c:pt idx="110">
                  <c:v>57.0343660779047</c:v>
                </c:pt>
                <c:pt idx="111">
                  <c:v>57.5736359193365</c:v>
                </c:pt>
                <c:pt idx="112">
                  <c:v>58.0645170969878</c:v>
                </c:pt>
                <c:pt idx="113">
                  <c:v>58.5046897895231</c:v>
                </c:pt>
                <c:pt idx="114">
                  <c:v>58.8919506365972</c:v>
                </c:pt>
                <c:pt idx="115">
                  <c:v>59.2242580323641</c:v>
                </c:pt>
                <c:pt idx="116">
                  <c:v>59.499778364041</c:v>
                </c:pt>
                <c:pt idx="117">
                  <c:v>59.7169311270959</c:v>
                </c:pt>
                <c:pt idx="118">
                  <c:v>59.8744305867344</c:v>
                </c:pt>
                <c:pt idx="119">
                  <c:v>59.9713216003927</c:v>
                </c:pt>
                <c:pt idx="120">
                  <c:v>60.0070073643468</c:v>
                </c:pt>
                <c:pt idx="121">
                  <c:v>59.9812672538437</c:v>
                </c:pt>
                <c:pt idx="122">
                  <c:v>59.8942635277789</c:v>
                </c:pt>
                <c:pt idx="123">
                  <c:v>59.7465364255073</c:v>
                </c:pt>
                <c:pt idx="124">
                  <c:v>59.5389880044383</c:v>
                </c:pt>
                <c:pt idx="125">
                  <c:v>59.2728558296064</c:v>
                </c:pt>
                <c:pt idx="126">
                  <c:v>58.9496782732611</c:v>
                </c:pt>
                <c:pt idx="127">
                  <c:v>58.5712536040099</c:v>
                </c:pt>
                <c:pt idx="128">
                  <c:v>58.1395952524833</c:v>
                </c:pt>
                <c:pt idx="129">
                  <c:v>57.6568855970543</c:v>
                </c:pt>
                <c:pt idx="130">
                  <c:v>57.1254303981422</c:v>
                </c:pt>
                <c:pt idx="131">
                  <c:v>56.5476156382669</c:v>
                </c:pt>
                <c:pt idx="132">
                  <c:v>55.9258681013472</c:v>
                </c:pt>
                <c:pt idx="133">
                  <c:v>55.2626205669407</c:v>
                </c:pt>
                <c:pt idx="134">
                  <c:v>54.5602820885589</c:v>
                </c:pt>
                <c:pt idx="135">
                  <c:v>53.8212134617275</c:v>
                </c:pt>
                <c:pt idx="136">
                  <c:v>53.0477077186402</c:v>
                </c:pt>
                <c:pt idx="137">
                  <c:v>52.2419752837039</c:v>
                </c:pt>
                <c:pt idx="138">
                  <c:v>51.4061333002984</c:v>
                </c:pt>
                <c:pt idx="139">
                  <c:v>50.5421985809916</c:v>
                </c:pt>
                <c:pt idx="140">
                  <c:v>49.6520836114039</c:v>
                </c:pt>
                <c:pt idx="141">
                  <c:v>48.7375950658461</c:v>
                </c:pt>
                <c:pt idx="142">
                  <c:v>47.8004343270784</c:v>
                </c:pt>
                <c:pt idx="143">
                  <c:v>46.8421995655887</c:v>
                </c:pt>
                <c:pt idx="144">
                  <c:v>45.8643889865709</c:v>
                </c:pt>
                <c:pt idx="145">
                  <c:v>44.8684049210293</c:v>
                </c:pt>
                <c:pt idx="146">
                  <c:v>43.8555584873601</c:v>
                </c:pt>
                <c:pt idx="147">
                  <c:v>42.8270746090615</c:v>
                </c:pt>
                <c:pt idx="148">
                  <c:v>41.7840972128014</c:v>
                </c:pt>
                <c:pt idx="149">
                  <c:v>40.7276944772665</c:v>
                </c:pt>
                <c:pt idx="150">
                  <c:v>39.6588640293564</c:v>
                </c:pt>
                <c:pt idx="151">
                  <c:v>38.5785380173684</c:v>
                </c:pt>
                <c:pt idx="152">
                  <c:v>37.4875880091603</c:v>
                </c:pt>
                <c:pt idx="153">
                  <c:v>36.3868296811222</c:v>
                </c:pt>
                <c:pt idx="154">
                  <c:v>35.2770272812216</c:v>
                </c:pt>
                <c:pt idx="155">
                  <c:v>34.1588978550079</c:v>
                </c:pt>
                <c:pt idx="156">
                  <c:v>33.0331152382579</c:v>
                </c:pt>
                <c:pt idx="157">
                  <c:v>31.9003138207467</c:v>
                </c:pt>
                <c:pt idx="158">
                  <c:v>30.7610920972603</c:v>
                </c:pt>
                <c:pt idx="159">
                  <c:v>29.6160160208336</c:v>
                </c:pt>
                <c:pt idx="160">
                  <c:v>28.4656221835012</c:v>
                </c:pt>
                <c:pt idx="161">
                  <c:v>27.3104208486787</c:v>
                </c:pt>
                <c:pt idx="162">
                  <c:v>26.1508988703696</c:v>
                </c:pt>
                <c:pt idx="163">
                  <c:v>24.9875225355344</c:v>
                </c:pt>
                <c:pt idx="164">
                  <c:v>23.8207403808481</c:v>
                </c:pt>
                <c:pt idx="165">
                  <c:v>22.6509860427466</c:v>
                </c:pt>
                <c:pt idx="166">
                  <c:v>21.4786812236314</c:v>
                </c:pt>
                <c:pt idx="167">
                  <c:v>20.3042388825074</c:v>
                </c:pt>
                <c:pt idx="168">
                  <c:v>19.1280668011882</c:v>
                </c:pt>
                <c:pt idx="169">
                  <c:v>17.9505717457389</c:v>
                </c:pt>
                <c:pt idx="170">
                  <c:v>16.7721645401106</c:v>
                </c:pt>
                <c:pt idx="171">
                  <c:v>15.5932665352458</c:v>
                </c:pt>
                <c:pt idx="172">
                  <c:v>14.414318209918</c:v>
                </c:pt>
                <c:pt idx="173">
                  <c:v>13.2357910648165</c:v>
                </c:pt>
                <c:pt idx="174">
                  <c:v>12.0582046549504</c:v>
                </c:pt>
                <c:pt idx="175">
                  <c:v>10.8821517390289</c:v>
                </c:pt>
                <c:pt idx="176">
                  <c:v>9.7083363215876</c:v>
                </c:pt>
                <c:pt idx="177">
                  <c:v>8.53763202591912</c:v>
                </c:pt>
                <c:pt idx="178">
                  <c:v>7.37117138081604</c:v>
                </c:pt>
                <c:pt idx="179">
                  <c:v>6.21047969623325</c:v>
                </c:pt>
                <c:pt idx="180">
                  <c:v>5.05727102499375</c:v>
                </c:pt>
                <c:pt idx="181">
                  <c:v>3.91783467073389</c:v>
                </c:pt>
                <c:pt idx="182">
                  <c:v>2.79651573736285</c:v>
                </c:pt>
                <c:pt idx="183">
                  <c:v>1.70392224848624</c:v>
                </c:pt>
                <c:pt idx="184">
                  <c:v>0.659388143032812</c:v>
                </c:pt>
                <c:pt idx="185">
                  <c:v>-0.614287732021135</c:v>
                </c:pt>
                <c:pt idx="186">
                  <c:v>-1.96443312835322</c:v>
                </c:pt>
                <c:pt idx="187">
                  <c:v>-3.17690579863308</c:v>
                </c:pt>
                <c:pt idx="188">
                  <c:v>-4.35632070540987</c:v>
                </c:pt>
                <c:pt idx="189">
                  <c:v>-5.52025242535834</c:v>
                </c:pt>
                <c:pt idx="190">
                  <c:v>-6.67395934913818</c:v>
                </c:pt>
                <c:pt idx="191">
                  <c:v>-7.81940060930891</c:v>
                </c:pt>
                <c:pt idx="192">
                  <c:v>-8.95733694573457</c:v>
                </c:pt>
                <c:pt idx="193">
                  <c:v>-10.0880022772419</c:v>
                </c:pt>
                <c:pt idx="194">
                  <c:v>-11.2113644459401</c:v>
                </c:pt>
                <c:pt idx="195">
                  <c:v>-12.3272408193376</c:v>
                </c:pt>
                <c:pt idx="196">
                  <c:v>-13.4353546639585</c:v>
                </c:pt>
                <c:pt idx="197">
                  <c:v>-14.5353646084543</c:v>
                </c:pt>
                <c:pt idx="198">
                  <c:v>-15.6268808123727</c:v>
                </c:pt>
                <c:pt idx="199">
                  <c:v>-16.709474106792</c:v>
                </c:pt>
                <c:pt idx="200">
                  <c:v>-17.7826812110668</c:v>
                </c:pt>
                <c:pt idx="201">
                  <c:v>-18.8460076515441</c:v>
                </c:pt>
                <c:pt idx="202">
                  <c:v>-19.8989292863568</c:v>
                </c:pt>
                <c:pt idx="203">
                  <c:v>-20.9408929549222</c:v>
                </c:pt>
                <c:pt idx="204">
                  <c:v>-21.9713165711783</c:v>
                </c:pt>
                <c:pt idx="205">
                  <c:v>-22.9895888570637</c:v>
                </c:pt>
                <c:pt idx="206">
                  <c:v>-23.9950688523559</c:v>
                </c:pt>
                <c:pt idx="207">
                  <c:v>-24.9870852908264</c:v>
                </c:pt>
                <c:pt idx="208">
                  <c:v>-25.9649359162574</c:v>
                </c:pt>
                <c:pt idx="209">
                  <c:v>-26.9278867914501</c:v>
                </c:pt>
                <c:pt idx="210">
                  <c:v>-27.8751716528846</c:v>
                </c:pt>
                <c:pt idx="211">
                  <c:v>-28.8059913539846</c:v>
                </c:pt>
                <c:pt idx="212">
                  <c:v>-29.7195134428705</c:v>
                </c:pt>
                <c:pt idx="213">
                  <c:v>-30.6148719213411</c:v>
                </c:pt>
                <c:pt idx="214">
                  <c:v>-31.4911672294036</c:v>
                </c:pt>
                <c:pt idx="215">
                  <c:v>-32.3474665087513</c:v>
                </c:pt>
                <c:pt idx="216">
                  <c:v>-33.1828041935203</c:v>
                </c:pt>
                <c:pt idx="217">
                  <c:v>-33.9961829869466</c:v>
                </c:pt>
                <c:pt idx="218">
                  <c:v>-34.7865752763965</c:v>
                </c:pt>
                <c:pt idx="219">
                  <c:v>-35.5529250483263</c:v>
                </c:pt>
                <c:pt idx="220">
                  <c:v>-36.2941503560713</c:v>
                </c:pt>
                <c:pt idx="221">
                  <c:v>-37.0091463995974</c:v>
                </c:pt>
                <c:pt idx="222">
                  <c:v>-37.6967892634185</c:v>
                </c:pt>
                <c:pt idx="223">
                  <c:v>-38.355940360514</c:v>
                </c:pt>
                <c:pt idx="224">
                  <c:v>-38.9854516111169</c:v>
                </c:pt>
                <c:pt idx="225">
                  <c:v>-39.5841713805255</c:v>
                </c:pt>
                <c:pt idx="226">
                  <c:v>-40.1509511750162</c:v>
                </c:pt>
                <c:pt idx="227">
                  <c:v>-40.6846530790504</c:v>
                </c:pt>
                <c:pt idx="228">
                  <c:v>-41.1841578928782</c:v>
                </c:pt>
                <c:pt idx="229">
                  <c:v>-41.648373897077</c:v>
                </c:pt>
                <c:pt idx="230">
                  <c:v>-42.0762461496663</c:v>
                </c:pt>
                <c:pt idx="231">
                  <c:v>-42.4667661813739</c:v>
                </c:pt>
                <c:pt idx="232">
                  <c:v>-42.81898193461</c:v>
                </c:pt>
                <c:pt idx="233">
                  <c:v>-43.1320077539038</c:v>
                </c:pt>
                <c:pt idx="234">
                  <c:v>-43.4050342221652</c:v>
                </c:pt>
                <c:pt idx="235">
                  <c:v>-43.6373376093981</c:v>
                </c:pt>
                <c:pt idx="236">
                  <c:v>-43.8282887015097</c:v>
                </c:pt>
                <c:pt idx="237">
                  <c:v>-43.9773607664971</c:v>
                </c:pt>
                <c:pt idx="238">
                  <c:v>-44.0841364367286</c:v>
                </c:pt>
                <c:pt idx="239">
                  <c:v>-44.1483132971137</c:v>
                </c:pt>
              </c:numCache>
            </c:numRef>
          </c:yVal>
          <c:smooth val="1"/>
        </c:ser>
        <c:axId val="40051046"/>
        <c:axId val="76918623"/>
      </c:scatterChart>
      <c:valAx>
        <c:axId val="40051046"/>
        <c:scaling>
          <c:orientation val="minMax"/>
          <c:max val="1"/>
          <c:min val="0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6918623"/>
        <c:crossesAt val="0"/>
        <c:crossBetween val="midCat"/>
        <c:majorUnit val="0.25"/>
      </c:valAx>
      <c:valAx>
        <c:axId val="76918623"/>
        <c:scaling>
          <c:orientation val="minMax"/>
        </c:scaling>
        <c:delete val="0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0051046"/>
        <c:crossesAt val="0"/>
        <c:crossBetween val="midCat"/>
      </c:valAx>
      <c:spPr>
        <a:solidFill>
          <a:srgbClr val="ffffff"/>
        </a:solidFill>
        <a:ln w="25560">
          <a:noFill/>
        </a:ln>
      </c:spPr>
    </c:plotArea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2</xdr:col>
      <xdr:colOff>1267560</xdr:colOff>
      <xdr:row>20</xdr:row>
      <xdr:rowOff>189720</xdr:rowOff>
    </xdr:to>
    <xdr:graphicFrame>
      <xdr:nvGraphicFramePr>
        <xdr:cNvPr id="0" name="Chart 1"/>
        <xdr:cNvGraphicFramePr/>
      </xdr:nvGraphicFramePr>
      <xdr:xfrm>
        <a:off x="0" y="2636640"/>
        <a:ext cx="3438000" cy="24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0</xdr:rowOff>
    </xdr:from>
    <xdr:to>
      <xdr:col>2</xdr:col>
      <xdr:colOff>1267560</xdr:colOff>
      <xdr:row>33</xdr:row>
      <xdr:rowOff>189360</xdr:rowOff>
    </xdr:to>
    <xdr:graphicFrame>
      <xdr:nvGraphicFramePr>
        <xdr:cNvPr id="1" name="Chart 2"/>
        <xdr:cNvGraphicFramePr/>
      </xdr:nvGraphicFramePr>
      <xdr:xfrm>
        <a:off x="0" y="5113080"/>
        <a:ext cx="3438000" cy="247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1267560</xdr:colOff>
      <xdr:row>47</xdr:row>
      <xdr:rowOff>8280</xdr:rowOff>
    </xdr:to>
    <xdr:graphicFrame>
      <xdr:nvGraphicFramePr>
        <xdr:cNvPr id="2" name="Chart 3"/>
        <xdr:cNvGraphicFramePr/>
      </xdr:nvGraphicFramePr>
      <xdr:xfrm>
        <a:off x="0" y="7589520"/>
        <a:ext cx="3438000" cy="248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B8" activeCellId="0" sqref="B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10.7"/>
    <col collapsed="false" customWidth="true" hidden="false" outlineLevel="0" max="3" min="3" style="1" width="15.86"/>
    <col collapsed="false" customWidth="true" hidden="false" outlineLevel="0" max="4" min="4" style="1" width="11.68"/>
    <col collapsed="false" customWidth="true" hidden="false" outlineLevel="0" max="5" min="5" style="1" width="10"/>
    <col collapsed="false" customWidth="true" hidden="false" outlineLevel="0" max="6" min="6" style="2" width="21"/>
    <col collapsed="false" customWidth="true" hidden="false" outlineLevel="0" max="7" min="7" style="1" width="12.14"/>
    <col collapsed="false" customWidth="true" hidden="false" outlineLevel="0" max="8" min="8" style="1" width="2.57"/>
    <col collapsed="false" customWidth="true" hidden="false" outlineLevel="0" max="9" min="9" style="1" width="12.57"/>
    <col collapsed="false" customWidth="true" hidden="false" outlineLevel="0" max="11" min="11" style="1" width="19.72"/>
    <col collapsed="false" customWidth="true" hidden="false" outlineLevel="0" max="12" min="12" style="1" width="18.14"/>
    <col collapsed="false" customWidth="true" hidden="false" outlineLevel="0" max="13" min="13" style="1" width="18.41"/>
    <col collapsed="false" customWidth="true" hidden="false" outlineLevel="0" max="22" min="22" style="1" width="10"/>
    <col collapsed="false" customWidth="true" hidden="false" outlineLevel="0" max="27" min="27" style="1" width="9.86"/>
  </cols>
  <sheetData>
    <row r="1" customFormat="false" ht="105" hidden="false" customHeight="true" outlineLevel="0" collapsed="false">
      <c r="A1" s="3" t="s">
        <v>0</v>
      </c>
      <c r="B1" s="3"/>
      <c r="C1" s="3"/>
      <c r="D1" s="4" t="s">
        <v>1</v>
      </c>
      <c r="E1" s="4" t="s">
        <v>2</v>
      </c>
      <c r="F1" s="5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customFormat="false" ht="15" hidden="false" customHeight="false" outlineLevel="0" collapsed="false">
      <c r="D2" s="6" t="n">
        <f aca="false">$B$7</f>
        <v>33890</v>
      </c>
      <c r="E2" s="7" t="n">
        <f aca="false">0.1/24</f>
        <v>0.00416666666666667</v>
      </c>
      <c r="F2" s="2" t="n">
        <f aca="false">D2+2415018.5+E2-$B$5/24</f>
        <v>2448908.0875</v>
      </c>
      <c r="G2" s="8" t="n">
        <f aca="false">(F2-2451545)/36525</f>
        <v>-0.0721947296372246</v>
      </c>
      <c r="I2" s="1" t="n">
        <f aca="false">MOD(280.46646+G2*(36000.76983+G2*0.0003032),360)</f>
        <v>201.400616971501</v>
      </c>
      <c r="J2" s="1" t="n">
        <f aca="false">357.52911+G2*(35999.05029-0.0001537*G2)</f>
        <v>-2241.4125936845</v>
      </c>
      <c r="K2" s="1" t="n">
        <f aca="false">0.016708634-G2*(0.000042037+0.0000001267*G2)</f>
        <v>0.0167116681894794</v>
      </c>
      <c r="L2" s="1" t="n">
        <f aca="false">SIN(RADIANS(J2))*(1.914602-G2*(0.004817+0.000014*G2))+SIN(RADIANS(2*J2))*(0.019993-0.000101*G2)+SIN(RADIANS(3*J2))*0.000289</f>
        <v>-1.89912719205334</v>
      </c>
      <c r="M2" s="1" t="n">
        <f aca="false">I2+L2</f>
        <v>199.501489779448</v>
      </c>
      <c r="N2" s="1" t="n">
        <f aca="false">J2+L2</f>
        <v>-2243.31172087655</v>
      </c>
      <c r="O2" s="1" t="n">
        <f aca="false">(1.000001018*(1-K2*K2))/(1+K2*COS(RADIANS(N2)))</f>
        <v>0.997779692114938</v>
      </c>
      <c r="P2" s="1" t="n">
        <f aca="false">M2-0.00569-0.00478*SIN(RADIANS(125.04-1934.136*G2))</f>
        <v>199.50055914595</v>
      </c>
      <c r="Q2" s="1" t="n">
        <f aca="false">23+(26+((21.448-G2*(46.815+G2*(0.00059-G2*0.001813))))/60)/60</f>
        <v>23.4402299423641</v>
      </c>
      <c r="R2" s="1" t="n">
        <f aca="false">Q2+0.00256*COS(RADIANS(125.04-1934.136*G2))</f>
        <v>23.439992335894</v>
      </c>
      <c r="S2" s="1" t="n">
        <f aca="false">DEGREES(ATAN2(COS(RADIANS(P2)),COS(RADIANS(R2))*SIN(RADIANS(P2))))</f>
        <v>-162.000720656037</v>
      </c>
      <c r="T2" s="1" t="n">
        <f aca="false">DEGREES(ASIN(SIN(RADIANS(R2))*SIN(RADIANS(P2))))</f>
        <v>-7.63073874131976</v>
      </c>
      <c r="U2" s="1" t="n">
        <f aca="false">TAN(RADIANS(R2/2))*TAN(RADIANS(R2/2))</f>
        <v>0.043037177462701</v>
      </c>
      <c r="V2" s="1" t="n">
        <f aca="false">4*DEGREES(U2*SIN(2*RADIANS(I2))-2*K2*SIN(RADIANS(J2))+4*K2*U2*SIN(RADIANS(J2))*COS(2*RADIANS(I2))-0.5*U2*U2*SIN(4*RADIANS(I2))-1.25*K2*K2*SIN(2*RADIANS(J2)))</f>
        <v>13.6096057052244</v>
      </c>
      <c r="W2" s="1" t="n">
        <f aca="false">DEGREES(ACOS(COS(RADIANS(90.833))/(COS(RADIANS($B$3))*COS(RADIANS(T2)))-TAN(RADIANS($B$3))*TAN(RADIANS(T2))))</f>
        <v>97.040137008951</v>
      </c>
      <c r="X2" s="7" t="n">
        <f aca="false">(720-4*$B$4-V2+$B$5*60)/1440</f>
        <v>0.504483798815816</v>
      </c>
      <c r="Y2" s="7" t="n">
        <f aca="false">X2-W2*4/1440</f>
        <v>0.234927862679841</v>
      </c>
      <c r="Z2" s="7" t="n">
        <f aca="false">X2+W2*4/1440</f>
        <v>0.774039734951792</v>
      </c>
      <c r="AA2" s="9" t="n">
        <f aca="false">8*W2</f>
        <v>776.321096071608</v>
      </c>
      <c r="AB2" s="1" t="n">
        <f aca="false">MOD(E2*1440+V2+4*$B$4-60*$B$5,1440)</f>
        <v>1439.54332970522</v>
      </c>
      <c r="AC2" s="1" t="n">
        <f aca="false">IF(AB2/4&lt;0,AB2/4+180,AB2/4-180)</f>
        <v>179.885832426306</v>
      </c>
      <c r="AD2" s="1" t="n">
        <f aca="false">DEGREES(ACOS(SIN(RADIANS($B$3))*SIN(RADIANS(T2))+COS(RADIANS($B$3))*COS(RADIANS(T2))*COS(RADIANS(AC2))))</f>
        <v>134.549156293395</v>
      </c>
      <c r="AE2" s="1" t="n">
        <f aca="false">90-AD2</f>
        <v>-44.5491562933954</v>
      </c>
      <c r="AF2" s="1" t="n">
        <f aca="false">IF(AE2&gt;85,0,IF(AE2&gt;5,58.1/TAN(RADIANS(AE2))-0.07/POWER(TAN(RADIANS(AE2)),3)+0.000086/POWER(TAN(RADIANS(AE2)),5),IF(AE2&gt;-0.575,1735+AE2*(-518.2+AE2*(103.4+AE2*(-12.79+AE2*0.711))),-20.772/TAN(RADIANS(AE2)))))/3600</f>
        <v>0.00586152696776291</v>
      </c>
      <c r="AG2" s="1" t="n">
        <f aca="false">AE2+AF2</f>
        <v>-44.5432947664277</v>
      </c>
      <c r="AH2" s="1" t="n">
        <f aca="false">IF(AC2&gt;0,MOD(DEGREES(ACOS(((SIN(RADIANS($B$3))*COS(RADIANS(AD2)))-SIN(RADIANS(T2)))/(COS(RADIANS($B$3))*SIN(RADIANS(AD2)))))+180,360),MOD(540-DEGREES(ACOS(((SIN(RADIANS($B$3))*COS(RADIANS(AD2)))-SIN(RADIANS(T2)))/(COS(RADIANS($B$3))*SIN(RADIANS(AD2))))),360))</f>
        <v>180.1587831459</v>
      </c>
    </row>
    <row r="3" customFormat="false" ht="13.8" hidden="false" customHeight="false" outlineLevel="0" collapsed="false">
      <c r="A3" s="1" t="s">
        <v>31</v>
      </c>
      <c r="B3" s="10" t="n">
        <v>-37.81998</v>
      </c>
      <c r="D3" s="6" t="n">
        <f aca="false">$B$7</f>
        <v>33890</v>
      </c>
      <c r="E3" s="7" t="n">
        <f aca="false">E2+0.1/24</f>
        <v>0.00833333333333333</v>
      </c>
      <c r="F3" s="2" t="n">
        <f aca="false">D3+2415018.5+E3-$B$5/24</f>
        <v>2448908.09166667</v>
      </c>
      <c r="G3" s="8" t="n">
        <f aca="false">(F3-2451545)/36525</f>
        <v>-0.0721946155601152</v>
      </c>
      <c r="I3" s="1" t="n">
        <f aca="false">MOD(280.46646+G3*(36000.76983+G3*0.0003032),360)</f>
        <v>201.404723835252</v>
      </c>
      <c r="J3" s="1" t="n">
        <f aca="false">357.52911+G3*(35999.05029-0.0001537*G3)</f>
        <v>-2241.4084870169</v>
      </c>
      <c r="K3" s="1" t="n">
        <f aca="false">0.016708634-G3*(0.000042037+0.0000001267*G3)</f>
        <v>0.016711668184686</v>
      </c>
      <c r="L3" s="1" t="n">
        <f aca="false">SIN(RADIANS(J3))*(1.914602-G3*(0.004817+0.000014*G3))+SIN(RADIANS(2*J3))*(0.019993-0.000101*G3)+SIN(RADIANS(3*J3))*0.000289</f>
        <v>-1.89910945832823</v>
      </c>
      <c r="M3" s="1" t="n">
        <f aca="false">I3+L3</f>
        <v>199.505614376924</v>
      </c>
      <c r="N3" s="1" t="n">
        <f aca="false">J3+L3</f>
        <v>-2243.30759647523</v>
      </c>
      <c r="O3" s="1" t="n">
        <f aca="false">(1.000001018*(1-K3*K3))/(1+K3*COS(RADIANS(N3)))</f>
        <v>0.997778502298496</v>
      </c>
      <c r="P3" s="1" t="n">
        <f aca="false">M3-0.00569-0.00478*SIN(RADIANS(125.04-1934.136*G3))</f>
        <v>199.504683741718</v>
      </c>
      <c r="Q3" s="1" t="n">
        <f aca="false">23+(26+((21.448-G3*(46.815+G3*(0.00059-G3*0.001813))))/60)/60</f>
        <v>23.4402299408806</v>
      </c>
      <c r="R3" s="1" t="n">
        <f aca="false">Q3+0.00256*COS(RADIANS(125.04-1934.136*G3))</f>
        <v>23.4399923245948</v>
      </c>
      <c r="S3" s="1" t="n">
        <f aca="false">DEGREES(ATAN2(COS(RADIANS(P3)),COS(RADIANS(R3))*SIN(RADIANS(P3))))</f>
        <v>-161.996868494278</v>
      </c>
      <c r="T3" s="1" t="n">
        <f aca="false">DEGREES(ASIN(SIN(RADIANS(R3))*SIN(RADIANS(P3))))</f>
        <v>-7.63229914107708</v>
      </c>
      <c r="U3" s="1" t="n">
        <f aca="false">TAN(RADIANS(R3/2))*TAN(RADIANS(R3/2))</f>
        <v>0.0430371774200285</v>
      </c>
      <c r="V3" s="1" t="n">
        <f aca="false">4*DEGREES(U3*SIN(2*RADIANS(I3))-2*K3*SIN(RADIANS(J3))+4*K3*U3*SIN(RADIANS(J3))*COS(2*RADIANS(I3))-0.5*U3*U3*SIN(4*RADIANS(I3))-1.25*K3*K3*SIN(2*RADIANS(J3)))</f>
        <v>13.6106360742683</v>
      </c>
      <c r="W3" s="1" t="n">
        <f aca="false">DEGREES(ACOS(COS(RADIANS(90.833))/(COS(RADIANS($B$3))*COS(RADIANS(T3)))-TAN(RADIANS($B$3))*TAN(RADIANS(T3))))</f>
        <v>97.0413832762068</v>
      </c>
      <c r="X3" s="7" t="n">
        <f aca="false">(720-4*$B$4-V3+$B$5*60)/1440</f>
        <v>0.504483083281758</v>
      </c>
      <c r="Y3" s="7" t="n">
        <f aca="false">X3-W3*4/1440</f>
        <v>0.234923685292295</v>
      </c>
      <c r="Z3" s="7" t="n">
        <f aca="false">X3+W3*4/1440</f>
        <v>0.774042481271221</v>
      </c>
      <c r="AA3" s="9" t="n">
        <f aca="false">8*W3</f>
        <v>776.331066209654</v>
      </c>
      <c r="AB3" s="1" t="n">
        <f aca="false">MOD(E3*1440+V3+4*$B$4-60*$B$5,1440)</f>
        <v>5.5443600742683</v>
      </c>
      <c r="AC3" s="1" t="n">
        <f aca="false">IF(AB3/4&lt;0,AB3/4+180,AB3/4-180)</f>
        <v>-178.613909981433</v>
      </c>
      <c r="AD3" s="1" t="n">
        <f aca="false">DEGREES(ACOS(SIN(RADIANS($B$3))*SIN(RADIANS(T3))+COS(RADIANS($B$3))*COS(RADIANS(T3))*COS(RADIANS(AC3))))</f>
        <v>134.529305328735</v>
      </c>
      <c r="AE3" s="1" t="n">
        <f aca="false">90-AD3</f>
        <v>-44.5293053287354</v>
      </c>
      <c r="AF3" s="1" t="n">
        <f aca="false">IF(AE3&gt;85,0,IF(AE3&gt;5,58.1/TAN(RADIANS(AE3))-0.07/POWER(TAN(RADIANS(AE3)),3)+0.000086/POWER(TAN(RADIANS(AE3)),5),IF(AE3&gt;-0.575,1735+AE3*(-518.2+AE3*(103.4+AE3*(-12.79+AE3*0.711))),-20.772/TAN(RADIANS(AE3)))))/3600</f>
        <v>0.00586559052543575</v>
      </c>
      <c r="AG3" s="1" t="n">
        <f aca="false">AE3+AF3</f>
        <v>-44.5234397382099</v>
      </c>
      <c r="AH3" s="1" t="n">
        <f aca="false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178.072729448282</v>
      </c>
    </row>
    <row r="4" customFormat="false" ht="13.8" hidden="false" customHeight="false" outlineLevel="0" collapsed="false">
      <c r="A4" s="1" t="s">
        <v>32</v>
      </c>
      <c r="B4" s="10" t="n">
        <v>144.983431</v>
      </c>
      <c r="D4" s="6" t="n">
        <f aca="false">$B$7</f>
        <v>33890</v>
      </c>
      <c r="E4" s="7" t="n">
        <f aca="false">E3+0.1/24</f>
        <v>0.0125</v>
      </c>
      <c r="F4" s="2" t="n">
        <f aca="false">D4+2415018.5+E4-$B$5/24</f>
        <v>2448908.09583333</v>
      </c>
      <c r="G4" s="8" t="n">
        <f aca="false">(F4-2451545)/36525</f>
        <v>-0.0721945014829932</v>
      </c>
      <c r="I4" s="1" t="n">
        <f aca="false">MOD(280.46646+G4*(36000.76983+G4*0.0003032),360)</f>
        <v>201.408830699462</v>
      </c>
      <c r="J4" s="1" t="n">
        <f aca="false">357.52911+G4*(35999.05029-0.0001537*G4)</f>
        <v>-2241.40438034884</v>
      </c>
      <c r="K4" s="1" t="n">
        <f aca="false">0.016708634-G4*(0.000042037+0.0000001267*G4)</f>
        <v>0.0167116681798926</v>
      </c>
      <c r="L4" s="1" t="n">
        <f aca="false">SIN(RADIANS(J4))*(1.914602-G4*(0.004817+0.000014*G4))+SIN(RADIANS(2*J4))*(0.019993-0.000101*G4)+SIN(RADIANS(3*J4))*0.000289</f>
        <v>-1.89909171476451</v>
      </c>
      <c r="M4" s="1" t="n">
        <f aca="false">I4+L4</f>
        <v>199.509738984698</v>
      </c>
      <c r="N4" s="1" t="n">
        <f aca="false">J4+L4</f>
        <v>-2243.30347206361</v>
      </c>
      <c r="O4" s="1" t="n">
        <f aca="false">(1.000001018*(1-K4*K4))/(1+K4*COS(RADIANS(N4)))</f>
        <v>0.997777312491972</v>
      </c>
      <c r="P4" s="1" t="n">
        <f aca="false">M4-0.00569-0.00478*SIN(RADIANS(125.04-1934.136*G4))</f>
        <v>199.508808347783</v>
      </c>
      <c r="Q4" s="1" t="n">
        <f aca="false">23+(26+((21.448-G4*(46.815+G4*(0.00059-G4*0.001813))))/60)/60</f>
        <v>23.4402299393971</v>
      </c>
      <c r="R4" s="1" t="n">
        <f aca="false">Q4+0.00256*COS(RADIANS(125.04-1934.136*G4))</f>
        <v>23.4399923132955</v>
      </c>
      <c r="S4" s="1" t="n">
        <f aca="false">DEGREES(ATAN2(COS(RADIANS(P4)),COS(RADIANS(R4))*SIN(RADIANS(P4))))</f>
        <v>-161.993016294785</v>
      </c>
      <c r="T4" s="1" t="n">
        <f aca="false">DEGREES(ASIN(SIN(RADIANS(R4))*SIN(RADIANS(P4))))</f>
        <v>-7.63385951063496</v>
      </c>
      <c r="U4" s="1" t="n">
        <f aca="false">TAN(RADIANS(R4/2))*TAN(RADIANS(R4/2))</f>
        <v>0.043037177377356</v>
      </c>
      <c r="V4" s="1" t="n">
        <f aca="false">4*DEGREES(U4*SIN(2*RADIANS(I4))-2*K4*SIN(RADIANS(J4))+4*K4*U4*SIN(RADIANS(J4))*COS(2*RADIANS(I4))-0.5*U4*U4*SIN(4*RADIANS(I4))-1.25*K4*K4*SIN(2*RADIANS(J4)))</f>
        <v>13.6116662945864</v>
      </c>
      <c r="W4" s="1" t="n">
        <f aca="false">DEGREES(ACOS(COS(RADIANS(90.833))/(COS(RADIANS($B$3))*COS(RADIANS(T4)))-TAN(RADIANS($B$3))*TAN(RADIANS(T4))))</f>
        <v>97.0426295325822</v>
      </c>
      <c r="X4" s="7" t="n">
        <f aca="false">(720-4*$B$4-V4+$B$5*60)/1440</f>
        <v>0.504482367850982</v>
      </c>
      <c r="Y4" s="7" t="n">
        <f aca="false">X4-W4*4/1440</f>
        <v>0.234919508038253</v>
      </c>
      <c r="Z4" s="7" t="n">
        <f aca="false">X4+W4*4/1440</f>
        <v>0.77404522766371</v>
      </c>
      <c r="AA4" s="9" t="n">
        <f aca="false">8*W4</f>
        <v>776.341036260658</v>
      </c>
      <c r="AB4" s="1" t="n">
        <f aca="false">MOD(E4*1440+V4+4*$B$4-60*$B$5,1440)</f>
        <v>11.5453902945864</v>
      </c>
      <c r="AC4" s="1" t="n">
        <f aca="false">IF(AB4/4&lt;0,AB4/4+180,AB4/4-180)</f>
        <v>-177.113652426353</v>
      </c>
      <c r="AD4" s="1" t="n">
        <f aca="false">DEGREES(ACOS(SIN(RADIANS($B$3))*SIN(RADIANS(T4))+COS(RADIANS($B$3))*COS(RADIANS(T4))*COS(RADIANS(AC4))))</f>
        <v>134.466363597593</v>
      </c>
      <c r="AE4" s="1" t="n">
        <f aca="false">90-AD4</f>
        <v>-44.466363597593</v>
      </c>
      <c r="AF4" s="1" t="n">
        <f aca="false">IF(AE4&gt;85,0,IF(AE4&gt;5,58.1/TAN(RADIANS(AE4))-0.07/POWER(TAN(RADIANS(AE4)),3)+0.000086/POWER(TAN(RADIANS(AE4)),5),IF(AE4&gt;-0.575,1735+AE4*(-518.2+AE4*(103.4+AE4*(-12.79+AE4*0.711))),-20.772/TAN(RADIANS(AE4)))))/3600</f>
        <v>0.00587849385682777</v>
      </c>
      <c r="AG4" s="1" t="n">
        <f aca="false">AE4+AF4</f>
        <v>-44.4604851037362</v>
      </c>
      <c r="AH4" s="1" t="n">
        <f aca="false">IF(AC4&gt;0,MOD(DEGREES(ACOS(((SIN(RADIANS($B$3))*COS(RADIANS(AD4)))-SIN(RADIANS(T4)))/(COS(RADIANS($B$3))*SIN(RADIANS(AD4)))))+180,360),MOD(540-DEGREES(ACOS(((SIN(RADIANS($B$3))*COS(RADIANS(AD4)))-SIN(RADIANS(T4)))/(COS(RADIANS($B$3))*SIN(RADIANS(AD4))))),360))</f>
        <v>175.989847558493</v>
      </c>
    </row>
    <row r="5" customFormat="false" ht="15" hidden="false" customHeight="false" outlineLevel="0" collapsed="false">
      <c r="A5" s="1" t="s">
        <v>33</v>
      </c>
      <c r="B5" s="10" t="n">
        <v>10</v>
      </c>
      <c r="D5" s="6" t="n">
        <f aca="false">$B$7</f>
        <v>33890</v>
      </c>
      <c r="E5" s="7" t="n">
        <f aca="false">E4+0.1/24</f>
        <v>0.0166666666666667</v>
      </c>
      <c r="F5" s="2" t="n">
        <f aca="false">D5+2415018.5+E5-$B$5/24</f>
        <v>2448908.1</v>
      </c>
      <c r="G5" s="8" t="n">
        <f aca="false">(F5-2451545)/36525</f>
        <v>-0.0721943874058838</v>
      </c>
      <c r="I5" s="1" t="n">
        <f aca="false">MOD(280.46646+G5*(36000.76983+G5*0.0003032),360)</f>
        <v>201.412937563213</v>
      </c>
      <c r="J5" s="1" t="n">
        <f aca="false">357.52911+G5*(35999.05029-0.0001537*G5)</f>
        <v>-2241.40027368124</v>
      </c>
      <c r="K5" s="1" t="n">
        <f aca="false">0.016708634-G5*(0.000042037+0.0000001267*G5)</f>
        <v>0.0167116681750992</v>
      </c>
      <c r="L5" s="1" t="n">
        <f aca="false">SIN(RADIANS(J5))*(1.914602-G5*(0.004817+0.000014*G5))+SIN(RADIANS(2*J5))*(0.019993-0.000101*G5)+SIN(RADIANS(3*J5))*0.000289</f>
        <v>-1.89907396136618</v>
      </c>
      <c r="M5" s="1" t="n">
        <f aca="false">I5+L5</f>
        <v>199.513863601847</v>
      </c>
      <c r="N5" s="1" t="n">
        <f aca="false">J5+L5</f>
        <v>-2243.29934764261</v>
      </c>
      <c r="O5" s="1" t="n">
        <f aca="false">(1.000001018*(1-K5*K5))/(1+K5*COS(RADIANS(N5)))</f>
        <v>0.997776122695637</v>
      </c>
      <c r="P5" s="1" t="n">
        <f aca="false">M5-0.00569-0.00478*SIN(RADIANS(125.04-1934.136*G5))</f>
        <v>199.512932963224</v>
      </c>
      <c r="Q5" s="1" t="n">
        <f aca="false">23+(26+((21.448-G5*(46.815+G5*(0.00059-G5*0.001813))))/60)/60</f>
        <v>23.4402299379136</v>
      </c>
      <c r="R5" s="1" t="n">
        <f aca="false">Q5+0.00256*COS(RADIANS(125.04-1934.136*G5))</f>
        <v>23.4399923019963</v>
      </c>
      <c r="S5" s="1" t="n">
        <f aca="false">DEGREES(ATAN2(COS(RADIANS(P5)),COS(RADIANS(R5))*SIN(RADIANS(P5))))</f>
        <v>-161.989164058413</v>
      </c>
      <c r="T5" s="1" t="n">
        <f aca="false">DEGREES(ASIN(SIN(RADIANS(R5))*SIN(RADIANS(P5))))</f>
        <v>-7.63541984963714</v>
      </c>
      <c r="U5" s="1" t="n">
        <f aca="false">TAN(RADIANS(R5/2))*TAN(RADIANS(R5/2))</f>
        <v>0.0430371773346835</v>
      </c>
      <c r="V5" s="1" t="n">
        <f aca="false">4*DEGREES(U5*SIN(2*RADIANS(I5))-2*K5*SIN(RADIANS(J5))+4*K5*U5*SIN(RADIANS(J5))*COS(2*RADIANS(I5))-0.5*U5*U5*SIN(4*RADIANS(I5))-1.25*K5*K5*SIN(2*RADIANS(J5)))</f>
        <v>13.612696365925</v>
      </c>
      <c r="W5" s="1" t="n">
        <f aca="false">DEGREES(ACOS(COS(RADIANS(90.833))/(COS(RADIANS($B$3))*COS(RADIANS(T5)))-TAN(RADIANS($B$3))*TAN(RADIANS(T5))))</f>
        <v>97.0438757777945</v>
      </c>
      <c r="X5" s="7" t="n">
        <f aca="false">(720-4*$B$4-V5+$B$5*60)/1440</f>
        <v>0.504481652523663</v>
      </c>
      <c r="Y5" s="7" t="n">
        <f aca="false">X5-W5*4/1440</f>
        <v>0.234915330918678</v>
      </c>
      <c r="Z5" s="7" t="n">
        <f aca="false">X5+W5*4/1440</f>
        <v>0.774047974128648</v>
      </c>
      <c r="AA5" s="9" t="n">
        <f aca="false">8*W5</f>
        <v>776.351006222356</v>
      </c>
      <c r="AB5" s="1" t="n">
        <f aca="false">MOD(E5*1440+V5+4*$B$4-60*$B$5,1440)</f>
        <v>17.5464203659251</v>
      </c>
      <c r="AC5" s="1" t="n">
        <f aca="false">IF(AB5/4&lt;0,AB5/4+180,AB5/4-180)</f>
        <v>-175.613394908519</v>
      </c>
      <c r="AD5" s="1" t="n">
        <f aca="false">DEGREES(ACOS(SIN(RADIANS($B$3))*SIN(RADIANS(T5))+COS(RADIANS($B$3))*COS(RADIANS(T5))*COS(RADIANS(AC5))))</f>
        <v>134.36051264496</v>
      </c>
      <c r="AE5" s="1" t="n">
        <f aca="false">90-AD5</f>
        <v>-44.3605126449601</v>
      </c>
      <c r="AF5" s="1" t="n">
        <f aca="false">IF(AE5&gt;85,0,IF(AE5&gt;5,58.1/TAN(RADIANS(AE5))-0.07/POWER(TAN(RADIANS(AE5)),3)+0.000086/POWER(TAN(RADIANS(AE5)),5),IF(AE5&gt;-0.575,1735+AE5*(-518.2+AE5*(103.4+AE5*(-12.79+AE5*0.711))),-20.772/TAN(RADIANS(AE5)))))/3600</f>
        <v>0.00590025903572468</v>
      </c>
      <c r="AG5" s="1" t="n">
        <f aca="false">AE5+AF5</f>
        <v>-44.3546123859244</v>
      </c>
      <c r="AH5" s="1" t="n">
        <f aca="false">IF(AC5&gt;0,MOD(DEGREES(ACOS(((SIN(RADIANS($B$3))*COS(RADIANS(AD5)))-SIN(RADIANS(T5)))/(COS(RADIANS($B$3))*SIN(RADIANS(AD5)))))+180,360),MOD(540-DEGREES(ACOS(((SIN(RADIANS($B$3))*COS(RADIANS(AD5)))-SIN(RADIANS(T5)))/(COS(RADIANS($B$3))*SIN(RADIANS(AD5))))),360))</f>
        <v>173.913396695499</v>
      </c>
    </row>
    <row r="6" customFormat="false" ht="15" hidden="false" customHeight="false" outlineLevel="0" collapsed="false">
      <c r="D6" s="6" t="n">
        <f aca="false">$B$7</f>
        <v>33890</v>
      </c>
      <c r="E6" s="7" t="n">
        <f aca="false">E5+0.1/24</f>
        <v>0.0208333333333333</v>
      </c>
      <c r="F6" s="2" t="n">
        <f aca="false">D6+2415018.5+E6-$B$5/24</f>
        <v>2448908.10416667</v>
      </c>
      <c r="G6" s="8" t="n">
        <f aca="false">(F6-2451545)/36525</f>
        <v>-0.0721942733287617</v>
      </c>
      <c r="I6" s="1" t="n">
        <f aca="false">MOD(280.46646+G6*(36000.76983+G6*0.0003032),360)</f>
        <v>201.417044427423</v>
      </c>
      <c r="J6" s="1" t="n">
        <f aca="false">357.52911+G6*(35999.05029-0.0001537*G6)</f>
        <v>-2241.39616701319</v>
      </c>
      <c r="K6" s="1" t="n">
        <f aca="false">0.016708634-G6*(0.000042037+0.0000001267*G6)</f>
        <v>0.0167116681703059</v>
      </c>
      <c r="L6" s="1" t="n">
        <f aca="false">SIN(RADIANS(J6))*(1.914602-G6*(0.004817+0.000014*G6))+SIN(RADIANS(2*J6))*(0.019993-0.000101*G6)+SIN(RADIANS(3*J6))*0.000289</f>
        <v>-1.89905619812934</v>
      </c>
      <c r="M6" s="1" t="n">
        <f aca="false">I6+L6</f>
        <v>199.517988229294</v>
      </c>
      <c r="N6" s="1" t="n">
        <f aca="false">J6+L6</f>
        <v>-2243.29522321132</v>
      </c>
      <c r="O6" s="1" t="n">
        <f aca="false">(1.000001018*(1-K6*K6))/(1+K6*COS(RADIANS(N6)))</f>
        <v>0.997774932909231</v>
      </c>
      <c r="P6" s="1" t="n">
        <f aca="false">M6-0.00569-0.00478*SIN(RADIANS(125.04-1934.136*G6))</f>
        <v>199.517057588962</v>
      </c>
      <c r="Q6" s="1" t="n">
        <f aca="false">23+(26+((21.448-G6*(46.815+G6*(0.00059-G6*0.001813))))/60)/60</f>
        <v>23.4402299364302</v>
      </c>
      <c r="R6" s="1" t="n">
        <f aca="false">Q6+0.00256*COS(RADIANS(125.04-1934.136*G6))</f>
        <v>23.4399922906971</v>
      </c>
      <c r="S6" s="1" t="n">
        <f aca="false">DEGREES(ATAN2(COS(RADIANS(P6)),COS(RADIANS(R6))*SIN(RADIANS(P6))))</f>
        <v>-161.985311784296</v>
      </c>
      <c r="T6" s="1" t="n">
        <f aca="false">DEGREES(ASIN(SIN(RADIANS(R6))*SIN(RADIANS(P6))))</f>
        <v>-7.63698015842474</v>
      </c>
      <c r="U6" s="1" t="n">
        <f aca="false">TAN(RADIANS(R6/2))*TAN(RADIANS(R6/2))</f>
        <v>0.0430371772920111</v>
      </c>
      <c r="V6" s="1" t="n">
        <f aca="false">4*DEGREES(U6*SIN(2*RADIANS(I6))-2*K6*SIN(RADIANS(J6))+4*K6*U6*SIN(RADIANS(J6))*COS(2*RADIANS(I6))-0.5*U6*U6*SIN(4*RADIANS(I6))-1.25*K6*K6*SIN(2*RADIANS(J6)))</f>
        <v>13.6137262884911</v>
      </c>
      <c r="W6" s="1" t="n">
        <f aca="false">DEGREES(ACOS(COS(RADIANS(90.833))/(COS(RADIANS($B$3))*COS(RADIANS(T6)))-TAN(RADIANS($B$3))*TAN(RADIANS(T6))))</f>
        <v>97.0451220121182</v>
      </c>
      <c r="X6" s="7" t="n">
        <f aca="false">(720-4*$B$4-V6+$B$5*60)/1440</f>
        <v>0.504480937299659</v>
      </c>
      <c r="Y6" s="7" t="n">
        <f aca="false">X6-W6*4/1440</f>
        <v>0.234911153932664</v>
      </c>
      <c r="Z6" s="7" t="n">
        <f aca="false">X6+W6*4/1440</f>
        <v>0.774050720666654</v>
      </c>
      <c r="AA6" s="9" t="n">
        <f aca="false">8*W6</f>
        <v>776.360976096946</v>
      </c>
      <c r="AB6" s="1" t="n">
        <f aca="false">MOD(E6*1440+V6+4*$B$4-60*$B$5,1440)</f>
        <v>23.5474502884911</v>
      </c>
      <c r="AC6" s="1" t="n">
        <f aca="false">IF(AB6/4&lt;0,AB6/4+180,AB6/4-180)</f>
        <v>-174.113137427877</v>
      </c>
      <c r="AD6" s="1" t="n">
        <f aca="false">DEGREES(ACOS(SIN(RADIANS($B$3))*SIN(RADIANS(T6))+COS(RADIANS($B$3))*COS(RADIANS(T6))*COS(RADIANS(AC6))))</f>
        <v>134.212055950191</v>
      </c>
      <c r="AE6" s="1" t="n">
        <f aca="false">90-AD6</f>
        <v>-44.212055950191</v>
      </c>
      <c r="AF6" s="1" t="n">
        <f aca="false">IF(AE6&gt;85,0,IF(AE6&gt;5,58.1/TAN(RADIANS(AE6))-0.07/POWER(TAN(RADIANS(AE6)),3)+0.000086/POWER(TAN(RADIANS(AE6)),5),IF(AE6&gt;-0.575,1735+AE6*(-518.2+AE6*(103.4+AE6*(-12.79+AE6*0.711))),-20.772/TAN(RADIANS(AE6)))))/3600</f>
        <v>0.00593092379973814</v>
      </c>
      <c r="AG6" s="1" t="n">
        <f aca="false">AE6+AF6</f>
        <v>-44.2061250263913</v>
      </c>
      <c r="AH6" s="1" t="n">
        <f aca="false">IF(AC6&gt;0,MOD(DEGREES(ACOS(((SIN(RADIANS($B$3))*COS(RADIANS(AD6)))-SIN(RADIANS(T6)))/(COS(RADIANS($B$3))*SIN(RADIANS(AD6)))))+180,360),MOD(540-DEGREES(ACOS(((SIN(RADIANS($B$3))*COS(RADIANS(AD6)))-SIN(RADIANS(T6)))/(COS(RADIANS($B$3))*SIN(RADIANS(AD6))))),360))</f>
        <v>171.846561890455</v>
      </c>
    </row>
    <row r="7" customFormat="false" ht="15" hidden="false" customHeight="false" outlineLevel="0" collapsed="false">
      <c r="A7" s="1" t="s">
        <v>1</v>
      </c>
      <c r="B7" s="11" t="n">
        <v>33890</v>
      </c>
      <c r="D7" s="6" t="n">
        <f aca="false">$B$7</f>
        <v>33890</v>
      </c>
      <c r="E7" s="7" t="n">
        <f aca="false">E6+0.1/24</f>
        <v>0.025</v>
      </c>
      <c r="F7" s="2" t="n">
        <f aca="false">D7+2415018.5+E7-$B$5/24</f>
        <v>2448908.10833333</v>
      </c>
      <c r="G7" s="8" t="n">
        <f aca="false">(F7-2451545)/36525</f>
        <v>-0.0721941592516524</v>
      </c>
      <c r="I7" s="1" t="n">
        <f aca="false">MOD(280.46646+G7*(36000.76983+G7*0.0003032),360)</f>
        <v>201.421151291174</v>
      </c>
      <c r="J7" s="1" t="n">
        <f aca="false">357.52911+G7*(35999.05029-0.0001537*G7)</f>
        <v>-2241.39206034559</v>
      </c>
      <c r="K7" s="1" t="n">
        <f aca="false">0.016708634-G7*(0.000042037+0.0000001267*G7)</f>
        <v>0.0167116681655125</v>
      </c>
      <c r="L7" s="1" t="n">
        <f aca="false">SIN(RADIANS(J7))*(1.914602-G7*(0.004817+0.000014*G7))+SIN(RADIANS(2*J7))*(0.019993-0.000101*G7)+SIN(RADIANS(3*J7))*0.000289</f>
        <v>-1.899038425058</v>
      </c>
      <c r="M7" s="1" t="n">
        <f aca="false">I7+L7</f>
        <v>199.522112866116</v>
      </c>
      <c r="N7" s="1" t="n">
        <f aca="false">J7+L7</f>
        <v>-2243.29109877065</v>
      </c>
      <c r="O7" s="1" t="n">
        <f aca="false">(1.000001018*(1-K7*K7))/(1+K7*COS(RADIANS(N7)))</f>
        <v>0.997773743133028</v>
      </c>
      <c r="P7" s="1" t="n">
        <f aca="false">M7-0.00569-0.00478*SIN(RADIANS(125.04-1934.136*G7))</f>
        <v>199.521182224075</v>
      </c>
      <c r="Q7" s="1" t="n">
        <f aca="false">23+(26+((21.448-G7*(46.815+G7*(0.00059-G7*0.001813))))/60)/60</f>
        <v>23.4402299349467</v>
      </c>
      <c r="R7" s="1" t="n">
        <f aca="false">Q7+0.00256*COS(RADIANS(125.04-1934.136*G7))</f>
        <v>23.4399922793978</v>
      </c>
      <c r="S7" s="1" t="n">
        <f aca="false">DEGREES(ATAN2(COS(RADIANS(P7)),COS(RADIANS(R7))*SIN(RADIANS(P7))))</f>
        <v>-161.981459473289</v>
      </c>
      <c r="T7" s="1" t="n">
        <f aca="false">DEGREES(ASIN(SIN(RADIANS(R7))*SIN(RADIANS(P7))))</f>
        <v>-7.63854043664137</v>
      </c>
      <c r="U7" s="1" t="n">
        <f aca="false">TAN(RADIANS(R7/2))*TAN(RADIANS(R7/2))</f>
        <v>0.0430371772493386</v>
      </c>
      <c r="V7" s="1" t="n">
        <f aca="false">4*DEGREES(U7*SIN(2*RADIANS(I7))-2*K7*SIN(RADIANS(J7))+4*K7*U7*SIN(RADIANS(J7))*COS(2*RADIANS(I7))-0.5*U7*U7*SIN(4*RADIANS(I7))-1.25*K7*K7*SIN(2*RADIANS(J7)))</f>
        <v>13.6147560620309</v>
      </c>
      <c r="W7" s="1" t="n">
        <f aca="false">DEGREES(ACOS(COS(RADIANS(90.833))/(COS(RADIANS($B$3))*COS(RADIANS(T7)))-TAN(RADIANS($B$3))*TAN(RADIANS(T7))))</f>
        <v>97.0463682352704</v>
      </c>
      <c r="X7" s="7" t="n">
        <f aca="false">(720-4*$B$4-V7+$B$5*60)/1440</f>
        <v>0.504480222179145</v>
      </c>
      <c r="Y7" s="7" t="n">
        <f aca="false">X7-W7*4/1440</f>
        <v>0.234906977081172</v>
      </c>
      <c r="Z7" s="7" t="n">
        <f aca="false">X7+W7*4/1440</f>
        <v>0.774053467277119</v>
      </c>
      <c r="AA7" s="9" t="n">
        <f aca="false">8*W7</f>
        <v>776.370945882163</v>
      </c>
      <c r="AB7" s="1" t="n">
        <f aca="false">MOD(E7*1440+V7+4*$B$4-60*$B$5,1440)</f>
        <v>29.5484800620309</v>
      </c>
      <c r="AC7" s="1" t="n">
        <f aca="false">IF(AB7/4&lt;0,AB7/4+180,AB7/4-180)</f>
        <v>-172.612879984492</v>
      </c>
      <c r="AD7" s="1" t="n">
        <f aca="false">DEGREES(ACOS(SIN(RADIANS($B$3))*SIN(RADIANS(T7))+COS(RADIANS($B$3))*COS(RADIANS(T7))*COS(RADIANS(AC7))))</f>
        <v>134.02141471631</v>
      </c>
      <c r="AE7" s="1" t="n">
        <f aca="false">90-AD7</f>
        <v>-44.02141471631</v>
      </c>
      <c r="AF7" s="1" t="n">
        <f aca="false">IF(AE7&gt;85,0,IF(AE7&gt;5,58.1/TAN(RADIANS(AE7))-0.07/POWER(TAN(RADIANS(AE7)),3)+0.000086/POWER(TAN(RADIANS(AE7)),5),IF(AE7&gt;-0.575,1735+AE7*(-518.2+AE7*(103.4+AE7*(-12.79+AE7*0.711))),-20.772/TAN(RADIANS(AE7)))))/3600</f>
        <v>0.00597054250970124</v>
      </c>
      <c r="AG7" s="1" t="n">
        <f aca="false">AE7+AF7</f>
        <v>-44.0154441738003</v>
      </c>
      <c r="AH7" s="1" t="n">
        <f aca="false">IF(AC7&gt;0,MOD(DEGREES(ACOS(((SIN(RADIANS($B$3))*COS(RADIANS(AD7)))-SIN(RADIANS(T7)))/(COS(RADIANS($B$3))*SIN(RADIANS(AD7)))))+180,360),MOD(540-DEGREES(ACOS(((SIN(RADIANS($B$3))*COS(RADIANS(AD7)))-SIN(RADIANS(T7)))/(COS(RADIANS($B$3))*SIN(RADIANS(AD7))))),360))</f>
        <v>169.792418662292</v>
      </c>
    </row>
    <row r="8" customFormat="false" ht="15" hidden="false" customHeight="false" outlineLevel="0" collapsed="false">
      <c r="D8" s="6" t="n">
        <f aca="false">$B$7</f>
        <v>33890</v>
      </c>
      <c r="E8" s="7" t="n">
        <f aca="false">E7+0.1/24</f>
        <v>0.0291666666666667</v>
      </c>
      <c r="F8" s="2" t="n">
        <f aca="false">D8+2415018.5+E8-$B$5/24</f>
        <v>2448908.1125</v>
      </c>
      <c r="G8" s="8" t="n">
        <f aca="false">(F8-2451545)/36525</f>
        <v>-0.0721940451745303</v>
      </c>
      <c r="I8" s="1" t="n">
        <f aca="false">MOD(280.46646+G8*(36000.76983+G8*0.0003032),360)</f>
        <v>201.425258155384</v>
      </c>
      <c r="J8" s="1" t="n">
        <f aca="false">357.52911+G8*(35999.05029-0.0001537*G8)</f>
        <v>-2241.38795367753</v>
      </c>
      <c r="K8" s="1" t="n">
        <f aca="false">0.016708634-G8*(0.000042037+0.0000001267*G8)</f>
        <v>0.0167116681607191</v>
      </c>
      <c r="L8" s="1" t="n">
        <f aca="false">SIN(RADIANS(J8))*(1.914602-G8*(0.004817+0.000014*G8))+SIN(RADIANS(2*J8))*(0.019993-0.000101*G8)+SIN(RADIANS(3*J8))*0.000289</f>
        <v>-1.89902064214823</v>
      </c>
      <c r="M8" s="1" t="n">
        <f aca="false">I8+L8</f>
        <v>199.526237513236</v>
      </c>
      <c r="N8" s="1" t="n">
        <f aca="false">J8+L8</f>
        <v>-2243.28697431968</v>
      </c>
      <c r="O8" s="1" t="n">
        <f aca="false">(1.000001018*(1-K8*K8))/(1+K8*COS(RADIANS(N8)))</f>
        <v>0.997772553366767</v>
      </c>
      <c r="P8" s="1" t="n">
        <f aca="false">M8-0.00569-0.00478*SIN(RADIANS(125.04-1934.136*G8))</f>
        <v>199.525306869486</v>
      </c>
      <c r="Q8" s="1" t="n">
        <f aca="false">23+(26+((21.448-G8*(46.815+G8*(0.00059-G8*0.001813))))/60)/60</f>
        <v>23.4402299334632</v>
      </c>
      <c r="R8" s="1" t="n">
        <f aca="false">Q8+0.00256*COS(RADIANS(125.04-1934.136*G8))</f>
        <v>23.4399922680986</v>
      </c>
      <c r="S8" s="1" t="n">
        <f aca="false">DEGREES(ATAN2(COS(RADIANS(P8)),COS(RADIANS(R8))*SIN(RADIANS(P8))))</f>
        <v>-161.977607124526</v>
      </c>
      <c r="T8" s="1" t="n">
        <f aca="false">DEGREES(ASIN(SIN(RADIANS(R8))*SIN(RADIANS(P8))))</f>
        <v>-7.64010068462845</v>
      </c>
      <c r="U8" s="1" t="n">
        <f aca="false">TAN(RADIANS(R8/2))*TAN(RADIANS(R8/2))</f>
        <v>0.0430371772066662</v>
      </c>
      <c r="V8" s="1" t="n">
        <f aca="false">4*DEGREES(U8*SIN(2*RADIANS(I8))-2*K8*SIN(RADIANS(J8))+4*K8*U8*SIN(RADIANS(J8))*COS(2*RADIANS(I8))-0.5*U8*U8*SIN(4*RADIANS(I8))-1.25*K8*K8*SIN(2*RADIANS(J8)))</f>
        <v>13.6157856867515</v>
      </c>
      <c r="W8" s="1" t="n">
        <f aca="false">DEGREES(ACOS(COS(RADIANS(90.833))/(COS(RADIANS($B$3))*COS(RADIANS(T8)))-TAN(RADIANS($B$3))*TAN(RADIANS(T8))))</f>
        <v>97.0476144475258</v>
      </c>
      <c r="X8" s="7" t="n">
        <f aca="false">(720-4*$B$4-V8+$B$5*60)/1440</f>
        <v>0.504479507161978</v>
      </c>
      <c r="Y8" s="7" t="n">
        <f aca="false">X8-W8*4/1440</f>
        <v>0.234902800363295</v>
      </c>
      <c r="Z8" s="7" t="n">
        <f aca="false">X8+W8*4/1440</f>
        <v>0.774056213960661</v>
      </c>
      <c r="AA8" s="9" t="n">
        <f aca="false">8*W8</f>
        <v>776.380915580206</v>
      </c>
      <c r="AB8" s="1" t="n">
        <f aca="false">MOD(E8*1440+V8+4*$B$4-60*$B$5,1440)</f>
        <v>35.5495096867516</v>
      </c>
      <c r="AC8" s="1" t="n">
        <f aca="false">IF(AB8/4&lt;0,AB8/4+180,AB8/4-180)</f>
        <v>-171.112622578312</v>
      </c>
      <c r="AD8" s="1" t="n">
        <f aca="false">DEGREES(ACOS(SIN(RADIANS($B$3))*SIN(RADIANS(T8))+COS(RADIANS($B$3))*COS(RADIANS(T8))*COS(RADIANS(AC8))))</f>
        <v>133.789122132723</v>
      </c>
      <c r="AE8" s="1" t="n">
        <f aca="false">90-AD8</f>
        <v>-43.7891221327227</v>
      </c>
      <c r="AF8" s="1" t="n">
        <f aca="false">IF(AE8&gt;85,0,IF(AE8&gt;5,58.1/TAN(RADIANS(AE8))-0.07/POWER(TAN(RADIANS(AE8)),3)+0.000086/POWER(TAN(RADIANS(AE8)),5),IF(AE8&gt;-0.575,1735+AE8*(-518.2+AE8*(103.4+AE8*(-12.79+AE8*0.711))),-20.772/TAN(RADIANS(AE8)))))/3600</f>
        <v>0.00601918749697173</v>
      </c>
      <c r="AG8" s="1" t="n">
        <f aca="false">AE8+AF8</f>
        <v>-43.7831029452257</v>
      </c>
      <c r="AH8" s="1" t="n">
        <f aca="false">IF(AC8&gt;0,MOD(DEGREES(ACOS(((SIN(RADIANS($B$3))*COS(RADIANS(AD8)))-SIN(RADIANS(T8)))/(COS(RADIANS($B$3))*SIN(RADIANS(AD8)))))+180,360),MOD(540-DEGREES(ACOS(((SIN(RADIANS($B$3))*COS(RADIANS(AD8)))-SIN(RADIANS(T8)))/(COS(RADIANS($B$3))*SIN(RADIANS(AD8))))),360))</f>
        <v>167.753900685017</v>
      </c>
    </row>
    <row r="9" customFormat="false" ht="15" hidden="false" customHeight="false" outlineLevel="0" collapsed="false">
      <c r="D9" s="6" t="n">
        <f aca="false">$B$7</f>
        <v>33890</v>
      </c>
      <c r="E9" s="7" t="n">
        <f aca="false">E8+0.1/24</f>
        <v>0.0333333333333333</v>
      </c>
      <c r="F9" s="2" t="n">
        <f aca="false">D9+2415018.5+E9-$B$5/24</f>
        <v>2448908.11666667</v>
      </c>
      <c r="G9" s="8" t="n">
        <f aca="false">(F9-2451545)/36525</f>
        <v>-0.072193931097421</v>
      </c>
      <c r="I9" s="1" t="n">
        <f aca="false">MOD(280.46646+G9*(36000.76983+G9*0.0003032),360)</f>
        <v>201.429365019135</v>
      </c>
      <c r="J9" s="1" t="n">
        <f aca="false">357.52911+G9*(35999.05029-0.0001537*G9)</f>
        <v>-2241.38384700993</v>
      </c>
      <c r="K9" s="1" t="n">
        <f aca="false">0.016708634-G9*(0.000042037+0.0000001267*G9)</f>
        <v>0.0167116681559257</v>
      </c>
      <c r="L9" s="1" t="n">
        <f aca="false">SIN(RADIANS(J9))*(1.914602-G9*(0.004817+0.000014*G9))+SIN(RADIANS(2*J9))*(0.019993-0.000101*G9)+SIN(RADIANS(3*J9))*0.000289</f>
        <v>-1.89900284940406</v>
      </c>
      <c r="M9" s="1" t="n">
        <f aca="false">I9+L9</f>
        <v>199.530362169731</v>
      </c>
      <c r="N9" s="1" t="n">
        <f aca="false">J9+L9</f>
        <v>-2243.28284985934</v>
      </c>
      <c r="O9" s="1" t="n">
        <f aca="false">(1.000001018*(1-K9*K9))/(1+K9*COS(RADIANS(N9)))</f>
        <v>0.997771363610721</v>
      </c>
      <c r="P9" s="1" t="n">
        <f aca="false">M9-0.00569-0.00478*SIN(RADIANS(125.04-1934.136*G9))</f>
        <v>199.529431524272</v>
      </c>
      <c r="Q9" s="1" t="n">
        <f aca="false">23+(26+((21.448-G9*(46.815+G9*(0.00059-G9*0.001813))))/60)/60</f>
        <v>23.4402299319797</v>
      </c>
      <c r="R9" s="1" t="n">
        <f aca="false">Q9+0.00256*COS(RADIANS(125.04-1934.136*G9))</f>
        <v>23.4399922567994</v>
      </c>
      <c r="S9" s="1" t="n">
        <f aca="false">DEGREES(ATAN2(COS(RADIANS(P9)),COS(RADIANS(R9))*SIN(RADIANS(P9))))</f>
        <v>-161.973754738861</v>
      </c>
      <c r="T9" s="1" t="n">
        <f aca="false">DEGREES(ASIN(SIN(RADIANS(R9))*SIN(RADIANS(P9))))</f>
        <v>-7.6416609020296</v>
      </c>
      <c r="U9" s="1" t="n">
        <f aca="false">TAN(RADIANS(R9/2))*TAN(RADIANS(R9/2))</f>
        <v>0.0430371771639937</v>
      </c>
      <c r="V9" s="1" t="n">
        <f aca="false">4*DEGREES(U9*SIN(2*RADIANS(I9))-2*K9*SIN(RADIANS(J9))+4*K9*U9*SIN(RADIANS(J9))*COS(2*RADIANS(I9))-0.5*U9*U9*SIN(4*RADIANS(I9))-1.25*K9*K9*SIN(2*RADIANS(J9)))</f>
        <v>13.6168151623993</v>
      </c>
      <c r="W9" s="1" t="n">
        <f aca="false">DEGREES(ACOS(COS(RADIANS(90.833))/(COS(RADIANS($B$3))*COS(RADIANS(T9)))-TAN(RADIANS($B$3))*TAN(RADIANS(T9))))</f>
        <v>97.0488606486014</v>
      </c>
      <c r="X9" s="7" t="n">
        <f aca="false">(720-4*$B$4-V9+$B$5*60)/1440</f>
        <v>0.504478792248334</v>
      </c>
      <c r="Y9" s="7" t="n">
        <f aca="false">X9-W9*4/1440</f>
        <v>0.234898623779997</v>
      </c>
      <c r="Z9" s="7" t="n">
        <f aca="false">X9+W9*4/1440</f>
        <v>0.774058960716671</v>
      </c>
      <c r="AA9" s="9" t="n">
        <f aca="false">8*W9</f>
        <v>776.390885188811</v>
      </c>
      <c r="AB9" s="1" t="n">
        <f aca="false">MOD(E9*1440+V9+4*$B$4-60*$B$5,1440)</f>
        <v>41.5505391623992</v>
      </c>
      <c r="AC9" s="1" t="n">
        <f aca="false">IF(AB9/4&lt;0,AB9/4+180,AB9/4-180)</f>
        <v>-169.6123652094</v>
      </c>
      <c r="AD9" s="1" t="n">
        <f aca="false">DEGREES(ACOS(SIN(RADIANS($B$3))*SIN(RADIANS(T9))+COS(RADIANS($B$3))*COS(RADIANS(T9))*COS(RADIANS(AC9))))</f>
        <v>133.515816296776</v>
      </c>
      <c r="AE9" s="1" t="n">
        <f aca="false">90-AD9</f>
        <v>-43.5158162967755</v>
      </c>
      <c r="AF9" s="1" t="n">
        <f aca="false">IF(AE9&gt;85,0,IF(AE9&gt;5,58.1/TAN(RADIANS(AE9))-0.07/POWER(TAN(RADIANS(AE9)),3)+0.000086/POWER(TAN(RADIANS(AE9)),5),IF(AE9&gt;-0.575,1735+AE9*(-518.2+AE9*(103.4+AE9*(-12.79+AE9*0.711))),-20.772/TAN(RADIANS(AE9)))))/3600</f>
        <v>0.00607695079675073</v>
      </c>
      <c r="AG9" s="1" t="n">
        <f aca="false">AE9+AF9</f>
        <v>-43.5097393459788</v>
      </c>
      <c r="AH9" s="1" t="n">
        <f aca="false">IF(AC9&gt;0,MOD(DEGREES(ACOS(((SIN(RADIANS($B$3))*COS(RADIANS(AD9)))-SIN(RADIANS(T9)))/(COS(RADIANS($B$3))*SIN(RADIANS(AD9)))))+180,360),MOD(540-DEGREES(ACOS(((SIN(RADIANS($B$3))*COS(RADIANS(AD9)))-SIN(RADIANS(T9)))/(COS(RADIANS($B$3))*SIN(RADIANS(AD9))))),360))</f>
        <v>165.733771220392</v>
      </c>
    </row>
    <row r="10" customFormat="false" ht="15" hidden="false" customHeight="false" outlineLevel="0" collapsed="false">
      <c r="D10" s="6" t="n">
        <f aca="false">$B$7</f>
        <v>33890</v>
      </c>
      <c r="E10" s="7" t="n">
        <f aca="false">E9+0.1/24</f>
        <v>0.0375</v>
      </c>
      <c r="F10" s="2" t="n">
        <f aca="false">D10+2415018.5+E10-$B$5/24</f>
        <v>2448908.12083333</v>
      </c>
      <c r="G10" s="8" t="n">
        <f aca="false">(F10-2451545)/36525</f>
        <v>-0.0721938170202989</v>
      </c>
      <c r="I10" s="1" t="n">
        <f aca="false">MOD(280.46646+G10*(36000.76983+G10*0.0003032),360)</f>
        <v>201.433471883345</v>
      </c>
      <c r="J10" s="1" t="n">
        <f aca="false">357.52911+G10*(35999.05029-0.0001537*G10)</f>
        <v>-2241.37974034188</v>
      </c>
      <c r="K10" s="1" t="n">
        <f aca="false">0.016708634-G10*(0.000042037+0.0000001267*G10)</f>
        <v>0.0167116681511324</v>
      </c>
      <c r="L10" s="1" t="n">
        <f aca="false">SIN(RADIANS(J10))*(1.914602-G10*(0.004817+0.000014*G10))+SIN(RADIANS(2*J10))*(0.019993-0.000101*G10)+SIN(RADIANS(3*J10))*0.000289</f>
        <v>-1.89898504682157</v>
      </c>
      <c r="M10" s="1" t="n">
        <f aca="false">I10+L10</f>
        <v>199.534486836523</v>
      </c>
      <c r="N10" s="1" t="n">
        <f aca="false">J10+L10</f>
        <v>-2243.2787253887</v>
      </c>
      <c r="O10" s="1" t="n">
        <f aca="false">(1.000001018*(1-K10*K10))/(1+K10*COS(RADIANS(N10)))</f>
        <v>0.997770173864629</v>
      </c>
      <c r="P10" s="1" t="n">
        <f aca="false">M10-0.00569-0.00478*SIN(RADIANS(125.04-1934.136*G10))</f>
        <v>199.533556189355</v>
      </c>
      <c r="Q10" s="1" t="n">
        <f aca="false">23+(26+((21.448-G10*(46.815+G10*(0.00059-G10*0.001813))))/60)/60</f>
        <v>23.4402299304963</v>
      </c>
      <c r="R10" s="1" t="n">
        <f aca="false">Q10+0.00256*COS(RADIANS(125.04-1934.136*G10))</f>
        <v>23.4399922455002</v>
      </c>
      <c r="S10" s="1" t="n">
        <f aca="false">DEGREES(ATAN2(COS(RADIANS(P10)),COS(RADIANS(R10))*SIN(RADIANS(P10))))</f>
        <v>-161.969902315429</v>
      </c>
      <c r="T10" s="1" t="n">
        <f aca="false">DEGREES(ASIN(SIN(RADIANS(R10))*SIN(RADIANS(P10))))</f>
        <v>-7.6432210891859</v>
      </c>
      <c r="U10" s="1" t="n">
        <f aca="false">TAN(RADIANS(R10/2))*TAN(RADIANS(R10/2))</f>
        <v>0.0430371771213213</v>
      </c>
      <c r="V10" s="1" t="n">
        <f aca="false">4*DEGREES(U10*SIN(2*RADIANS(I10))-2*K10*SIN(RADIANS(J10))+4*K10*U10*SIN(RADIANS(J10))*COS(2*RADIANS(I10))-0.5*U10*U10*SIN(4*RADIANS(I10))-1.25*K10*K10*SIN(2*RADIANS(J10)))</f>
        <v>13.617844489181</v>
      </c>
      <c r="W10" s="1" t="n">
        <f aca="false">DEGREES(ACOS(COS(RADIANS(90.833))/(COS(RADIANS($B$3))*COS(RADIANS(T10)))-TAN(RADIANS($B$3))*TAN(RADIANS(T10))))</f>
        <v>97.0501068387717</v>
      </c>
      <c r="X10" s="7" t="n">
        <f aca="false">(720-4*$B$4-V10+$B$5*60)/1440</f>
        <v>0.504478077438069</v>
      </c>
      <c r="Y10" s="7" t="n">
        <f aca="false">X10-W10*4/1440</f>
        <v>0.23489444733037</v>
      </c>
      <c r="Z10" s="7" t="n">
        <f aca="false">X10+W10*4/1440</f>
        <v>0.774061707545768</v>
      </c>
      <c r="AA10" s="9" t="n">
        <f aca="false">8*W10</f>
        <v>776.400854710174</v>
      </c>
      <c r="AB10" s="1" t="n">
        <f aca="false">MOD(E10*1440+V10+4*$B$4-60*$B$5,1440)</f>
        <v>47.551568489181</v>
      </c>
      <c r="AC10" s="1" t="n">
        <f aca="false">IF(AB10/4&lt;0,AB10/4+180,AB10/4-180)</f>
        <v>-168.112107877705</v>
      </c>
      <c r="AD10" s="1" t="n">
        <f aca="false">DEGREES(ACOS(SIN(RADIANS($B$3))*SIN(RADIANS(T10))+COS(RADIANS($B$3))*COS(RADIANS(T10))*COS(RADIANS(AC10))))</f>
        <v>133.202232002648</v>
      </c>
      <c r="AE10" s="1" t="n">
        <f aca="false">90-AD10</f>
        <v>-43.2022320026483</v>
      </c>
      <c r="AF10" s="1" t="n">
        <f aca="false">IF(AE10&gt;85,0,IF(AE10&gt;5,58.1/TAN(RADIANS(AE10))-0.07/POWER(TAN(RADIANS(AE10)),3)+0.000086/POWER(TAN(RADIANS(AE10)),5),IF(AE10&gt;-0.575,1735+AE10*(-518.2+AE10*(103.4+AE10*(-12.79+AE10*0.711))),-20.772/TAN(RADIANS(AE10)))))/3600</f>
        <v>0.00614394627006067</v>
      </c>
      <c r="AG10" s="1" t="n">
        <f aca="false">AE10+AF10</f>
        <v>-43.1960880563782</v>
      </c>
      <c r="AH10" s="1" t="n">
        <f aca="false">IF(AC10&gt;0,MOD(DEGREES(ACOS(((SIN(RADIANS($B$3))*COS(RADIANS(AD10)))-SIN(RADIANS(T10)))/(COS(RADIANS($B$3))*SIN(RADIANS(AD10)))))+180,360),MOD(540-DEGREES(ACOS(((SIN(RADIANS($B$3))*COS(RADIANS(AD10)))-SIN(RADIANS(T10)))/(COS(RADIANS($B$3))*SIN(RADIANS(AD10))))),360))</f>
        <v>163.734598906846</v>
      </c>
    </row>
    <row r="11" customFormat="false" ht="15" hidden="false" customHeight="false" outlineLevel="0" collapsed="false">
      <c r="D11" s="6" t="n">
        <f aca="false">$B$7</f>
        <v>33890</v>
      </c>
      <c r="E11" s="7" t="n">
        <f aca="false">E10+0.1/24</f>
        <v>0.0416666666666667</v>
      </c>
      <c r="F11" s="2" t="n">
        <f aca="false">D11+2415018.5+E11-$B$5/24</f>
        <v>2448908.125</v>
      </c>
      <c r="G11" s="8" t="n">
        <f aca="false">(F11-2451545)/36525</f>
        <v>-0.0721937029431896</v>
      </c>
      <c r="I11" s="1" t="n">
        <f aca="false">MOD(280.46646+G11*(36000.76983+G11*0.0003032),360)</f>
        <v>201.437578747095</v>
      </c>
      <c r="J11" s="1" t="n">
        <f aca="false">357.52911+G11*(35999.05029-0.0001537*G11)</f>
        <v>-2241.37563367428</v>
      </c>
      <c r="K11" s="1" t="n">
        <f aca="false">0.016708634-G11*(0.000042037+0.0000001267*G11)</f>
        <v>0.016711668146339</v>
      </c>
      <c r="L11" s="1" t="n">
        <f aca="false">SIN(RADIANS(J11))*(1.914602-G11*(0.004817+0.000014*G11))+SIN(RADIANS(2*J11))*(0.019993-0.000101*G11)+SIN(RADIANS(3*J11))*0.000289</f>
        <v>-1.89896723440476</v>
      </c>
      <c r="M11" s="1" t="n">
        <f aca="false">I11+L11</f>
        <v>199.538611512691</v>
      </c>
      <c r="N11" s="1" t="n">
        <f aca="false">J11+L11</f>
        <v>-2243.27460090868</v>
      </c>
      <c r="O11" s="1" t="n">
        <f aca="false">(1.000001018*(1-K11*K11))/(1+K11*COS(RADIANS(N11)))</f>
        <v>0.997768984128763</v>
      </c>
      <c r="P11" s="1" t="n">
        <f aca="false">M11-0.00569-0.00478*SIN(RADIANS(125.04-1934.136*G11))</f>
        <v>199.537680863814</v>
      </c>
      <c r="Q11" s="1" t="n">
        <f aca="false">23+(26+((21.448-G11*(46.815+G11*(0.00059-G11*0.001813))))/60)/60</f>
        <v>23.4402299290128</v>
      </c>
      <c r="R11" s="1" t="n">
        <f aca="false">Q11+0.00256*COS(RADIANS(125.04-1934.136*G11))</f>
        <v>23.439992234201</v>
      </c>
      <c r="S11" s="1" t="n">
        <f aca="false">DEGREES(ATAN2(COS(RADIANS(P11)),COS(RADIANS(R11))*SIN(RADIANS(P11))))</f>
        <v>-161.966049855085</v>
      </c>
      <c r="T11" s="1" t="n">
        <f aca="false">DEGREES(ASIN(SIN(RADIANS(R11))*SIN(RADIANS(P11))))</f>
        <v>-7.64478124574097</v>
      </c>
      <c r="U11" s="1" t="n">
        <f aca="false">TAN(RADIANS(R11/2))*TAN(RADIANS(R11/2))</f>
        <v>0.0430371770786489</v>
      </c>
      <c r="V11" s="1" t="n">
        <f aca="false">4*DEGREES(U11*SIN(2*RADIANS(I11))-2*K11*SIN(RADIANS(J11))+4*K11*U11*SIN(RADIANS(J11))*COS(2*RADIANS(I11))-0.5*U11*U11*SIN(4*RADIANS(I11))-1.25*K11*K11*SIN(2*RADIANS(J11)))</f>
        <v>13.6188736668431</v>
      </c>
      <c r="W11" s="1" t="n">
        <f aca="false">DEGREES(ACOS(COS(RADIANS(90.833))/(COS(RADIANS($B$3))*COS(RADIANS(T11)))-TAN(RADIANS($B$3))*TAN(RADIANS(T11))))</f>
        <v>97.0513530177539</v>
      </c>
      <c r="X11" s="7" t="n">
        <f aca="false">(720-4*$B$4-V11+$B$5*60)/1440</f>
        <v>0.504477362731359</v>
      </c>
      <c r="Y11" s="7" t="n">
        <f aca="false">X11-W11*4/1440</f>
        <v>0.234890271015376</v>
      </c>
      <c r="Z11" s="7" t="n">
        <f aca="false">X11+W11*4/1440</f>
        <v>0.774064454447342</v>
      </c>
      <c r="AA11" s="9" t="n">
        <f aca="false">8*W11</f>
        <v>776.410824142031</v>
      </c>
      <c r="AB11" s="1" t="n">
        <f aca="false">MOD(E11*1440+V11+4*$B$4-60*$B$5,1440)</f>
        <v>53.5525976668432</v>
      </c>
      <c r="AC11" s="1" t="n">
        <f aca="false">IF(AB11/4&lt;0,AB11/4+180,AB11/4-180)</f>
        <v>-166.611850583289</v>
      </c>
      <c r="AD11" s="1" t="n">
        <f aca="false">DEGREES(ACOS(SIN(RADIANS($B$3))*SIN(RADIANS(T11))+COS(RADIANS($B$3))*COS(RADIANS(T11))*COS(RADIANS(AC11))))</f>
        <v>132.849191640438</v>
      </c>
      <c r="AE11" s="1" t="n">
        <f aca="false">90-AD11</f>
        <v>-42.8491916404385</v>
      </c>
      <c r="AF11" s="1" t="n">
        <f aca="false">IF(AE11&gt;85,0,IF(AE11&gt;5,58.1/TAN(RADIANS(AE11))-0.07/POWER(TAN(RADIANS(AE11)),3)+0.000086/POWER(TAN(RADIANS(AE11)),5),IF(AE11&gt;-0.575,1735+AE11*(-518.2+AE11*(103.4+AE11*(-12.79+AE11*0.711))),-20.772/TAN(RADIANS(AE11)))))/3600</f>
        <v>0.00622031211853014</v>
      </c>
      <c r="AG11" s="1" t="n">
        <f aca="false">AE11+AF11</f>
        <v>-42.8429713283199</v>
      </c>
      <c r="AH11" s="1" t="n">
        <f aca="false">IF(AC11&gt;0,MOD(DEGREES(ACOS(((SIN(RADIANS($B$3))*COS(RADIANS(AD11)))-SIN(RADIANS(T11)))/(COS(RADIANS($B$3))*SIN(RADIANS(AD11)))))+180,360),MOD(540-DEGREES(ACOS(((SIN(RADIANS($B$3))*COS(RADIANS(AD11)))-SIN(RADIANS(T11)))/(COS(RADIANS($B$3))*SIN(RADIANS(AD11))))),360))</f>
        <v>161.758738295915</v>
      </c>
    </row>
    <row r="12" customFormat="false" ht="15" hidden="false" customHeight="false" outlineLevel="0" collapsed="false">
      <c r="D12" s="6" t="n">
        <f aca="false">$B$7</f>
        <v>33890</v>
      </c>
      <c r="E12" s="7" t="n">
        <f aca="false">E11+0.1/24</f>
        <v>0.0458333333333333</v>
      </c>
      <c r="F12" s="2" t="n">
        <f aca="false">D12+2415018.5+E12-$B$5/24</f>
        <v>2448908.12916667</v>
      </c>
      <c r="G12" s="8" t="n">
        <f aca="false">(F12-2451545)/36525</f>
        <v>-0.0721935888660675</v>
      </c>
      <c r="I12" s="1" t="n">
        <f aca="false">MOD(280.46646+G12*(36000.76983+G12*0.0003032),360)</f>
        <v>201.441685611305</v>
      </c>
      <c r="J12" s="1" t="n">
        <f aca="false">357.52911+G12*(35999.05029-0.0001537*G12)</f>
        <v>-2241.37152700622</v>
      </c>
      <c r="K12" s="1" t="n">
        <f aca="false">0.016708634-G12*(0.000042037+0.0000001267*G12)</f>
        <v>0.0167116681415456</v>
      </c>
      <c r="L12" s="1" t="n">
        <f aca="false">SIN(RADIANS(J12))*(1.914602-G12*(0.004817+0.000014*G12))+SIN(RADIANS(2*J12))*(0.019993-0.000101*G12)+SIN(RADIANS(3*J12))*0.000289</f>
        <v>-1.89894941214972</v>
      </c>
      <c r="M12" s="1" t="n">
        <f aca="false">I12+L12</f>
        <v>199.542736199156</v>
      </c>
      <c r="N12" s="1" t="n">
        <f aca="false">J12+L12</f>
        <v>-2243.27047641837</v>
      </c>
      <c r="O12" s="1" t="n">
        <f aca="false">(1.000001018*(1-K12*K12))/(1+K12*COS(RADIANS(N12)))</f>
        <v>0.997767794402865</v>
      </c>
      <c r="P12" s="1" t="n">
        <f aca="false">M12-0.00569-0.00478*SIN(RADIANS(125.04-1934.136*G12))</f>
        <v>199.54180554857</v>
      </c>
      <c r="Q12" s="1" t="n">
        <f aca="false">23+(26+((21.448-G12*(46.815+G12*(0.00059-G12*0.001813))))/60)/60</f>
        <v>23.4402299275293</v>
      </c>
      <c r="R12" s="1" t="n">
        <f aca="false">Q12+0.00256*COS(RADIANS(125.04-1934.136*G12))</f>
        <v>23.4399922229018</v>
      </c>
      <c r="S12" s="1" t="n">
        <f aca="false">DEGREES(ATAN2(COS(RADIANS(P12)),COS(RADIANS(R12))*SIN(RADIANS(P12))))</f>
        <v>-161.962197356962</v>
      </c>
      <c r="T12" s="1" t="n">
        <f aca="false">DEGREES(ASIN(SIN(RADIANS(R12))*SIN(RADIANS(P12))))</f>
        <v>-7.64634137203621</v>
      </c>
      <c r="U12" s="1" t="n">
        <f aca="false">TAN(RADIANS(R12/2))*TAN(RADIANS(R12/2))</f>
        <v>0.0430371770359765</v>
      </c>
      <c r="V12" s="1" t="n">
        <f aca="false">4*DEGREES(U12*SIN(2*RADIANS(I12))-2*K12*SIN(RADIANS(J12))+4*K12*U12*SIN(RADIANS(J12))*COS(2*RADIANS(I12))-0.5*U12*U12*SIN(4*RADIANS(I12))-1.25*K12*K12*SIN(2*RADIANS(J12)))</f>
        <v>13.6199026955925</v>
      </c>
      <c r="W12" s="1" t="n">
        <f aca="false">DEGREES(ACOS(COS(RADIANS(90.833))/(COS(RADIANS($B$3))*COS(RADIANS(T12)))-TAN(RADIANS($B$3))*TAN(RADIANS(T12))))</f>
        <v>97.0525991858225</v>
      </c>
      <c r="X12" s="7" t="n">
        <f aca="false">(720-4*$B$4-V12+$B$5*60)/1440</f>
        <v>0.504476648128061</v>
      </c>
      <c r="Y12" s="7" t="n">
        <f aca="false">X12-W12*4/1440</f>
        <v>0.23488609483411</v>
      </c>
      <c r="Z12" s="7" t="n">
        <f aca="false">X12+W12*4/1440</f>
        <v>0.774067201422012</v>
      </c>
      <c r="AA12" s="9" t="n">
        <f aca="false">8*W12</f>
        <v>776.42079348658</v>
      </c>
      <c r="AB12" s="1" t="n">
        <f aca="false">MOD(E12*1440+V12+4*$B$4-60*$B$5,1440)</f>
        <v>59.5536266955924</v>
      </c>
      <c r="AC12" s="1" t="n">
        <f aca="false">IF(AB12/4&lt;0,AB12/4+180,AB12/4-180)</f>
        <v>-165.111593326102</v>
      </c>
      <c r="AD12" s="1" t="n">
        <f aca="false">DEGREES(ACOS(SIN(RADIANS($B$3))*SIN(RADIANS(T12))+COS(RADIANS($B$3))*COS(RADIANS(T12))*COS(RADIANS(AC12))))</f>
        <v>132.457595448378</v>
      </c>
      <c r="AE12" s="1" t="n">
        <f aca="false">90-AD12</f>
        <v>-42.4575954483777</v>
      </c>
      <c r="AF12" s="1" t="n">
        <f aca="false">IF(AE12&gt;85,0,IF(AE12&gt;5,58.1/TAN(RADIANS(AE12))-0.07/POWER(TAN(RADIANS(AE12)),3)+0.000086/POWER(TAN(RADIANS(AE12)),5),IF(AE12&gt;-0.575,1735+AE12*(-518.2+AE12*(103.4+AE12*(-12.79+AE12*0.711))),-20.772/TAN(RADIANS(AE12)))))/3600</f>
        <v>0.00630621380428524</v>
      </c>
      <c r="AG12" s="1" t="n">
        <f aca="false">AE12+AF12</f>
        <v>-42.4512892345734</v>
      </c>
      <c r="AH12" s="1" t="n">
        <f aca="false">IF(AC12&gt;0,MOD(DEGREES(ACOS(((SIN(RADIANS($B$3))*COS(RADIANS(AD12)))-SIN(RADIANS(T12)))/(COS(RADIANS($B$3))*SIN(RADIANS(AD12)))))+180,360),MOD(540-DEGREES(ACOS(((SIN(RADIANS($B$3))*COS(RADIANS(AD12)))-SIN(RADIANS(T12)))/(COS(RADIANS($B$3))*SIN(RADIANS(AD12))))),360))</f>
        <v>159.808315323722</v>
      </c>
    </row>
    <row r="13" s="10" customFormat="true" ht="15" hidden="false" customHeight="false" outlineLevel="0" collapsed="false">
      <c r="D13" s="11" t="n">
        <f aca="false">$B$7</f>
        <v>33890</v>
      </c>
      <c r="E13" s="12" t="n">
        <f aca="false">E12+0.1/24</f>
        <v>0.05</v>
      </c>
      <c r="F13" s="13" t="n">
        <f aca="false">D13+2415018.5+E13-$B$5/24</f>
        <v>2448908.13333333</v>
      </c>
      <c r="G13" s="14" t="n">
        <f aca="false">(F13-2451545)/36525</f>
        <v>-0.0721934747889582</v>
      </c>
      <c r="I13" s="10" t="n">
        <f aca="false">MOD(280.46646+G13*(36000.76983+G13*0.0003032),360)</f>
        <v>201.445792475056</v>
      </c>
      <c r="J13" s="10" t="n">
        <f aca="false">357.52911+G13*(35999.05029-0.0001537*G13)</f>
        <v>-2241.36742033862</v>
      </c>
      <c r="K13" s="10" t="n">
        <f aca="false">0.016708634-G13*(0.000042037+0.0000001267*G13)</f>
        <v>0.0167116681367523</v>
      </c>
      <c r="L13" s="10" t="n">
        <f aca="false">SIN(RADIANS(J13))*(1.914602-G13*(0.004817+0.000014*G13))+SIN(RADIANS(2*J13))*(0.019993-0.000101*G13)+SIN(RADIANS(3*J13))*0.000289</f>
        <v>-1.89893158006048</v>
      </c>
      <c r="M13" s="10" t="n">
        <f aca="false">I13+L13</f>
        <v>199.546860894996</v>
      </c>
      <c r="N13" s="10" t="n">
        <f aca="false">J13+L13</f>
        <v>-2243.26635191868</v>
      </c>
      <c r="O13" s="10" t="n">
        <f aca="false">(1.000001018*(1-K13*K13))/(1+K13*COS(RADIANS(N13)))</f>
        <v>0.997766604687206</v>
      </c>
      <c r="P13" s="10" t="n">
        <f aca="false">M13-0.00569-0.00478*SIN(RADIANS(125.04-1934.136*G13))</f>
        <v>199.545930242701</v>
      </c>
      <c r="Q13" s="10" t="n">
        <f aca="false">23+(26+((21.448-G13*(46.815+G13*(0.00059-G13*0.001813))))/60)/60</f>
        <v>23.4402299260459</v>
      </c>
      <c r="R13" s="10" t="n">
        <f aca="false">Q13+0.00256*COS(RADIANS(125.04-1934.136*G13))</f>
        <v>23.4399922116026</v>
      </c>
      <c r="S13" s="10" t="n">
        <f aca="false">DEGREES(ATAN2(COS(RADIANS(P13)),COS(RADIANS(R13))*SIN(RADIANS(P13))))</f>
        <v>-161.958344821915</v>
      </c>
      <c r="T13" s="10" t="n">
        <f aca="false">DEGREES(ASIN(SIN(RADIANS(R13))*SIN(RADIANS(P13))))</f>
        <v>-7.64790146771531</v>
      </c>
      <c r="U13" s="10" t="n">
        <f aca="false">TAN(RADIANS(R13/2))*TAN(RADIANS(R13/2))</f>
        <v>0.0430371769933042</v>
      </c>
      <c r="V13" s="10" t="n">
        <f aca="false">4*DEGREES(U13*SIN(2*RADIANS(I13))-2*K13*SIN(RADIANS(J13))+4*K13*U13*SIN(RADIANS(J13))*COS(2*RADIANS(I13))-0.5*U13*U13*SIN(4*RADIANS(I13))-1.25*K13*K13*SIN(2*RADIANS(J13)))</f>
        <v>13.6209315751756</v>
      </c>
      <c r="W13" s="10" t="n">
        <f aca="false">DEGREES(ACOS(COS(RADIANS(90.833))/(COS(RADIANS($B$3))*COS(RADIANS(T13)))-TAN(RADIANS($B$3))*TAN(RADIANS(T13))))</f>
        <v>97.0538453426948</v>
      </c>
      <c r="X13" s="12" t="n">
        <f aca="false">(720-4*$B$4-V13+$B$5*60)/1440</f>
        <v>0.50447593362835</v>
      </c>
      <c r="Y13" s="12" t="n">
        <f aca="false">X13-W13*4/1440</f>
        <v>0.234881918787531</v>
      </c>
      <c r="Z13" s="12" t="n">
        <f aca="false">X13+W13*4/1440</f>
        <v>0.774069948469169</v>
      </c>
      <c r="AA13" s="15" t="n">
        <f aca="false">8*W13</f>
        <v>776.430762741559</v>
      </c>
      <c r="AB13" s="10" t="n">
        <f aca="false">MOD(E13*1440+V13+4*$B$4-60*$B$5,1440)</f>
        <v>65.5546555751756</v>
      </c>
      <c r="AC13" s="10" t="n">
        <f aca="false">IF(AB13/4&lt;0,AB13/4+180,AB13/4-180)</f>
        <v>-163.611336106206</v>
      </c>
      <c r="AD13" s="10" t="n">
        <f aca="false">DEGREES(ACOS(SIN(RADIANS($B$3))*SIN(RADIANS(T13))+COS(RADIANS($B$3))*COS(RADIANS(T13))*COS(RADIANS(AC13))))</f>
        <v>132.028411372505</v>
      </c>
      <c r="AE13" s="10" t="n">
        <f aca="false">90-AD13</f>
        <v>-42.0284113725049</v>
      </c>
      <c r="AF13" s="10" t="n">
        <f aca="false">IF(AE13&gt;85,0,IF(AE13&gt;5,58.1/TAN(RADIANS(AE13))-0.07/POWER(TAN(RADIANS(AE13)),3)+0.000086/POWER(TAN(RADIANS(AE13)),5),IF(AE13&gt;-0.575,1735+AE13*(-518.2+AE13*(103.4+AE13*(-12.79+AE13*0.711))),-20.772/TAN(RADIANS(AE13)))))/3600</f>
        <v>0.00640184739271006</v>
      </c>
      <c r="AG13" s="10" t="n">
        <f aca="false">AE13+AF13</f>
        <v>-42.0220095251122</v>
      </c>
      <c r="AH13" s="10" t="n">
        <f aca="false">IF(AC13&gt;0,MOD(DEGREES(ACOS(((SIN(RADIANS($B$3))*COS(RADIANS(AD13)))-SIN(RADIANS(T13)))/(COS(RADIANS($B$3))*SIN(RADIANS(AD13)))))+180,360),MOD(540-DEGREES(ACOS(((SIN(RADIANS($B$3))*COS(RADIANS(AD13)))-SIN(RADIANS(T13)))/(COS(RADIANS($B$3))*SIN(RADIANS(AD13))))),360))</f>
        <v>157.885217709703</v>
      </c>
    </row>
    <row r="14" customFormat="false" ht="15" hidden="false" customHeight="false" outlineLevel="0" collapsed="false">
      <c r="D14" s="6" t="n">
        <f aca="false">$B$7</f>
        <v>33890</v>
      </c>
      <c r="E14" s="7" t="n">
        <f aca="false">E13+0.1/24</f>
        <v>0.0541666666666667</v>
      </c>
      <c r="F14" s="2" t="n">
        <f aca="false">D14+2415018.5+E14-$B$5/24</f>
        <v>2448908.1375</v>
      </c>
      <c r="G14" s="8" t="n">
        <f aca="false">(F14-2451545)/36525</f>
        <v>-0.0721933607118361</v>
      </c>
      <c r="I14" s="1" t="n">
        <f aca="false">MOD(280.46646+G14*(36000.76983+G14*0.0003032),360)</f>
        <v>201.449899339266</v>
      </c>
      <c r="J14" s="1" t="n">
        <f aca="false">357.52911+G14*(35999.05029-0.0001537*G14)</f>
        <v>-2241.36331367056</v>
      </c>
      <c r="K14" s="1" t="n">
        <f aca="false">0.016708634-G14*(0.000042037+0.0000001267*G14)</f>
        <v>0.0167116681319589</v>
      </c>
      <c r="L14" s="1" t="n">
        <f aca="false">SIN(RADIANS(J14))*(1.914602-G14*(0.004817+0.000014*G14))+SIN(RADIANS(2*J14))*(0.019993-0.000101*G14)+SIN(RADIANS(3*J14))*0.000289</f>
        <v>-1.89891373813309</v>
      </c>
      <c r="M14" s="1" t="n">
        <f aca="false">I14+L14</f>
        <v>199.550985601133</v>
      </c>
      <c r="N14" s="1" t="n">
        <f aca="false">J14+L14</f>
        <v>-2243.2622274087</v>
      </c>
      <c r="O14" s="1" t="n">
        <f aca="false">(1.000001018*(1-K14*K14))/(1+K14*COS(RADIANS(N14)))</f>
        <v>0.997765414981526</v>
      </c>
      <c r="P14" s="1" t="n">
        <f aca="false">M14-0.00569-0.00478*SIN(RADIANS(125.04-1934.136*G14))</f>
        <v>199.550054947129</v>
      </c>
      <c r="Q14" s="1" t="n">
        <f aca="false">23+(26+((21.448-G14*(46.815+G14*(0.00059-G14*0.001813))))/60)/60</f>
        <v>23.4402299245624</v>
      </c>
      <c r="R14" s="1" t="n">
        <f aca="false">Q14+0.00256*COS(RADIANS(125.04-1934.136*G14))</f>
        <v>23.4399922003034</v>
      </c>
      <c r="S14" s="1" t="n">
        <f aca="false">DEGREES(ATAN2(COS(RADIANS(P14)),COS(RADIANS(R14))*SIN(RADIANS(P14))))</f>
        <v>-161.954492249079</v>
      </c>
      <c r="T14" s="1" t="n">
        <f aca="false">DEGREES(ASIN(SIN(RADIANS(R14))*SIN(RADIANS(P14))))</f>
        <v>-7.64946153311924</v>
      </c>
      <c r="U14" s="1" t="n">
        <f aca="false">TAN(RADIANS(R14/2))*TAN(RADIANS(R14/2))</f>
        <v>0.0430371769506318</v>
      </c>
      <c r="V14" s="1" t="n">
        <f aca="false">4*DEGREES(U14*SIN(2*RADIANS(I14))-2*K14*SIN(RADIANS(J14))+4*K14*U14*SIN(RADIANS(J14))*COS(2*RADIANS(I14))-0.5*U14*U14*SIN(4*RADIANS(I14))-1.25*K14*K14*SIN(2*RADIANS(J14)))</f>
        <v>13.6219603057991</v>
      </c>
      <c r="W14" s="1" t="n">
        <f aca="false">DEGREES(ACOS(COS(RADIANS(90.833))/(COS(RADIANS($B$3))*COS(RADIANS(T14)))-TAN(RADIANS($B$3))*TAN(RADIANS(T14))))</f>
        <v>97.0550914886451</v>
      </c>
      <c r="X14" s="7" t="n">
        <f aca="false">(720-4*$B$4-V14+$B$5*60)/1440</f>
        <v>0.504475219232084</v>
      </c>
      <c r="Y14" s="7" t="n">
        <f aca="false">X14-W14*4/1440</f>
        <v>0.234877742874737</v>
      </c>
      <c r="Z14" s="7" t="n">
        <f aca="false">X14+W14*4/1440</f>
        <v>0.774072695589431</v>
      </c>
      <c r="AA14" s="9" t="n">
        <f aca="false">8*W14</f>
        <v>776.440731909161</v>
      </c>
      <c r="AB14" s="1" t="n">
        <f aca="false">MOD(E14*1440+V14+4*$B$4-60*$B$5,1440)</f>
        <v>71.5556843057991</v>
      </c>
      <c r="AC14" s="1" t="n">
        <f aca="false">IF(AB14/4&lt;0,AB14/4+180,AB14/4-180)</f>
        <v>-162.11107892355</v>
      </c>
      <c r="AD14" s="1" t="n">
        <f aca="false">DEGREES(ACOS(SIN(RADIANS($B$3))*SIN(RADIANS(T14))+COS(RADIANS($B$3))*COS(RADIANS(T14))*COS(RADIANS(AC14))))</f>
        <v>131.562664766769</v>
      </c>
      <c r="AE14" s="1" t="n">
        <f aca="false">90-AD14</f>
        <v>-41.562664766769</v>
      </c>
      <c r="AF14" s="1" t="n">
        <f aca="false">IF(AE14&gt;85,0,IF(AE14&gt;5,58.1/TAN(RADIANS(AE14))-0.07/POWER(TAN(RADIANS(AE14)),3)+0.000086/POWER(TAN(RADIANS(AE14)),5),IF(AE14&gt;-0.575,1735+AE14*(-518.2+AE14*(103.4+AE14*(-12.79+AE14*0.711))),-20.772/TAN(RADIANS(AE14)))))/3600</f>
        <v>0.00650744334840491</v>
      </c>
      <c r="AG14" s="1" t="n">
        <f aca="false">AE14+AF14</f>
        <v>-41.5561573234206</v>
      </c>
      <c r="AH14" s="1" t="n">
        <f aca="false">IF(AC14&gt;0,MOD(DEGREES(ACOS(((SIN(RADIANS($B$3))*COS(RADIANS(AD14)))-SIN(RADIANS(T14)))/(COS(RADIANS($B$3))*SIN(RADIANS(AD14)))))+180,360),MOD(540-DEGREES(ACOS(((SIN(RADIANS($B$3))*COS(RADIANS(AD14)))-SIN(RADIANS(T14)))/(COS(RADIANS($B$3))*SIN(RADIANS(AD14))))),360))</f>
        <v>155.991090101011</v>
      </c>
    </row>
    <row r="15" customFormat="false" ht="15" hidden="false" customHeight="false" outlineLevel="0" collapsed="false">
      <c r="D15" s="6" t="n">
        <f aca="false">$B$7</f>
        <v>33890</v>
      </c>
      <c r="E15" s="7" t="n">
        <f aca="false">E14+0.1/24</f>
        <v>0.0583333333333333</v>
      </c>
      <c r="F15" s="2" t="n">
        <f aca="false">D15+2415018.5+E15-$B$5/24</f>
        <v>2448908.14166667</v>
      </c>
      <c r="G15" s="8" t="n">
        <f aca="false">(F15-2451545)/36525</f>
        <v>-0.0721932466347268</v>
      </c>
      <c r="I15" s="1" t="n">
        <f aca="false">MOD(280.46646+G15*(36000.76983+G15*0.0003032),360)</f>
        <v>201.454006203017</v>
      </c>
      <c r="J15" s="1" t="n">
        <f aca="false">357.52911+G15*(35999.05029-0.0001537*G15)</f>
        <v>-2241.35920700297</v>
      </c>
      <c r="K15" s="1" t="n">
        <f aca="false">0.016708634-G15*(0.000042037+0.0000001267*G15)</f>
        <v>0.0167116681271655</v>
      </c>
      <c r="L15" s="1" t="n">
        <f aca="false">SIN(RADIANS(J15))*(1.914602-G15*(0.004817+0.000014*G15))+SIN(RADIANS(2*J15))*(0.019993-0.000101*G15)+SIN(RADIANS(3*J15))*0.000289</f>
        <v>-1.8988958863716</v>
      </c>
      <c r="M15" s="1" t="n">
        <f aca="false">I15+L15</f>
        <v>199.555110316645</v>
      </c>
      <c r="N15" s="1" t="n">
        <f aca="false">J15+L15</f>
        <v>-2243.25810288934</v>
      </c>
      <c r="O15" s="1" t="n">
        <f aca="false">(1.000001018*(1-K15*K15))/(1+K15*COS(RADIANS(N15)))</f>
        <v>0.997764225286098</v>
      </c>
      <c r="P15" s="1" t="n">
        <f aca="false">M15-0.00569-0.00478*SIN(RADIANS(125.04-1934.136*G15))</f>
        <v>199.554179660931</v>
      </c>
      <c r="Q15" s="1" t="n">
        <f aca="false">23+(26+((21.448-G15*(46.815+G15*(0.00059-G15*0.001813))))/60)/60</f>
        <v>23.4402299230789</v>
      </c>
      <c r="R15" s="1" t="n">
        <f aca="false">Q15+0.00256*COS(RADIANS(125.04-1934.136*G15))</f>
        <v>23.4399921890042</v>
      </c>
      <c r="S15" s="1" t="n">
        <f aca="false">DEGREES(ATAN2(COS(RADIANS(P15)),COS(RADIANS(R15))*SIN(RADIANS(P15))))</f>
        <v>-161.950639639308</v>
      </c>
      <c r="T15" s="1" t="n">
        <f aca="false">DEGREES(ASIN(SIN(RADIANS(R15))*SIN(RADIANS(P15))))</f>
        <v>-7.65102156789171</v>
      </c>
      <c r="U15" s="1" t="n">
        <f aca="false">TAN(RADIANS(R15/2))*TAN(RADIANS(R15/2))</f>
        <v>0.0430371769079595</v>
      </c>
      <c r="V15" s="1" t="n">
        <f aca="false">4*DEGREES(U15*SIN(2*RADIANS(I15))-2*K15*SIN(RADIANS(J15))+4*K15*U15*SIN(RADIANS(J15))*COS(2*RADIANS(I15))-0.5*U15*U15*SIN(4*RADIANS(I15))-1.25*K15*K15*SIN(2*RADIANS(J15)))</f>
        <v>13.6229888872097</v>
      </c>
      <c r="W15" s="1" t="n">
        <f aca="false">DEGREES(ACOS(COS(RADIANS(90.833))/(COS(RADIANS($B$3))*COS(RADIANS(T15)))-TAN(RADIANS($B$3))*TAN(RADIANS(T15))))</f>
        <v>97.0563376233906</v>
      </c>
      <c r="X15" s="7" t="n">
        <f aca="false">(720-4*$B$4-V15+$B$5*60)/1440</f>
        <v>0.504474504939438</v>
      </c>
      <c r="Y15" s="7" t="n">
        <f aca="false">X15-W15*4/1440</f>
        <v>0.234873567096686</v>
      </c>
      <c r="Z15" s="7" t="n">
        <f aca="false">X15+W15*4/1440</f>
        <v>0.774075442782189</v>
      </c>
      <c r="AA15" s="9" t="n">
        <f aca="false">8*W15</f>
        <v>776.450700987125</v>
      </c>
      <c r="AB15" s="1" t="n">
        <f aca="false">MOD(E15*1440+V15+4*$B$4-60*$B$5,1440)</f>
        <v>77.5567128872096</v>
      </c>
      <c r="AC15" s="1" t="n">
        <f aca="false">IF(AB15/4&lt;0,AB15/4+180,AB15/4-180)</f>
        <v>-160.610821778198</v>
      </c>
      <c r="AD15" s="1" t="n">
        <f aca="false">DEGREES(ACOS(SIN(RADIANS($B$3))*SIN(RADIANS(T15))+COS(RADIANS($B$3))*COS(RADIANS(T15))*COS(RADIANS(AC15))))</f>
        <v>131.061428159236</v>
      </c>
      <c r="AE15" s="1" t="n">
        <f aca="false">90-AD15</f>
        <v>-41.0614281592364</v>
      </c>
      <c r="AF15" s="1" t="n">
        <f aca="false">IF(AE15&gt;85,0,IF(AE15&gt;5,58.1/TAN(RADIANS(AE15))-0.07/POWER(TAN(RADIANS(AE15)),3)+0.000086/POWER(TAN(RADIANS(AE15)),5),IF(AE15&gt;-0.575,1735+AE15*(-518.2+AE15*(103.4+AE15*(-12.79+AE15*0.711))),-20.772/TAN(RADIANS(AE15)))))/3600</f>
        <v>0.00662327082481185</v>
      </c>
      <c r="AG15" s="1" t="n">
        <f aca="false">AE15+AF15</f>
        <v>-41.0548048884116</v>
      </c>
      <c r="AH15" s="1" t="n">
        <f aca="false">IF(AC15&gt;0,MOD(DEGREES(ACOS(((SIN(RADIANS($B$3))*COS(RADIANS(AD15)))-SIN(RADIANS(T15)))/(COS(RADIANS($B$3))*SIN(RADIANS(AD15)))))+180,360),MOD(540-DEGREES(ACOS(((SIN(RADIANS($B$3))*COS(RADIANS(AD15)))-SIN(RADIANS(T15)))/(COS(RADIANS($B$3))*SIN(RADIANS(AD15))))),360))</f>
        <v>154.127333632974</v>
      </c>
    </row>
    <row r="16" customFormat="false" ht="15" hidden="false" customHeight="false" outlineLevel="0" collapsed="false">
      <c r="D16" s="6" t="n">
        <f aca="false">$B$7</f>
        <v>33890</v>
      </c>
      <c r="E16" s="7" t="n">
        <f aca="false">E15+0.1/24</f>
        <v>0.0625</v>
      </c>
      <c r="F16" s="2" t="n">
        <f aca="false">D16+2415018.5+E16-$B$5/24</f>
        <v>2448908.14583333</v>
      </c>
      <c r="G16" s="8" t="n">
        <f aca="false">(F16-2451545)/36525</f>
        <v>-0.0721931325576047</v>
      </c>
      <c r="I16" s="1" t="n">
        <f aca="false">MOD(280.46646+G16*(36000.76983+G16*0.0003032),360)</f>
        <v>201.458113067227</v>
      </c>
      <c r="J16" s="1" t="n">
        <f aca="false">357.52911+G16*(35999.05029-0.0001537*G16)</f>
        <v>-2241.35510033491</v>
      </c>
      <c r="K16" s="1" t="n">
        <f aca="false">0.016708634-G16*(0.000042037+0.0000001267*G16)</f>
        <v>0.0167116681223721</v>
      </c>
      <c r="L16" s="1" t="n">
        <f aca="false">SIN(RADIANS(J16))*(1.914602-G16*(0.004817+0.000014*G16))+SIN(RADIANS(2*J16))*(0.019993-0.000101*G16)+SIN(RADIANS(3*J16))*0.000289</f>
        <v>-1.89887802477205</v>
      </c>
      <c r="M16" s="1" t="n">
        <f aca="false">I16+L16</f>
        <v>199.559235042455</v>
      </c>
      <c r="N16" s="1" t="n">
        <f aca="false">J16+L16</f>
        <v>-2243.25397835968</v>
      </c>
      <c r="O16" s="1" t="n">
        <f aca="false">(1.000001018*(1-K16*K16))/(1+K16*COS(RADIANS(N16)))</f>
        <v>0.997763035600661</v>
      </c>
      <c r="P16" s="1" t="n">
        <f aca="false">M16-0.00569-0.00478*SIN(RADIANS(125.04-1934.136*G16))</f>
        <v>199.558304385032</v>
      </c>
      <c r="Q16" s="1" t="n">
        <f aca="false">23+(26+((21.448-G16*(46.815+G16*(0.00059-G16*0.001813))))/60)/60</f>
        <v>23.4402299215954</v>
      </c>
      <c r="R16" s="1" t="n">
        <f aca="false">Q16+0.00256*COS(RADIANS(125.04-1934.136*G16))</f>
        <v>23.439992177705</v>
      </c>
      <c r="S16" s="1" t="n">
        <f aca="false">DEGREES(ATAN2(COS(RADIANS(P16)),COS(RADIANS(R16))*SIN(RADIANS(P16))))</f>
        <v>-161.946786991737</v>
      </c>
      <c r="T16" s="1" t="n">
        <f aca="false">DEGREES(ASIN(SIN(RADIANS(R16))*SIN(RADIANS(P16))))</f>
        <v>-7.65258157237408</v>
      </c>
      <c r="U16" s="1" t="n">
        <f aca="false">TAN(RADIANS(R16/2))*TAN(RADIANS(R16/2))</f>
        <v>0.0430371768652871</v>
      </c>
      <c r="V16" s="1" t="n">
        <f aca="false">4*DEGREES(U16*SIN(2*RADIANS(I16))-2*K16*SIN(RADIANS(J16))+4*K16*U16*SIN(RADIANS(J16))*COS(2*RADIANS(I16))-0.5*U16*U16*SIN(4*RADIANS(I16))-1.25*K16*K16*SIN(2*RADIANS(J16)))</f>
        <v>13.624017319614</v>
      </c>
      <c r="W16" s="1" t="n">
        <f aca="false">DEGREES(ACOS(COS(RADIANS(90.833))/(COS(RADIANS($B$3))*COS(RADIANS(T16)))-TAN(RADIANS($B$3))*TAN(RADIANS(T16))))</f>
        <v>97.0575837472058</v>
      </c>
      <c r="X16" s="7" t="n">
        <f aca="false">(720-4*$B$4-V16+$B$5*60)/1440</f>
        <v>0.504473790750268</v>
      </c>
      <c r="Y16" s="7" t="n">
        <f aca="false">X16-W16*4/1440</f>
        <v>0.234869391452474</v>
      </c>
      <c r="Z16" s="7" t="n">
        <f aca="false">X16+W16*4/1440</f>
        <v>0.774078190048062</v>
      </c>
      <c r="AA16" s="9" t="n">
        <f aca="false">8*W16</f>
        <v>776.460669977647</v>
      </c>
      <c r="AB16" s="1" t="n">
        <f aca="false">MOD(E16*1440+V16+4*$B$4-60*$B$5,1440)</f>
        <v>83.5577413196139</v>
      </c>
      <c r="AC16" s="1" t="n">
        <f aca="false">IF(AB16/4&lt;0,AB16/4+180,AB16/4-180)</f>
        <v>-159.110564670097</v>
      </c>
      <c r="AD16" s="1" t="n">
        <f aca="false">DEGREES(ACOS(SIN(RADIANS($B$3))*SIN(RADIANS(T16))+COS(RADIANS($B$3))*COS(RADIANS(T16))*COS(RADIANS(AC16))))</f>
        <v>130.525811273821</v>
      </c>
      <c r="AE16" s="1" t="n">
        <f aca="false">90-AD16</f>
        <v>-40.5258112738209</v>
      </c>
      <c r="AF16" s="1" t="n">
        <f aca="false">IF(AE16&gt;85,0,IF(AE16&gt;5,58.1/TAN(RADIANS(AE16))-0.07/POWER(TAN(RADIANS(AE16)),3)+0.000086/POWER(TAN(RADIANS(AE16)),5),IF(AE16&gt;-0.575,1735+AE16*(-518.2+AE16*(103.4+AE16*(-12.79+AE16*0.711))),-20.772/TAN(RADIANS(AE16)))))/3600</f>
        <v>0.00674964250576108</v>
      </c>
      <c r="AG16" s="1" t="n">
        <f aca="false">AE16+AF16</f>
        <v>-40.5190616313151</v>
      </c>
      <c r="AH16" s="1" t="n">
        <f aca="false">IF(AC16&gt;0,MOD(DEGREES(ACOS(((SIN(RADIANS($B$3))*COS(RADIANS(AD16)))-SIN(RADIANS(T16)))/(COS(RADIANS($B$3))*SIN(RADIANS(AD16)))))+180,360),MOD(540-DEGREES(ACOS(((SIN(RADIANS($B$3))*COS(RADIANS(AD16)))-SIN(RADIANS(T16)))/(COS(RADIANS($B$3))*SIN(RADIANS(AD16))))),360))</f>
        <v>152.295109464098</v>
      </c>
    </row>
    <row r="17" customFormat="false" ht="15" hidden="false" customHeight="false" outlineLevel="0" collapsed="false">
      <c r="D17" s="6" t="n">
        <f aca="false">$B$7</f>
        <v>33890</v>
      </c>
      <c r="E17" s="7" t="n">
        <f aca="false">E16+0.1/24</f>
        <v>0.0666666666666667</v>
      </c>
      <c r="F17" s="2" t="n">
        <f aca="false">D17+2415018.5+E17-$B$5/24</f>
        <v>2448908.15</v>
      </c>
      <c r="G17" s="8" t="n">
        <f aca="false">(F17-2451545)/36525</f>
        <v>-0.0721930184804826</v>
      </c>
      <c r="I17" s="1" t="n">
        <f aca="false">MOD(280.46646+G17*(36000.76983+G17*0.0003032),360)</f>
        <v>201.462219931437</v>
      </c>
      <c r="J17" s="1" t="n">
        <f aca="false">357.52911+G17*(35999.05029-0.0001537*G17)</f>
        <v>-2241.35099366685</v>
      </c>
      <c r="K17" s="1" t="n">
        <f aca="false">0.016708634-G17*(0.000042037+0.0000001267*G17)</f>
        <v>0.0167116681175788</v>
      </c>
      <c r="L17" s="1" t="n">
        <f aca="false">SIN(RADIANS(J17))*(1.914602-G17*(0.004817+0.000014*G17))+SIN(RADIANS(2*J17))*(0.019993-0.000101*G17)+SIN(RADIANS(3*J17))*0.000289</f>
        <v>-1.89886015333651</v>
      </c>
      <c r="M17" s="1" t="n">
        <f aca="false">I17+L17</f>
        <v>199.563359778101</v>
      </c>
      <c r="N17" s="1" t="n">
        <f aca="false">J17+L17</f>
        <v>-2243.24985382019</v>
      </c>
      <c r="O17" s="1" t="n">
        <f aca="false">(1.000001018*(1-K17*K17))/(1+K17*COS(RADIANS(N17)))</f>
        <v>0.997761845925355</v>
      </c>
      <c r="P17" s="1" t="n">
        <f aca="false">M17-0.00569-0.00478*SIN(RADIANS(125.04-1934.136*G17))</f>
        <v>199.562429118968</v>
      </c>
      <c r="Q17" s="1" t="n">
        <f aca="false">23+(26+((21.448-G17*(46.815+G17*(0.00059-G17*0.001813))))/60)/60</f>
        <v>23.440229920112</v>
      </c>
      <c r="R17" s="1" t="n">
        <f aca="false">Q17+0.00256*COS(RADIANS(125.04-1934.136*G17))</f>
        <v>23.4399921664058</v>
      </c>
      <c r="S17" s="1" t="n">
        <f aca="false">DEGREES(ATAN2(COS(RADIANS(P17)),COS(RADIANS(R17))*SIN(RADIANS(P17))))</f>
        <v>-161.942934306789</v>
      </c>
      <c r="T17" s="1" t="n">
        <f aca="false">DEGREES(ASIN(SIN(RADIANS(R17))*SIN(RADIANS(P17))))</f>
        <v>-7.65414154638448</v>
      </c>
      <c r="U17" s="1" t="n">
        <f aca="false">TAN(RADIANS(R17/2))*TAN(RADIANS(R17/2))</f>
        <v>0.0430371768226148</v>
      </c>
      <c r="V17" s="1" t="n">
        <f aca="false">4*DEGREES(U17*SIN(2*RADIANS(I17))-2*K17*SIN(RADIANS(J17))+4*K17*U17*SIN(RADIANS(J17))*COS(2*RADIANS(I17))-0.5*U17*U17*SIN(4*RADIANS(I17))-1.25*K17*K17*SIN(2*RADIANS(J17)))</f>
        <v>13.6250456028737</v>
      </c>
      <c r="W17" s="1" t="n">
        <f aca="false">DEGREES(ACOS(COS(RADIANS(90.833))/(COS(RADIANS($B$3))*COS(RADIANS(T17)))-TAN(RADIANS($B$3))*TAN(RADIANS(T17))))</f>
        <v>97.0588298599475</v>
      </c>
      <c r="X17" s="7" t="n">
        <f aca="false">(720-4*$B$4-V17+$B$5*60)/1440</f>
        <v>0.504473076664671</v>
      </c>
      <c r="Y17" s="7" t="n">
        <f aca="false">X17-W17*4/1440</f>
        <v>0.234865215942595</v>
      </c>
      <c r="Z17" s="7" t="n">
        <f aca="false">X17+W17*4/1440</f>
        <v>0.774080937386747</v>
      </c>
      <c r="AA17" s="9" t="n">
        <f aca="false">8*W17</f>
        <v>776.47063887958</v>
      </c>
      <c r="AB17" s="1" t="n">
        <f aca="false">MOD(E17*1440+V17+4*$B$4-60*$B$5,1440)</f>
        <v>89.5587696028738</v>
      </c>
      <c r="AC17" s="1" t="n">
        <f aca="false">IF(AB17/4&lt;0,AB17/4+180,AB17/4-180)</f>
        <v>-157.610307599282</v>
      </c>
      <c r="AD17" s="1" t="n">
        <f aca="false">DEGREES(ACOS(SIN(RADIANS($B$3))*SIN(RADIANS(T17))+COS(RADIANS($B$3))*COS(RADIANS(T17))*COS(RADIANS(AC17))))</f>
        <v>129.956951478598</v>
      </c>
      <c r="AE17" s="1" t="n">
        <f aca="false">90-AD17</f>
        <v>-39.9569514785984</v>
      </c>
      <c r="AF17" s="1" t="n">
        <f aca="false">IF(AE17&gt;85,0,IF(AE17&gt;5,58.1/TAN(RADIANS(AE17))-0.07/POWER(TAN(RADIANS(AE17)),3)+0.000086/POWER(TAN(RADIANS(AE17)),5),IF(AE17&gt;-0.575,1735+AE17*(-518.2+AE17*(103.4+AE17*(-12.79+AE17*0.711))),-20.772/TAN(RADIANS(AE17)))))/3600</f>
        <v>0.00688692007306186</v>
      </c>
      <c r="AG17" s="1" t="n">
        <f aca="false">AE17+AF17</f>
        <v>-39.9500645585254</v>
      </c>
      <c r="AH17" s="1" t="n">
        <f aca="false">IF(AC17&gt;0,MOD(DEGREES(ACOS(((SIN(RADIANS($B$3))*COS(RADIANS(AD17)))-SIN(RADIANS(T17)))/(COS(RADIANS($B$3))*SIN(RADIANS(AD17)))))+180,360),MOD(540-DEGREES(ACOS(((SIN(RADIANS($B$3))*COS(RADIANS(AD17)))-SIN(RADIANS(T17)))/(COS(RADIANS($B$3))*SIN(RADIANS(AD17))))),360))</f>
        <v>150.495345763115</v>
      </c>
    </row>
    <row r="18" customFormat="false" ht="15" hidden="false" customHeight="false" outlineLevel="0" collapsed="false">
      <c r="D18" s="6" t="n">
        <f aca="false">$B$7</f>
        <v>33890</v>
      </c>
      <c r="E18" s="7" t="n">
        <f aca="false">E17+0.1/24</f>
        <v>0.0708333333333333</v>
      </c>
      <c r="F18" s="2" t="n">
        <f aca="false">D18+2415018.5+E18-$B$5/24</f>
        <v>2448908.15416667</v>
      </c>
      <c r="G18" s="8" t="n">
        <f aca="false">(F18-2451545)/36525</f>
        <v>-0.0721929044033733</v>
      </c>
      <c r="I18" s="1" t="n">
        <f aca="false">MOD(280.46646+G18*(36000.76983+G18*0.0003032),360)</f>
        <v>201.466326795188</v>
      </c>
      <c r="J18" s="1" t="n">
        <f aca="false">357.52911+G18*(35999.05029-0.0001537*G18)</f>
        <v>-2241.34688699925</v>
      </c>
      <c r="K18" s="1" t="n">
        <f aca="false">0.016708634-G18*(0.000042037+0.0000001267*G18)</f>
        <v>0.0167116681127854</v>
      </c>
      <c r="L18" s="1" t="n">
        <f aca="false">SIN(RADIANS(J18))*(1.914602-G18*(0.004817+0.000014*G18))+SIN(RADIANS(2*J18))*(0.019993-0.000101*G18)+SIN(RADIANS(3*J18))*0.000289</f>
        <v>-1.89884227206701</v>
      </c>
      <c r="M18" s="1" t="n">
        <f aca="false">I18+L18</f>
        <v>199.567484523121</v>
      </c>
      <c r="N18" s="1" t="n">
        <f aca="false">J18+L18</f>
        <v>-2243.24572927132</v>
      </c>
      <c r="O18" s="1" t="n">
        <f aca="false">(1.000001018*(1-K18*K18))/(1+K18*COS(RADIANS(N18)))</f>
        <v>0.997760656260319</v>
      </c>
      <c r="P18" s="1" t="n">
        <f aca="false">M18-0.00569-0.00478*SIN(RADIANS(125.04-1934.136*G18))</f>
        <v>199.566553862278</v>
      </c>
      <c r="Q18" s="1" t="n">
        <f aca="false">23+(26+((21.448-G18*(46.815+G18*(0.00059-G18*0.001813))))/60)/60</f>
        <v>23.4402299186285</v>
      </c>
      <c r="R18" s="1" t="n">
        <f aca="false">Q18+0.00256*COS(RADIANS(125.04-1934.136*G18))</f>
        <v>23.4399921551066</v>
      </c>
      <c r="S18" s="1" t="n">
        <f aca="false">DEGREES(ATAN2(COS(RADIANS(P18)),COS(RADIANS(R18))*SIN(RADIANS(P18))))</f>
        <v>-161.93908158489</v>
      </c>
      <c r="T18" s="1" t="n">
        <f aca="false">DEGREES(ASIN(SIN(RADIANS(R18))*SIN(RADIANS(P18))))</f>
        <v>-7.65570148974056</v>
      </c>
      <c r="U18" s="1" t="n">
        <f aca="false">TAN(RADIANS(R18/2))*TAN(RADIANS(R18/2))</f>
        <v>0.0430371767799425</v>
      </c>
      <c r="V18" s="1" t="n">
        <f aca="false">4*DEGREES(U18*SIN(2*RADIANS(I18))-2*K18*SIN(RADIANS(J18))+4*K18*U18*SIN(RADIANS(J18))*COS(2*RADIANS(I18))-0.5*U18*U18*SIN(4*RADIANS(I18))-1.25*K18*K18*SIN(2*RADIANS(J18)))</f>
        <v>13.6260737368504</v>
      </c>
      <c r="W18" s="1" t="n">
        <f aca="false">DEGREES(ACOS(COS(RADIANS(90.833))/(COS(RADIANS($B$3))*COS(RADIANS(T18)))-TAN(RADIANS($B$3))*TAN(RADIANS(T18))))</f>
        <v>97.0600759614717</v>
      </c>
      <c r="X18" s="7" t="n">
        <f aca="false">(720-4*$B$4-V18+$B$5*60)/1440</f>
        <v>0.504472362682743</v>
      </c>
      <c r="Y18" s="7" t="n">
        <f aca="false">X18-W18*4/1440</f>
        <v>0.234861040567544</v>
      </c>
      <c r="Z18" s="7" t="n">
        <f aca="false">X18+W18*4/1440</f>
        <v>0.774083684797942</v>
      </c>
      <c r="AA18" s="9" t="n">
        <f aca="false">8*W18</f>
        <v>776.480607691774</v>
      </c>
      <c r="AB18" s="1" t="n">
        <f aca="false">MOD(E18*1440+V18+4*$B$4-60*$B$5,1440)</f>
        <v>95.5597977368503</v>
      </c>
      <c r="AC18" s="1" t="n">
        <f aca="false">IF(AB18/4&lt;0,AB18/4+180,AB18/4-180)</f>
        <v>-156.110050565787</v>
      </c>
      <c r="AD18" s="1" t="n">
        <f aca="false">DEGREES(ACOS(SIN(RADIANS($B$3))*SIN(RADIANS(T18))+COS(RADIANS($B$3))*COS(RADIANS(T18))*COS(RADIANS(AC18))))</f>
        <v>129.356004790361</v>
      </c>
      <c r="AE18" s="1" t="n">
        <f aca="false">90-AD18</f>
        <v>-39.3560047903607</v>
      </c>
      <c r="AF18" s="1" t="n">
        <f aca="false">IF(AE18&gt;85,0,IF(AE18&gt;5,58.1/TAN(RADIANS(AE18))-0.07/POWER(TAN(RADIANS(AE18)),3)+0.000086/POWER(TAN(RADIANS(AE18)),5),IF(AE18&gt;-0.575,1735+AE18*(-518.2+AE18*(103.4+AE18*(-12.79+AE18*0.711))),-20.772/TAN(RADIANS(AE18)))))/3600</f>
        <v>0.00703552039837039</v>
      </c>
      <c r="AG18" s="1" t="n">
        <f aca="false">AE18+AF18</f>
        <v>-39.3489692699624</v>
      </c>
      <c r="AH18" s="1" t="n">
        <f aca="false">IF(AC18&gt;0,MOD(DEGREES(ACOS(((SIN(RADIANS($B$3))*COS(RADIANS(AD18)))-SIN(RADIANS(T18)))/(COS(RADIANS($B$3))*SIN(RADIANS(AD18)))))+180,360),MOD(540-DEGREES(ACOS(((SIN(RADIANS($B$3))*COS(RADIANS(AD18)))-SIN(RADIANS(T18)))/(COS(RADIANS($B$3))*SIN(RADIANS(AD18))))),360))</f>
        <v>148.728747582673</v>
      </c>
    </row>
    <row r="19" customFormat="false" ht="15" hidden="false" customHeight="false" outlineLevel="0" collapsed="false">
      <c r="D19" s="6" t="n">
        <f aca="false">$B$7</f>
        <v>33890</v>
      </c>
      <c r="E19" s="7" t="n">
        <f aca="false">E18+0.1/24</f>
        <v>0.075</v>
      </c>
      <c r="F19" s="2" t="n">
        <f aca="false">D19+2415018.5+E19-$B$5/24</f>
        <v>2448908.15833333</v>
      </c>
      <c r="G19" s="8" t="n">
        <f aca="false">(F19-2451545)/36525</f>
        <v>-0.0721927903262512</v>
      </c>
      <c r="I19" s="1" t="n">
        <f aca="false">MOD(280.46646+G19*(36000.76983+G19*0.0003032),360)</f>
        <v>201.470433659398</v>
      </c>
      <c r="J19" s="1" t="n">
        <f aca="false">357.52911+G19*(35999.05029-0.0001537*G19)</f>
        <v>-2241.3427803312</v>
      </c>
      <c r="K19" s="1" t="n">
        <f aca="false">0.016708634-G19*(0.000042037+0.0000001267*G19)</f>
        <v>0.016711668107992</v>
      </c>
      <c r="L19" s="1" t="n">
        <f aca="false">SIN(RADIANS(J19))*(1.914602-G19*(0.004817+0.000014*G19))+SIN(RADIANS(2*J19))*(0.019993-0.000101*G19)+SIN(RADIANS(3*J19))*0.000289</f>
        <v>-1.8988243809596</v>
      </c>
      <c r="M19" s="1" t="n">
        <f aca="false">I19+L19</f>
        <v>199.571609278438</v>
      </c>
      <c r="N19" s="1" t="n">
        <f aca="false">J19+L19</f>
        <v>-2243.24160471216</v>
      </c>
      <c r="O19" s="1" t="n">
        <f aca="false">(1.000001018*(1-K19*K19))/(1+K19*COS(RADIANS(N19)))</f>
        <v>0.997759466605294</v>
      </c>
      <c r="P19" s="1" t="n">
        <f aca="false">M19-0.00569-0.00478*SIN(RADIANS(125.04-1934.136*G19))</f>
        <v>199.570678615886</v>
      </c>
      <c r="Q19" s="1" t="n">
        <f aca="false">23+(26+((21.448-G19*(46.815+G19*(0.00059-G19*0.001813))))/60)/60</f>
        <v>23.440229917145</v>
      </c>
      <c r="R19" s="1" t="n">
        <f aca="false">Q19+0.00256*COS(RADIANS(125.04-1934.136*G19))</f>
        <v>23.4399921438074</v>
      </c>
      <c r="S19" s="1" t="n">
        <f aca="false">DEGREES(ATAN2(COS(RADIANS(P19)),COS(RADIANS(R19))*SIN(RADIANS(P19))))</f>
        <v>-161.935228825173</v>
      </c>
      <c r="T19" s="1" t="n">
        <f aca="false">DEGREES(ASIN(SIN(RADIANS(R19))*SIN(RADIANS(P19))))</f>
        <v>-7.65726140278382</v>
      </c>
      <c r="U19" s="1" t="n">
        <f aca="false">TAN(RADIANS(R19/2))*TAN(RADIANS(R19/2))</f>
        <v>0.0430371767372702</v>
      </c>
      <c r="V19" s="1" t="n">
        <f aca="false">4*DEGREES(U19*SIN(2*RADIANS(I19))-2*K19*SIN(RADIANS(J19))+4*K19*U19*SIN(RADIANS(J19))*COS(2*RADIANS(I19))-0.5*U19*U19*SIN(4*RADIANS(I19))-1.25*K19*K19*SIN(2*RADIANS(J19)))</f>
        <v>13.6271017217507</v>
      </c>
      <c r="W19" s="1" t="n">
        <f aca="false">DEGREES(ACOS(COS(RADIANS(90.833))/(COS(RADIANS($B$3))*COS(RADIANS(T19)))-TAN(RADIANS($B$3))*TAN(RADIANS(T19))))</f>
        <v>97.0613220520532</v>
      </c>
      <c r="X19" s="7" t="n">
        <f aca="false">(720-4*$B$4-V19+$B$5*60)/1440</f>
        <v>0.50447164880434</v>
      </c>
      <c r="Y19" s="7" t="n">
        <f aca="false">X19-W19*4/1440</f>
        <v>0.234856865326414</v>
      </c>
      <c r="Z19" s="7" t="n">
        <f aca="false">X19+W19*4/1440</f>
        <v>0.774086432282265</v>
      </c>
      <c r="AA19" s="9" t="n">
        <f aca="false">8*W19</f>
        <v>776.490576416426</v>
      </c>
      <c r="AB19" s="1" t="n">
        <f aca="false">MOD(E19*1440+V19+4*$B$4-60*$B$5,1440)</f>
        <v>101.560825721751</v>
      </c>
      <c r="AC19" s="1" t="n">
        <f aca="false">IF(AB19/4&lt;0,AB19/4+180,AB19/4-180)</f>
        <v>-154.609793569562</v>
      </c>
      <c r="AD19" s="1" t="n">
        <f aca="false">DEGREES(ACOS(SIN(RADIANS($B$3))*SIN(RADIANS(T19))+COS(RADIANS($B$3))*COS(RADIANS(T19))*COS(RADIANS(AC19))))</f>
        <v>128.724137539147</v>
      </c>
      <c r="AE19" s="1" t="n">
        <f aca="false">90-AD19</f>
        <v>-38.7241375391469</v>
      </c>
      <c r="AF19" s="1" t="n">
        <f aca="false">IF(AE19&gt;85,0,IF(AE19&gt;5,58.1/TAN(RADIANS(AE19))-0.07/POWER(TAN(RADIANS(AE19)),3)+0.000086/POWER(TAN(RADIANS(AE19)),5),IF(AE19&gt;-0.575,1735+AE19*(-518.2+AE19*(103.4+AE19*(-12.79+AE19*0.711))),-20.772/TAN(RADIANS(AE19)))))/3600</f>
        <v>0.00719592258233043</v>
      </c>
      <c r="AG19" s="1" t="n">
        <f aca="false">AE19+AF19</f>
        <v>-38.7169416165645</v>
      </c>
      <c r="AH19" s="1" t="n">
        <f aca="false">IF(AC19&gt;0,MOD(DEGREES(ACOS(((SIN(RADIANS($B$3))*COS(RADIANS(AD19)))-SIN(RADIANS(T19)))/(COS(RADIANS($B$3))*SIN(RADIANS(AD19)))))+180,360),MOD(540-DEGREES(ACOS(((SIN(RADIANS($B$3))*COS(RADIANS(AD19)))-SIN(RADIANS(T19)))/(COS(RADIANS($B$3))*SIN(RADIANS(AD19))))),360))</f>
        <v>146.995809038802</v>
      </c>
    </row>
    <row r="20" customFormat="false" ht="15" hidden="false" customHeight="false" outlineLevel="0" collapsed="false">
      <c r="D20" s="6" t="n">
        <f aca="false">$B$7</f>
        <v>33890</v>
      </c>
      <c r="E20" s="7" t="n">
        <f aca="false">E19+0.1/24</f>
        <v>0.0791666666666667</v>
      </c>
      <c r="F20" s="2" t="n">
        <f aca="false">D20+2415018.5+E20-$B$5/24</f>
        <v>2448908.1625</v>
      </c>
      <c r="G20" s="8" t="n">
        <f aca="false">(F20-2451545)/36525</f>
        <v>-0.0721926762491419</v>
      </c>
      <c r="I20" s="1" t="n">
        <f aca="false">MOD(280.46646+G20*(36000.76983+G20*0.0003032),360)</f>
        <v>201.474540523148</v>
      </c>
      <c r="J20" s="1" t="n">
        <f aca="false">357.52911+G20*(35999.05029-0.0001537*G20)</f>
        <v>-2241.3386736636</v>
      </c>
      <c r="K20" s="1" t="n">
        <f aca="false">0.016708634-G20*(0.000042037+0.0000001267*G20)</f>
        <v>0.0167116681031986</v>
      </c>
      <c r="L20" s="1" t="n">
        <f aca="false">SIN(RADIANS(J20))*(1.914602-G20*(0.004817+0.000014*G20))+SIN(RADIANS(2*J20))*(0.019993-0.000101*G20)+SIN(RADIANS(3*J20))*0.000289</f>
        <v>-1.89880648001833</v>
      </c>
      <c r="M20" s="1" t="n">
        <f aca="false">I20+L20</f>
        <v>199.57573404313</v>
      </c>
      <c r="N20" s="1" t="n">
        <f aca="false">J20+L20</f>
        <v>-2243.23748014362</v>
      </c>
      <c r="O20" s="1" t="n">
        <f aca="false">(1.000001018*(1-K20*K20))/(1+K20*COS(RADIANS(N20)))</f>
        <v>0.997758276960551</v>
      </c>
      <c r="P20" s="1" t="n">
        <f aca="false">M20-0.00569-0.00478*SIN(RADIANS(125.04-1934.136*G20))</f>
        <v>199.574803378868</v>
      </c>
      <c r="Q20" s="1" t="n">
        <f aca="false">23+(26+((21.448-G20*(46.815+G20*(0.00059-G20*0.001813))))/60)/60</f>
        <v>23.4402299156615</v>
      </c>
      <c r="R20" s="1" t="n">
        <f aca="false">Q20+0.00256*COS(RADIANS(125.04-1934.136*G20))</f>
        <v>23.4399921325083</v>
      </c>
      <c r="S20" s="1" t="n">
        <f aca="false">DEGREES(ATAN2(COS(RADIANS(P20)),COS(RADIANS(R20))*SIN(RADIANS(P20))))</f>
        <v>-161.931376028495</v>
      </c>
      <c r="T20" s="1" t="n">
        <f aca="false">DEGREES(ASIN(SIN(RADIANS(R20))*SIN(RADIANS(P20))))</f>
        <v>-7.6588212851578</v>
      </c>
      <c r="U20" s="1" t="n">
        <f aca="false">TAN(RADIANS(R20/2))*TAN(RADIANS(R20/2))</f>
        <v>0.0430371766945979</v>
      </c>
      <c r="V20" s="1" t="n">
        <f aca="false">4*DEGREES(U20*SIN(2*RADIANS(I20))-2*K20*SIN(RADIANS(J20))+4*K20*U20*SIN(RADIANS(J20))*COS(2*RADIANS(I20))-0.5*U20*U20*SIN(4*RADIANS(I20))-1.25*K20*K20*SIN(2*RADIANS(J20)))</f>
        <v>13.6281295573213</v>
      </c>
      <c r="W20" s="1" t="n">
        <f aca="false">DEGREES(ACOS(COS(RADIANS(90.833))/(COS(RADIANS($B$3))*COS(RADIANS(T20)))-TAN(RADIANS($B$3))*TAN(RADIANS(T20))))</f>
        <v>97.0625681314091</v>
      </c>
      <c r="X20" s="7" t="n">
        <f aca="false">(720-4*$B$4-V20+$B$5*60)/1440</f>
        <v>0.504470935029638</v>
      </c>
      <c r="Y20" s="7" t="n">
        <f aca="false">X20-W20*4/1440</f>
        <v>0.234852690220168</v>
      </c>
      <c r="Z20" s="7" t="n">
        <f aca="false">X20+W20*4/1440</f>
        <v>0.774089179839108</v>
      </c>
      <c r="AA20" s="9" t="n">
        <f aca="false">8*W20</f>
        <v>776.500545051273</v>
      </c>
      <c r="AB20" s="1" t="n">
        <f aca="false">MOD(E20*1440+V20+4*$B$4-60*$B$5,1440)</f>
        <v>107.561853557321</v>
      </c>
      <c r="AC20" s="1" t="n">
        <f aca="false">IF(AB20/4&lt;0,AB20/4+180,AB20/4-180)</f>
        <v>-153.10953661067</v>
      </c>
      <c r="AD20" s="1" t="n">
        <f aca="false">DEGREES(ACOS(SIN(RADIANS($B$3))*SIN(RADIANS(T20))+COS(RADIANS($B$3))*COS(RADIANS(T20))*COS(RADIANS(AC20))))</f>
        <v>128.062518765563</v>
      </c>
      <c r="AE20" s="1" t="n">
        <f aca="false">90-AD20</f>
        <v>-38.0625187655628</v>
      </c>
      <c r="AF20" s="1" t="n">
        <f aca="false">IF(AE20&gt;85,0,IF(AE20&gt;5,58.1/TAN(RADIANS(AE20))-0.07/POWER(TAN(RADIANS(AE20)),3)+0.000086/POWER(TAN(RADIANS(AE20)),5),IF(AE20&gt;-0.575,1735+AE20*(-518.2+AE20*(103.4+AE20*(-12.79+AE20*0.711))),-20.772/TAN(RADIANS(AE20)))))/3600</f>
        <v>0.00736867599530455</v>
      </c>
      <c r="AG20" s="1" t="n">
        <f aca="false">AE20+AF20</f>
        <v>-38.0551500895675</v>
      </c>
      <c r="AH20" s="1" t="n">
        <f aca="false">IF(AC20&gt;0,MOD(DEGREES(ACOS(((SIN(RADIANS($B$3))*COS(RADIANS(AD20)))-SIN(RADIANS(T20)))/(COS(RADIANS($B$3))*SIN(RADIANS(AD20)))))+180,360),MOD(540-DEGREES(ACOS(((SIN(RADIANS($B$3))*COS(RADIANS(AD20)))-SIN(RADIANS(T20)))/(COS(RADIANS($B$3))*SIN(RADIANS(AD20))))),360))</f>
        <v>145.296827226995</v>
      </c>
    </row>
    <row r="21" customFormat="false" ht="15" hidden="false" customHeight="false" outlineLevel="0" collapsed="false">
      <c r="D21" s="6" t="n">
        <f aca="false">$B$7</f>
        <v>33890</v>
      </c>
      <c r="E21" s="7" t="n">
        <f aca="false">E20+0.1/24</f>
        <v>0.0833333333333333</v>
      </c>
      <c r="F21" s="2" t="n">
        <f aca="false">D21+2415018.5+E21-$B$5/24</f>
        <v>2448908.16666667</v>
      </c>
      <c r="G21" s="8" t="n">
        <f aca="false">(F21-2451545)/36525</f>
        <v>-0.0721925621720198</v>
      </c>
      <c r="I21" s="1" t="n">
        <f aca="false">MOD(280.46646+G21*(36000.76983+G21*0.0003032),360)</f>
        <v>201.478647387359</v>
      </c>
      <c r="J21" s="1" t="n">
        <f aca="false">357.52911+G21*(35999.05029-0.0001537*G21)</f>
        <v>-2241.33456699554</v>
      </c>
      <c r="K21" s="1" t="n">
        <f aca="false">0.016708634-G21*(0.000042037+0.0000001267*G21)</f>
        <v>0.0167116680984053</v>
      </c>
      <c r="L21" s="1" t="n">
        <f aca="false">SIN(RADIANS(J21))*(1.914602-G21*(0.004817+0.000014*G21))+SIN(RADIANS(2*J21))*(0.019993-0.000101*G21)+SIN(RADIANS(3*J21))*0.000289</f>
        <v>-1.89878856923925</v>
      </c>
      <c r="M21" s="1" t="n">
        <f aca="false">I21+L21</f>
        <v>199.579858818119</v>
      </c>
      <c r="N21" s="1" t="n">
        <f aca="false">J21+L21</f>
        <v>-2243.23335556478</v>
      </c>
      <c r="O21" s="1" t="n">
        <f aca="false">(1.000001018*(1-K21*K21))/(1+K21*COS(RADIANS(N21)))</f>
        <v>0.997757087325831</v>
      </c>
      <c r="P21" s="1" t="n">
        <f aca="false">M21-0.00569-0.00478*SIN(RADIANS(125.04-1934.136*G21))</f>
        <v>199.578928152148</v>
      </c>
      <c r="Q21" s="1" t="n">
        <f aca="false">23+(26+((21.448-G21*(46.815+G21*(0.00059-G21*0.001813))))/60)/60</f>
        <v>23.4402299141781</v>
      </c>
      <c r="R21" s="1" t="n">
        <f aca="false">Q21+0.00256*COS(RADIANS(125.04-1934.136*G21))</f>
        <v>23.4399921212091</v>
      </c>
      <c r="S21" s="1" t="n">
        <f aca="false">DEGREES(ATAN2(COS(RADIANS(P21)),COS(RADIANS(R21))*SIN(RADIANS(P21))))</f>
        <v>-161.927523193987</v>
      </c>
      <c r="T21" s="1" t="n">
        <f aca="false">DEGREES(ASIN(SIN(RADIANS(R21))*SIN(RADIANS(P21))))</f>
        <v>-7.660381137204</v>
      </c>
      <c r="U21" s="1" t="n">
        <f aca="false">TAN(RADIANS(R21/2))*TAN(RADIANS(R21/2))</f>
        <v>0.0430371766519257</v>
      </c>
      <c r="V21" s="1" t="n">
        <f aca="false">4*DEGREES(U21*SIN(2*RADIANS(I21))-2*K21*SIN(RADIANS(J21))+4*K21*U21*SIN(RADIANS(J21))*COS(2*RADIANS(I21))-0.5*U21*U21*SIN(4*RADIANS(I21))-1.25*K21*K21*SIN(2*RADIANS(J21)))</f>
        <v>13.6291572437689</v>
      </c>
      <c r="W21" s="1" t="n">
        <f aca="false">DEGREES(ACOS(COS(RADIANS(90.833))/(COS(RADIANS($B$3))*COS(RADIANS(T21)))-TAN(RADIANS($B$3))*TAN(RADIANS(T21))))</f>
        <v>97.063814199814</v>
      </c>
      <c r="X21" s="7" t="n">
        <f aca="false">(720-4*$B$4-V21+$B$5*60)/1440</f>
        <v>0.504470221358494</v>
      </c>
      <c r="Y21" s="7" t="n">
        <f aca="false">X21-W21*4/1440</f>
        <v>0.234848515247899</v>
      </c>
      <c r="Z21" s="7" t="n">
        <f aca="false">X21+W21*4/1440</f>
        <v>0.774091927469088</v>
      </c>
      <c r="AA21" s="9" t="n">
        <f aca="false">8*W21</f>
        <v>776.510513598512</v>
      </c>
      <c r="AB21" s="1" t="n">
        <f aca="false">MOD(E21*1440+V21+4*$B$4-60*$B$5,1440)</f>
        <v>113.562881243769</v>
      </c>
      <c r="AC21" s="1" t="n">
        <f aca="false">IF(AB21/4&lt;0,AB21/4+180,AB21/4-180)</f>
        <v>-151.609279689058</v>
      </c>
      <c r="AD21" s="1" t="n">
        <f aca="false">DEGREES(ACOS(SIN(RADIANS($B$3))*SIN(RADIANS(T21))+COS(RADIANS($B$3))*COS(RADIANS(T21))*COS(RADIANS(AC21))))</f>
        <v>127.372313389256</v>
      </c>
      <c r="AE21" s="1" t="n">
        <f aca="false">90-AD21</f>
        <v>-37.3723133892562</v>
      </c>
      <c r="AF21" s="1" t="n">
        <f aca="false">IF(AE21&gt;85,0,IF(AE21&gt;5,58.1/TAN(RADIANS(AE21))-0.07/POWER(TAN(RADIANS(AE21)),3)+0.000086/POWER(TAN(RADIANS(AE21)),5),IF(AE21&gt;-0.575,1735+AE21*(-518.2+AE21*(103.4+AE21*(-12.79+AE21*0.711))),-20.772/TAN(RADIANS(AE21)))))/3600</f>
        <v>0.00755440951350648</v>
      </c>
      <c r="AG21" s="1" t="n">
        <f aca="false">AE21+AF21</f>
        <v>-37.3647589797427</v>
      </c>
      <c r="AH21" s="1" t="n">
        <f aca="false">IF(AC21&gt;0,MOD(DEGREES(ACOS(((SIN(RADIANS($B$3))*COS(RADIANS(AD21)))-SIN(RADIANS(T21)))/(COS(RADIANS($B$3))*SIN(RADIANS(AD21)))))+180,360),MOD(540-DEGREES(ACOS(((SIN(RADIANS($B$3))*COS(RADIANS(AD21)))-SIN(RADIANS(T21)))/(COS(RADIANS($B$3))*SIN(RADIANS(AD21))))),360))</f>
        <v>143.631917340891</v>
      </c>
    </row>
    <row r="22" customFormat="false" ht="15" hidden="false" customHeight="false" outlineLevel="0" collapsed="false">
      <c r="D22" s="6" t="n">
        <f aca="false">$B$7</f>
        <v>33890</v>
      </c>
      <c r="E22" s="7" t="n">
        <f aca="false">E21+0.1/24</f>
        <v>0.0875</v>
      </c>
      <c r="F22" s="2" t="n">
        <f aca="false">D22+2415018.5+E22-$B$5/24</f>
        <v>2448908.17083333</v>
      </c>
      <c r="G22" s="8" t="n">
        <f aca="false">(F22-2451545)/36525</f>
        <v>-0.0721924480949105</v>
      </c>
      <c r="I22" s="1" t="n">
        <f aca="false">MOD(280.46646+G22*(36000.76983+G22*0.0003032),360)</f>
        <v>201.482754251109</v>
      </c>
      <c r="J22" s="1" t="n">
        <f aca="false">357.52911+G22*(35999.05029-0.0001537*G22)</f>
        <v>-2241.33046032794</v>
      </c>
      <c r="K22" s="1" t="n">
        <f aca="false">0.016708634-G22*(0.000042037+0.0000001267*G22)</f>
        <v>0.0167116680936119</v>
      </c>
      <c r="L22" s="1" t="n">
        <f aca="false">SIN(RADIANS(J22))*(1.914602-G22*(0.004817+0.000014*G22))+SIN(RADIANS(2*J22))*(0.019993-0.000101*G22)+SIN(RADIANS(3*J22))*0.000289</f>
        <v>-1.89877064862642</v>
      </c>
      <c r="M22" s="1" t="n">
        <f aca="false">I22+L22</f>
        <v>199.583983602483</v>
      </c>
      <c r="N22" s="1" t="n">
        <f aca="false">J22+L22</f>
        <v>-2243.22923097657</v>
      </c>
      <c r="O22" s="1" t="n">
        <f aca="false">(1.000001018*(1-K22*K22))/(1+K22*COS(RADIANS(N22)))</f>
        <v>0.997755897701405</v>
      </c>
      <c r="P22" s="1" t="n">
        <f aca="false">M22-0.00569-0.00478*SIN(RADIANS(125.04-1934.136*G22))</f>
        <v>199.583052934802</v>
      </c>
      <c r="Q22" s="1" t="n">
        <f aca="false">23+(26+((21.448-G22*(46.815+G22*(0.00059-G22*0.001813))))/60)/60</f>
        <v>23.4402299126946</v>
      </c>
      <c r="R22" s="1" t="n">
        <f aca="false">Q22+0.00256*COS(RADIANS(125.04-1934.136*G22))</f>
        <v>23.4399921099099</v>
      </c>
      <c r="S22" s="1" t="n">
        <f aca="false">DEGREES(ATAN2(COS(RADIANS(P22)),COS(RADIANS(R22))*SIN(RADIANS(P22))))</f>
        <v>-161.923670322506</v>
      </c>
      <c r="T22" s="1" t="n">
        <f aca="false">DEGREES(ASIN(SIN(RADIANS(R22))*SIN(RADIANS(P22))))</f>
        <v>-7.6619409585656</v>
      </c>
      <c r="U22" s="1" t="n">
        <f aca="false">TAN(RADIANS(R22/2))*TAN(RADIANS(R22/2))</f>
        <v>0.0430371766092534</v>
      </c>
      <c r="V22" s="1" t="n">
        <f aca="false">4*DEGREES(U22*SIN(2*RADIANS(I22))-2*K22*SIN(RADIANS(J22))+4*K22*U22*SIN(RADIANS(J22))*COS(2*RADIANS(I22))-0.5*U22*U22*SIN(4*RADIANS(I22))-1.25*K22*K22*SIN(2*RADIANS(J22)))</f>
        <v>13.6301847808401</v>
      </c>
      <c r="W22" s="1" t="n">
        <f aca="false">DEGREES(ACOS(COS(RADIANS(90.833))/(COS(RADIANS($B$3))*COS(RADIANS(T22)))-TAN(RADIANS($B$3))*TAN(RADIANS(T22))))</f>
        <v>97.0650602569848</v>
      </c>
      <c r="X22" s="7" t="n">
        <f aca="false">(720-4*$B$4-V22+$B$5*60)/1440</f>
        <v>0.504469507791083</v>
      </c>
      <c r="Y22" s="7" t="n">
        <f aca="false">X22-W22*4/1440</f>
        <v>0.23484434041057</v>
      </c>
      <c r="Z22" s="7" t="n">
        <f aca="false">X22+W22*4/1440</f>
        <v>0.774094675171597</v>
      </c>
      <c r="AA22" s="9" t="n">
        <f aca="false">8*W22</f>
        <v>776.520482055878</v>
      </c>
      <c r="AB22" s="1" t="n">
        <f aca="false">MOD(E22*1440+V22+4*$B$4-60*$B$5,1440)</f>
        <v>119.56390878084</v>
      </c>
      <c r="AC22" s="1" t="n">
        <f aca="false">IF(AB22/4&lt;0,AB22/4+180,AB22/4-180)</f>
        <v>-150.10902280479</v>
      </c>
      <c r="AD22" s="1" t="n">
        <f aca="false">DEGREES(ACOS(SIN(RADIANS($B$3))*SIN(RADIANS(T22))+COS(RADIANS($B$3))*COS(RADIANS(T22))*COS(RADIANS(AC22))))</f>
        <v>126.654676171178</v>
      </c>
      <c r="AE22" s="1" t="n">
        <f aca="false">90-AD22</f>
        <v>-36.6546761711781</v>
      </c>
      <c r="AF22" s="1" t="n">
        <f aca="false">IF(AE22&gt;85,0,IF(AE22&gt;5,58.1/TAN(RADIANS(AE22))-0.07/POWER(TAN(RADIANS(AE22)),3)+0.000086/POWER(TAN(RADIANS(AE22)),5),IF(AE22&gt;-0.575,1735+AE22*(-518.2+AE22*(103.4+AE22*(-12.79+AE22*0.711))),-20.772/TAN(RADIANS(AE22)))))/3600</f>
        <v>0.00775384218833786</v>
      </c>
      <c r="AG22" s="1" t="n">
        <f aca="false">AE22+AF22</f>
        <v>-36.6469223289897</v>
      </c>
      <c r="AH22" s="1" t="n">
        <f aca="false">IF(AC22&gt;0,MOD(DEGREES(ACOS(((SIN(RADIANS($B$3))*COS(RADIANS(AD22)))-SIN(RADIANS(T22)))/(COS(RADIANS($B$3))*SIN(RADIANS(AD22)))))+180,360),MOD(540-DEGREES(ACOS(((SIN(RADIANS($B$3))*COS(RADIANS(AD22)))-SIN(RADIANS(T22)))/(COS(RADIANS($B$3))*SIN(RADIANS(AD22))))),360))</f>
        <v>142.001028504389</v>
      </c>
    </row>
    <row r="23" customFormat="false" ht="15" hidden="false" customHeight="false" outlineLevel="0" collapsed="false">
      <c r="D23" s="6" t="n">
        <f aca="false">$B$7</f>
        <v>33890</v>
      </c>
      <c r="E23" s="7" t="n">
        <f aca="false">E22+0.1/24</f>
        <v>0.0916666666666667</v>
      </c>
      <c r="F23" s="2" t="n">
        <f aca="false">D23+2415018.5+E23-$B$5/24</f>
        <v>2448908.175</v>
      </c>
      <c r="G23" s="8" t="n">
        <f aca="false">(F23-2451545)/36525</f>
        <v>-0.0721923340177884</v>
      </c>
      <c r="I23" s="1" t="n">
        <f aca="false">MOD(280.46646+G23*(36000.76983+G23*0.0003032),360)</f>
        <v>201.486861115319</v>
      </c>
      <c r="J23" s="1" t="n">
        <f aca="false">357.52911+G23*(35999.05029-0.0001537*G23)</f>
        <v>-2241.32635365988</v>
      </c>
      <c r="K23" s="1" t="n">
        <f aca="false">0.016708634-G23*(0.000042037+0.0000001267*G23)</f>
        <v>0.0167116680888185</v>
      </c>
      <c r="L23" s="1" t="n">
        <f aca="false">SIN(RADIANS(J23))*(1.914602-G23*(0.004817+0.000014*G23))+SIN(RADIANS(2*J23))*(0.019993-0.000101*G23)+SIN(RADIANS(3*J23))*0.000289</f>
        <v>-1.89875271817587</v>
      </c>
      <c r="M23" s="1" t="n">
        <f aca="false">I23+L23</f>
        <v>199.588108397143</v>
      </c>
      <c r="N23" s="1" t="n">
        <f aca="false">J23+L23</f>
        <v>-2243.22510637806</v>
      </c>
      <c r="O23" s="1" t="n">
        <f aca="false">(1.000001018*(1-K23*K23))/(1+K23*COS(RADIANS(N23)))</f>
        <v>0.997754708087014</v>
      </c>
      <c r="P23" s="1" t="n">
        <f aca="false">M23-0.00569-0.00478*SIN(RADIANS(125.04-1934.136*G23))</f>
        <v>199.587177727752</v>
      </c>
      <c r="Q23" s="1" t="n">
        <f aca="false">23+(26+((21.448-G23*(46.815+G23*(0.00059-G23*0.001813))))/60)/60</f>
        <v>23.4402299112111</v>
      </c>
      <c r="R23" s="1" t="n">
        <f aca="false">Q23+0.00256*COS(RADIANS(125.04-1934.136*G23))</f>
        <v>23.4399920986108</v>
      </c>
      <c r="S23" s="1" t="n">
        <f aca="false">DEGREES(ATAN2(COS(RADIANS(P23)),COS(RADIANS(R23))*SIN(RADIANS(P23))))</f>
        <v>-161.919817413186</v>
      </c>
      <c r="T23" s="1" t="n">
        <f aca="false">DEGREES(ASIN(SIN(RADIANS(R23))*SIN(RADIANS(P23))))</f>
        <v>-7.66350074958412</v>
      </c>
      <c r="U23" s="1" t="n">
        <f aca="false">TAN(RADIANS(R23/2))*TAN(RADIANS(R23/2))</f>
        <v>0.0430371765665812</v>
      </c>
      <c r="V23" s="1" t="n">
        <f aca="false">4*DEGREES(U23*SIN(2*RADIANS(I23))-2*K23*SIN(RADIANS(J23))+4*K23*U23*SIN(RADIANS(J23))*COS(2*RADIANS(I23))-0.5*U23*U23*SIN(4*RADIANS(I23))-1.25*K23*K23*SIN(2*RADIANS(J23)))</f>
        <v>13.6312121687415</v>
      </c>
      <c r="W23" s="1" t="n">
        <f aca="false">DEGREES(ACOS(COS(RADIANS(90.833))/(COS(RADIANS($B$3))*COS(RADIANS(T23)))-TAN(RADIANS($B$3))*TAN(RADIANS(T23))))</f>
        <v>97.0663063031962</v>
      </c>
      <c r="X23" s="7" t="n">
        <f aca="false">(720-4*$B$4-V23+$B$5*60)/1440</f>
        <v>0.504468794327263</v>
      </c>
      <c r="Y23" s="7" t="n">
        <f aca="false">X23-W23*4/1440</f>
        <v>0.234840165707274</v>
      </c>
      <c r="Z23" s="7" t="n">
        <f aca="false">X23+W23*4/1440</f>
        <v>0.774097422947252</v>
      </c>
      <c r="AA23" s="9" t="n">
        <f aca="false">8*W23</f>
        <v>776.530450425569</v>
      </c>
      <c r="AB23" s="1" t="n">
        <f aca="false">MOD(E23*1440+V23+4*$B$4-60*$B$5,1440)</f>
        <v>125.564936168742</v>
      </c>
      <c r="AC23" s="1" t="n">
        <f aca="false">IF(AB23/4&lt;0,AB23/4+180,AB23/4-180)</f>
        <v>-148.608765957815</v>
      </c>
      <c r="AD23" s="1" t="n">
        <f aca="false">DEGREES(ACOS(SIN(RADIANS($B$3))*SIN(RADIANS(T23))+COS(RADIANS($B$3))*COS(RADIANS(T23))*COS(RADIANS(AC23))))</f>
        <v>125.910746460023</v>
      </c>
      <c r="AE23" s="1" t="n">
        <f aca="false">90-AD23</f>
        <v>-35.9107464600232</v>
      </c>
      <c r="AF23" s="1" t="n">
        <f aca="false">IF(AE23&gt;85,0,IF(AE23&gt;5,58.1/TAN(RADIANS(AE23))-0.07/POWER(TAN(RADIANS(AE23)),3)+0.000086/POWER(TAN(RADIANS(AE23)),5),IF(AE23&gt;-0.575,1735+AE23*(-518.2+AE23*(103.4+AE23*(-12.79+AE23*0.711))),-20.772/TAN(RADIANS(AE23)))))/3600</f>
        <v>0.00796779564680141</v>
      </c>
      <c r="AG23" s="1" t="n">
        <f aca="false">AE23+AF23</f>
        <v>-35.9027786643764</v>
      </c>
      <c r="AH23" s="1" t="n">
        <f aca="false">IF(AC23&gt;0,MOD(DEGREES(ACOS(((SIN(RADIANS($B$3))*COS(RADIANS(AD23)))-SIN(RADIANS(T23)))/(COS(RADIANS($B$3))*SIN(RADIANS(AD23)))))+180,360),MOD(540-DEGREES(ACOS(((SIN(RADIANS($B$3))*COS(RADIANS(AD23)))-SIN(RADIANS(T23)))/(COS(RADIANS($B$3))*SIN(RADIANS(AD23))))),360))</f>
        <v>140.403959890213</v>
      </c>
    </row>
    <row r="24" customFormat="false" ht="15" hidden="false" customHeight="false" outlineLevel="0" collapsed="false">
      <c r="D24" s="6" t="n">
        <f aca="false">$B$7</f>
        <v>33890</v>
      </c>
      <c r="E24" s="7" t="n">
        <f aca="false">E23+0.1/24</f>
        <v>0.0958333333333333</v>
      </c>
      <c r="F24" s="2" t="n">
        <f aca="false">D24+2415018.5+E24-$B$5/24</f>
        <v>2448908.17916667</v>
      </c>
      <c r="G24" s="8" t="n">
        <f aca="false">(F24-2451545)/36525</f>
        <v>-0.0721922199406791</v>
      </c>
      <c r="I24" s="1" t="n">
        <f aca="false">MOD(280.46646+G24*(36000.76983+G24*0.0003032),360)</f>
        <v>201.49096797907</v>
      </c>
      <c r="J24" s="1" t="n">
        <f aca="false">357.52911+G24*(35999.05029-0.0001537*G24)</f>
        <v>-2241.32224699229</v>
      </c>
      <c r="K24" s="1" t="n">
        <f aca="false">0.016708634-G24*(0.000042037+0.0000001267*G24)</f>
        <v>0.0167116680840252</v>
      </c>
      <c r="L24" s="1" t="n">
        <f aca="false">SIN(RADIANS(J24))*(1.914602-G24*(0.004817+0.000014*G24))+SIN(RADIANS(2*J24))*(0.019993-0.000101*G24)+SIN(RADIANS(3*J24))*0.000289</f>
        <v>-1.89873477789166</v>
      </c>
      <c r="M24" s="1" t="n">
        <f aca="false">I24+L24</f>
        <v>199.592233201178</v>
      </c>
      <c r="N24" s="1" t="n">
        <f aca="false">J24+L24</f>
        <v>-2243.22098177018</v>
      </c>
      <c r="O24" s="1" t="n">
        <f aca="false">(1.000001018*(1-K24*K24))/(1+K24*COS(RADIANS(N24)))</f>
        <v>0.997753518482931</v>
      </c>
      <c r="P24" s="1" t="n">
        <f aca="false">M24-0.00569-0.00478*SIN(RADIANS(125.04-1934.136*G24))</f>
        <v>199.591302530077</v>
      </c>
      <c r="Q24" s="1" t="n">
        <f aca="false">23+(26+((21.448-G24*(46.815+G24*(0.00059-G24*0.001813))))/60)/60</f>
        <v>23.4402299097276</v>
      </c>
      <c r="R24" s="1" t="n">
        <f aca="false">Q24+0.00256*COS(RADIANS(125.04-1934.136*G24))</f>
        <v>23.4399920873116</v>
      </c>
      <c r="S24" s="1" t="n">
        <f aca="false">DEGREES(ATAN2(COS(RADIANS(P24)),COS(RADIANS(R24))*SIN(RADIANS(P24))))</f>
        <v>-161.915964466881</v>
      </c>
      <c r="T24" s="1" t="n">
        <f aca="false">DEGREES(ASIN(SIN(RADIANS(R24))*SIN(RADIANS(P24))))</f>
        <v>-7.66506050990309</v>
      </c>
      <c r="U24" s="1" t="n">
        <f aca="false">TAN(RADIANS(R24/2))*TAN(RADIANS(R24/2))</f>
        <v>0.0430371765239089</v>
      </c>
      <c r="V24" s="1" t="n">
        <f aca="false">4*DEGREES(U24*SIN(2*RADIANS(I24))-2*K24*SIN(RADIANS(J24))+4*K24*U24*SIN(RADIANS(J24))*COS(2*RADIANS(I24))-0.5*U24*U24*SIN(4*RADIANS(I24))-1.25*K24*K24*SIN(2*RADIANS(J24)))</f>
        <v>13.6322394072198</v>
      </c>
      <c r="W24" s="1" t="n">
        <f aca="false">DEGREES(ACOS(COS(RADIANS(90.833))/(COS(RADIANS($B$3))*COS(RADIANS(T24)))-TAN(RADIANS($B$3))*TAN(RADIANS(T24))))</f>
        <v>97.0675523381653</v>
      </c>
      <c r="X24" s="7" t="n">
        <f aca="false">(720-4*$B$4-V24+$B$5*60)/1440</f>
        <v>0.504468080967209</v>
      </c>
      <c r="Y24" s="7" t="n">
        <f aca="false">X24-W24*4/1440</f>
        <v>0.234835991138972</v>
      </c>
      <c r="Z24" s="7" t="n">
        <f aca="false">X24+W24*4/1440</f>
        <v>0.774100170795445</v>
      </c>
      <c r="AA24" s="9" t="n">
        <f aca="false">8*W24</f>
        <v>776.540418705322</v>
      </c>
      <c r="AB24" s="1" t="n">
        <f aca="false">MOD(E24*1440+V24+4*$B$4-60*$B$5,1440)</f>
        <v>131.56596340722</v>
      </c>
      <c r="AC24" s="1" t="n">
        <f aca="false">IF(AB24/4&lt;0,AB24/4+180,AB24/4-180)</f>
        <v>-147.108509148195</v>
      </c>
      <c r="AD24" s="1" t="n">
        <f aca="false">DEGREES(ACOS(SIN(RADIANS($B$3))*SIN(RADIANS(T24))+COS(RADIANS($B$3))*COS(RADIANS(T24))*COS(RADIANS(AC24))))</f>
        <v>125.141643706369</v>
      </c>
      <c r="AE24" s="1" t="n">
        <f aca="false">90-AD24</f>
        <v>-35.1416437063685</v>
      </c>
      <c r="AF24" s="1" t="n">
        <f aca="false">IF(AE24&gt;85,0,IF(AE24&gt;5,58.1/TAN(RADIANS(AE24))-0.07/POWER(TAN(RADIANS(AE24)),3)+0.000086/POWER(TAN(RADIANS(AE24)),5),IF(AE24&gt;-0.575,1735+AE24*(-518.2+AE24*(103.4+AE24*(-12.79+AE24*0.711))),-20.772/TAN(RADIANS(AE24)))))/3600</f>
        <v>0.00819720858951284</v>
      </c>
      <c r="AG24" s="1" t="n">
        <f aca="false">AE24+AF24</f>
        <v>-35.133446497779</v>
      </c>
      <c r="AH24" s="1" t="n">
        <f aca="false">IF(AC24&gt;0,MOD(DEGREES(ACOS(((SIN(RADIANS($B$3))*COS(RADIANS(AD24)))-SIN(RADIANS(T24)))/(COS(RADIANS($B$3))*SIN(RADIANS(AD24)))))+180,360),MOD(540-DEGREES(ACOS(((SIN(RADIANS($B$3))*COS(RADIANS(AD24)))-SIN(RADIANS(T24)))/(COS(RADIANS($B$3))*SIN(RADIANS(AD24))))),360))</f>
        <v>138.840376756944</v>
      </c>
    </row>
    <row r="25" customFormat="false" ht="15" hidden="false" customHeight="false" outlineLevel="0" collapsed="false">
      <c r="D25" s="6" t="n">
        <f aca="false">$B$7</f>
        <v>33890</v>
      </c>
      <c r="E25" s="7" t="n">
        <f aca="false">E24+0.1/24</f>
        <v>0.1</v>
      </c>
      <c r="F25" s="2" t="n">
        <f aca="false">D25+2415018.5+E25-$B$5/24</f>
        <v>2448908.18333333</v>
      </c>
      <c r="G25" s="8" t="n">
        <f aca="false">(F25-2451545)/36525</f>
        <v>-0.072192105863557</v>
      </c>
      <c r="I25" s="1" t="n">
        <f aca="false">MOD(280.46646+G25*(36000.76983+G25*0.0003032),360)</f>
        <v>201.49507484328</v>
      </c>
      <c r="J25" s="1" t="n">
        <f aca="false">357.52911+G25*(35999.05029-0.0001537*G25)</f>
        <v>-2241.31814032423</v>
      </c>
      <c r="K25" s="1" t="n">
        <f aca="false">0.016708634-G25*(0.000042037+0.0000001267*G25)</f>
        <v>0.0167116680792318</v>
      </c>
      <c r="L25" s="1" t="n">
        <f aca="false">SIN(RADIANS(J25))*(1.914602-G25*(0.004817+0.000014*G25))+SIN(RADIANS(2*J25))*(0.019993-0.000101*G25)+SIN(RADIANS(3*J25))*0.000289</f>
        <v>-1.89871682776983</v>
      </c>
      <c r="M25" s="1" t="n">
        <f aca="false">I25+L25</f>
        <v>199.59635801551</v>
      </c>
      <c r="N25" s="1" t="n">
        <f aca="false">J25+L25</f>
        <v>-2243.216857152</v>
      </c>
      <c r="O25" s="1" t="n">
        <f aca="false">(1.000001018*(1-K25*K25))/(1+K25*COS(RADIANS(N25)))</f>
        <v>0.997752328888895</v>
      </c>
      <c r="P25" s="1" t="n">
        <f aca="false">M25-0.00569-0.00478*SIN(RADIANS(125.04-1934.136*G25))</f>
        <v>199.595427342699</v>
      </c>
      <c r="Q25" s="1" t="n">
        <f aca="false">23+(26+((21.448-G25*(46.815+G25*(0.00059-G25*0.001813))))/60)/60</f>
        <v>23.4402299082442</v>
      </c>
      <c r="R25" s="1" t="n">
        <f aca="false">Q25+0.00256*COS(RADIANS(125.04-1934.136*G25))</f>
        <v>23.4399920760124</v>
      </c>
      <c r="S25" s="1" t="n">
        <f aca="false">DEGREES(ATAN2(COS(RADIANS(P25)),COS(RADIANS(R25))*SIN(RADIANS(P25))))</f>
        <v>-161.912111482724</v>
      </c>
      <c r="T25" s="1" t="n">
        <f aca="false">DEGREES(ASIN(SIN(RADIANS(R25))*SIN(RADIANS(P25))))</f>
        <v>-7.66662023986399</v>
      </c>
      <c r="U25" s="1" t="n">
        <f aca="false">TAN(RADIANS(R25/2))*TAN(RADIANS(R25/2))</f>
        <v>0.0430371764812367</v>
      </c>
      <c r="V25" s="1" t="n">
        <f aca="false">4*DEGREES(U25*SIN(2*RADIANS(I25))-2*K25*SIN(RADIANS(J25))+4*K25*U25*SIN(RADIANS(J25))*COS(2*RADIANS(I25))-0.5*U25*U25*SIN(4*RADIANS(I25))-1.25*K25*K25*SIN(2*RADIANS(J25)))</f>
        <v>13.6332664964818</v>
      </c>
      <c r="W25" s="1" t="n">
        <f aca="false">DEGREES(ACOS(COS(RADIANS(90.833))/(COS(RADIANS($B$3))*COS(RADIANS(T25)))-TAN(RADIANS($B$3))*TAN(RADIANS(T25))))</f>
        <v>97.0687983621667</v>
      </c>
      <c r="X25" s="7" t="n">
        <f aca="false">(720-4*$B$4-V25+$B$5*60)/1440</f>
        <v>0.504467367710777</v>
      </c>
      <c r="Y25" s="7" t="n">
        <f aca="false">X25-W25*4/1440</f>
        <v>0.234831816704758</v>
      </c>
      <c r="Z25" s="7" t="n">
        <f aca="false">X25+W25*4/1440</f>
        <v>0.774102918716795</v>
      </c>
      <c r="AA25" s="9" t="n">
        <f aca="false">8*W25</f>
        <v>776.550386897334</v>
      </c>
      <c r="AB25" s="1" t="n">
        <f aca="false">MOD(E25*1440+V25+4*$B$4-60*$B$5,1440)</f>
        <v>137.566990496482</v>
      </c>
      <c r="AC25" s="1" t="n">
        <f aca="false">IF(AB25/4&lt;0,AB25/4+180,AB25/4-180)</f>
        <v>-145.60825237588</v>
      </c>
      <c r="AD25" s="1" t="n">
        <f aca="false">DEGREES(ACOS(SIN(RADIANS($B$3))*SIN(RADIANS(T25))+COS(RADIANS($B$3))*COS(RADIANS(T25))*COS(RADIANS(AC25))))</f>
        <v>124.348463703518</v>
      </c>
      <c r="AE25" s="1" t="n">
        <f aca="false">90-AD25</f>
        <v>-34.348463703518</v>
      </c>
      <c r="AF25" s="1" t="n">
        <f aca="false">IF(AE25&gt;85,0,IF(AE25&gt;5,58.1/TAN(RADIANS(AE25))-0.07/POWER(TAN(RADIANS(AE25)),3)+0.000086/POWER(TAN(RADIANS(AE25)),5),IF(AE25&gt;-0.575,1735+AE25*(-518.2+AE25*(103.4+AE25*(-12.79+AE25*0.711))),-20.772/TAN(RADIANS(AE25)))))/3600</f>
        <v>0.00844315384591412</v>
      </c>
      <c r="AG25" s="1" t="n">
        <f aca="false">AE25+AF25</f>
        <v>-34.3400205496721</v>
      </c>
      <c r="AH25" s="1" t="n">
        <f aca="false">IF(AC25&gt;0,MOD(DEGREES(ACOS(((SIN(RADIANS($B$3))*COS(RADIANS(AD25)))-SIN(RADIANS(T25)))/(COS(RADIANS($B$3))*SIN(RADIANS(AD25)))))+180,360),MOD(540-DEGREES(ACOS(((SIN(RADIANS($B$3))*COS(RADIANS(AD25)))-SIN(RADIANS(T25)))/(COS(RADIANS($B$3))*SIN(RADIANS(AD25))))),360))</f>
        <v>137.309826105578</v>
      </c>
    </row>
    <row r="26" customFormat="false" ht="15" hidden="false" customHeight="false" outlineLevel="0" collapsed="false">
      <c r="D26" s="6" t="n">
        <f aca="false">$B$7</f>
        <v>33890</v>
      </c>
      <c r="E26" s="7" t="n">
        <f aca="false">E25+0.1/24</f>
        <v>0.104166666666667</v>
      </c>
      <c r="F26" s="2" t="n">
        <f aca="false">D26+2415018.5+E26-$B$5/24</f>
        <v>2448908.1875</v>
      </c>
      <c r="G26" s="8" t="n">
        <f aca="false">(F26-2451545)/36525</f>
        <v>-0.0721919917864476</v>
      </c>
      <c r="I26" s="1" t="n">
        <f aca="false">MOD(280.46646+G26*(36000.76983+G26*0.0003032),360)</f>
        <v>201.499181707031</v>
      </c>
      <c r="J26" s="1" t="n">
        <f aca="false">357.52911+G26*(35999.05029-0.0001537*G26)</f>
        <v>-2241.31403365663</v>
      </c>
      <c r="K26" s="1" t="n">
        <f aca="false">0.016708634-G26*(0.000042037+0.0000001267*G26)</f>
        <v>0.0167116680744384</v>
      </c>
      <c r="L26" s="1" t="n">
        <f aca="false">SIN(RADIANS(J26))*(1.914602-G26*(0.004817+0.000014*G26))+SIN(RADIANS(2*J26))*(0.019993-0.000101*G26)+SIN(RADIANS(3*J26))*0.000289</f>
        <v>-1.89869886781444</v>
      </c>
      <c r="M26" s="1" t="n">
        <f aca="false">I26+L26</f>
        <v>199.600482839216</v>
      </c>
      <c r="N26" s="1" t="n">
        <f aca="false">J26+L26</f>
        <v>-2243.21273252445</v>
      </c>
      <c r="O26" s="1" t="n">
        <f aca="false">(1.000001018*(1-K26*K26))/(1+K26*COS(RADIANS(N26)))</f>
        <v>0.997751139305179</v>
      </c>
      <c r="P26" s="1" t="n">
        <f aca="false">M26-0.00569-0.00478*SIN(RADIANS(125.04-1934.136*G26))</f>
        <v>199.599552164695</v>
      </c>
      <c r="Q26" s="1" t="n">
        <f aca="false">23+(26+((21.448-G26*(46.815+G26*(0.00059-G26*0.001813))))/60)/60</f>
        <v>23.4402299067607</v>
      </c>
      <c r="R26" s="1" t="n">
        <f aca="false">Q26+0.00256*COS(RADIANS(125.04-1934.136*G26))</f>
        <v>23.4399920647133</v>
      </c>
      <c r="S26" s="1" t="n">
        <f aca="false">DEGREES(ATAN2(COS(RADIANS(P26)),COS(RADIANS(R26))*SIN(RADIANS(P26))))</f>
        <v>-161.908258461572</v>
      </c>
      <c r="T26" s="1" t="n">
        <f aca="false">DEGREES(ASIN(SIN(RADIANS(R26))*SIN(RADIANS(P26))))</f>
        <v>-7.66817993911007</v>
      </c>
      <c r="U26" s="1" t="n">
        <f aca="false">TAN(RADIANS(R26/2))*TAN(RADIANS(R26/2))</f>
        <v>0.0430371764385645</v>
      </c>
      <c r="V26" s="1" t="n">
        <f aca="false">4*DEGREES(U26*SIN(2*RADIANS(I26))-2*K26*SIN(RADIANS(J26))+4*K26*U26*SIN(RADIANS(J26))*COS(2*RADIANS(I26))-0.5*U26*U26*SIN(4*RADIANS(I26))-1.25*K26*K26*SIN(2*RADIANS(J26)))</f>
        <v>13.6342934362739</v>
      </c>
      <c r="W26" s="1" t="n">
        <f aca="false">DEGREES(ACOS(COS(RADIANS(90.833))/(COS(RADIANS($B$3))*COS(RADIANS(T26)))-TAN(RADIANS($B$3))*TAN(RADIANS(T26))))</f>
        <v>97.0700443749174</v>
      </c>
      <c r="X26" s="7" t="n">
        <f aca="false">(720-4*$B$4-V26+$B$5*60)/1440</f>
        <v>0.504466654558143</v>
      </c>
      <c r="Y26" s="7" t="n">
        <f aca="false">X26-W26*4/1440</f>
        <v>0.234827642405595</v>
      </c>
      <c r="Z26" s="7" t="n">
        <f aca="false">X26+W26*4/1440</f>
        <v>0.774105666710691</v>
      </c>
      <c r="AA26" s="9" t="n">
        <f aca="false">8*W26</f>
        <v>776.560354999339</v>
      </c>
      <c r="AB26" s="1" t="n">
        <f aca="false">MOD(E26*1440+V26+4*$B$4-60*$B$5,1440)</f>
        <v>143.568017436274</v>
      </c>
      <c r="AC26" s="1" t="n">
        <f aca="false">IF(AB26/4&lt;0,AB26/4+180,AB26/4-180)</f>
        <v>-144.107995640931</v>
      </c>
      <c r="AD26" s="1" t="n">
        <f aca="false">DEGREES(ACOS(SIN(RADIANS($B$3))*SIN(RADIANS(T26))+COS(RADIANS($B$3))*COS(RADIANS(T26))*COS(RADIANS(AC26))))</f>
        <v>123.532275514507</v>
      </c>
      <c r="AE26" s="1" t="n">
        <f aca="false">90-AD26</f>
        <v>-33.5322755145073</v>
      </c>
      <c r="AF26" s="1" t="n">
        <f aca="false">IF(AE26&gt;85,0,IF(AE26&gt;5,58.1/TAN(RADIANS(AE26))-0.07/POWER(TAN(RADIANS(AE26)),3)+0.000086/POWER(TAN(RADIANS(AE26)),5),IF(AE26&gt;-0.575,1735+AE26*(-518.2+AE26*(103.4+AE26*(-12.79+AE26*0.711))),-20.772/TAN(RADIANS(AE26)))))/3600</f>
        <v>0.00870685855802139</v>
      </c>
      <c r="AG26" s="1" t="n">
        <f aca="false">AE26+AF26</f>
        <v>-33.5235686559493</v>
      </c>
      <c r="AH26" s="1" t="n">
        <f aca="false">IF(AC26&gt;0,MOD(DEGREES(ACOS(((SIN(RADIANS($B$3))*COS(RADIANS(AD26)))-SIN(RADIANS(T26)))/(COS(RADIANS($B$3))*SIN(RADIANS(AD26)))))+180,360),MOD(540-DEGREES(ACOS(((SIN(RADIANS($B$3))*COS(RADIANS(AD26)))-SIN(RADIANS(T26)))/(COS(RADIANS($B$3))*SIN(RADIANS(AD26))))),360))</f>
        <v>135.811751714298</v>
      </c>
    </row>
    <row r="27" customFormat="false" ht="15" hidden="false" customHeight="false" outlineLevel="0" collapsed="false">
      <c r="D27" s="6" t="n">
        <f aca="false">$B$7</f>
        <v>33890</v>
      </c>
      <c r="E27" s="7" t="n">
        <f aca="false">E26+0.1/24</f>
        <v>0.108333333333333</v>
      </c>
      <c r="F27" s="2" t="n">
        <f aca="false">D27+2415018.5+E27-$B$5/24</f>
        <v>2448908.19166667</v>
      </c>
      <c r="G27" s="8" t="n">
        <f aca="false">(F27-2451545)/36525</f>
        <v>-0.0721918777093256</v>
      </c>
      <c r="I27" s="1" t="n">
        <f aca="false">MOD(280.46646+G27*(36000.76983+G27*0.0003032),360)</f>
        <v>201.503288571241</v>
      </c>
      <c r="J27" s="1" t="n">
        <f aca="false">357.52911+G27*(35999.05029-0.0001537*G27)</f>
        <v>-2241.30992698857</v>
      </c>
      <c r="K27" s="1" t="n">
        <f aca="false">0.016708634-G27*(0.000042037+0.0000001267*G27)</f>
        <v>0.016711668069645</v>
      </c>
      <c r="L27" s="1" t="n">
        <f aca="false">SIN(RADIANS(J27))*(1.914602-G27*(0.004817+0.000014*G27))+SIN(RADIANS(2*J27))*(0.019993-0.000101*G27)+SIN(RADIANS(3*J27))*0.000289</f>
        <v>-1.89868089802153</v>
      </c>
      <c r="M27" s="1" t="n">
        <f aca="false">I27+L27</f>
        <v>199.604607673219</v>
      </c>
      <c r="N27" s="1" t="n">
        <f aca="false">J27+L27</f>
        <v>-2243.2086078866</v>
      </c>
      <c r="O27" s="1" t="n">
        <f aca="false">(1.000001018*(1-K27*K27))/(1+K27*COS(RADIANS(N27)))</f>
        <v>0.997749949731523</v>
      </c>
      <c r="P27" s="1" t="n">
        <f aca="false">M27-0.00569-0.00478*SIN(RADIANS(125.04-1934.136*G27))</f>
        <v>199.603676996988</v>
      </c>
      <c r="Q27" s="1" t="n">
        <f aca="false">23+(26+((21.448-G27*(46.815+G27*(0.00059-G27*0.001813))))/60)/60</f>
        <v>23.4402299052772</v>
      </c>
      <c r="R27" s="1" t="n">
        <f aca="false">Q27+0.00256*COS(RADIANS(125.04-1934.136*G27))</f>
        <v>23.4399920534141</v>
      </c>
      <c r="S27" s="1" t="n">
        <f aca="false">DEGREES(ATAN2(COS(RADIANS(P27)),COS(RADIANS(R27))*SIN(RADIANS(P27))))</f>
        <v>-161.904405402559</v>
      </c>
      <c r="T27" s="1" t="n">
        <f aca="false">DEGREES(ASIN(SIN(RADIANS(R27))*SIN(RADIANS(P27))))</f>
        <v>-7.66973960798276</v>
      </c>
      <c r="U27" s="1" t="n">
        <f aca="false">TAN(RADIANS(R27/2))*TAN(RADIANS(R27/2))</f>
        <v>0.0430371763958923</v>
      </c>
      <c r="V27" s="1" t="n">
        <f aca="false">4*DEGREES(U27*SIN(2*RADIANS(I27))-2*K27*SIN(RADIANS(J27))+4*K27*U27*SIN(RADIANS(J27))*COS(2*RADIANS(I27))-0.5*U27*U27*SIN(4*RADIANS(I27))-1.25*K27*K27*SIN(2*RADIANS(J27)))</f>
        <v>13.6353202268028</v>
      </c>
      <c r="W27" s="1" t="n">
        <f aca="false">DEGREES(ACOS(COS(RADIANS(90.833))/(COS(RADIANS($B$3))*COS(RADIANS(T27)))-TAN(RADIANS($B$3))*TAN(RADIANS(T27))))</f>
        <v>97.0712903766919</v>
      </c>
      <c r="X27" s="7" t="n">
        <f aca="false">(720-4*$B$4-V27+$B$5*60)/1440</f>
        <v>0.504465941509165</v>
      </c>
      <c r="Y27" s="7" t="n">
        <f aca="false">X27-W27*4/1440</f>
        <v>0.234823468240576</v>
      </c>
      <c r="Z27" s="7" t="n">
        <f aca="false">X27+W27*4/1440</f>
        <v>0.774108414777753</v>
      </c>
      <c r="AA27" s="9" t="n">
        <f aca="false">8*W27</f>
        <v>776.570323013536</v>
      </c>
      <c r="AB27" s="1" t="n">
        <f aca="false">MOD(E27*1440+V27+4*$B$4-60*$B$5,1440)</f>
        <v>149.569044226802</v>
      </c>
      <c r="AC27" s="1" t="n">
        <f aca="false">IF(AB27/4&lt;0,AB27/4+180,AB27/4-180)</f>
        <v>-142.607738943299</v>
      </c>
      <c r="AD27" s="1" t="n">
        <f aca="false">DEGREES(ACOS(SIN(RADIANS($B$3))*SIN(RADIANS(T27))+COS(RADIANS($B$3))*COS(RADIANS(T27))*COS(RADIANS(AC27))))</f>
        <v>122.694119027255</v>
      </c>
      <c r="AE27" s="1" t="n">
        <f aca="false">90-AD27</f>
        <v>-32.6941190272547</v>
      </c>
      <c r="AF27" s="1" t="n">
        <f aca="false">IF(AE27&gt;85,0,IF(AE27&gt;5,58.1/TAN(RADIANS(AE27))-0.07/POWER(TAN(RADIANS(AE27)),3)+0.000086/POWER(TAN(RADIANS(AE27)),5),IF(AE27&gt;-0.575,1735+AE27*(-518.2+AE27*(103.4+AE27*(-12.79+AE27*0.711))),-20.772/TAN(RADIANS(AE27)))))/3600</f>
        <v>0.00898972821454945</v>
      </c>
      <c r="AG27" s="1" t="n">
        <f aca="false">AE27+AF27</f>
        <v>-32.6851292990401</v>
      </c>
      <c r="AH27" s="1" t="n">
        <f aca="false">IF(AC27&gt;0,MOD(DEGREES(ACOS(((SIN(RADIANS($B$3))*COS(RADIANS(AD27)))-SIN(RADIANS(T27)))/(COS(RADIANS($B$3))*SIN(RADIANS(AD27)))))+180,360),MOD(540-DEGREES(ACOS(((SIN(RADIANS($B$3))*COS(RADIANS(AD27)))-SIN(RADIANS(T27)))/(COS(RADIANS($B$3))*SIN(RADIANS(AD27))))),360))</f>
        <v>134.345508373334</v>
      </c>
    </row>
    <row r="28" customFormat="false" ht="15" hidden="false" customHeight="false" outlineLevel="0" collapsed="false">
      <c r="D28" s="6" t="n">
        <f aca="false">$B$7</f>
        <v>33890</v>
      </c>
      <c r="E28" s="7" t="n">
        <f aca="false">E27+0.1/24</f>
        <v>0.1125</v>
      </c>
      <c r="F28" s="2" t="n">
        <f aca="false">D28+2415018.5+E28-$B$5/24</f>
        <v>2448908.19583333</v>
      </c>
      <c r="G28" s="8" t="n">
        <f aca="false">(F28-2451545)/36525</f>
        <v>-0.0721917636322162</v>
      </c>
      <c r="I28" s="1" t="n">
        <f aca="false">MOD(280.46646+G28*(36000.76983+G28*0.0003032),360)</f>
        <v>201.507395434991</v>
      </c>
      <c r="J28" s="1" t="n">
        <f aca="false">357.52911+G28*(35999.05029-0.0001537*G28)</f>
        <v>-2241.30582032098</v>
      </c>
      <c r="K28" s="1" t="n">
        <f aca="false">0.016708634-G28*(0.000042037+0.0000001267*G28)</f>
        <v>0.0167116680648517</v>
      </c>
      <c r="L28" s="1" t="n">
        <f aca="false">SIN(RADIANS(J28))*(1.914602-G28*(0.004817+0.000014*G28))+SIN(RADIANS(2*J28))*(0.019993-0.000101*G28)+SIN(RADIANS(3*J28))*0.000289</f>
        <v>-1.89866291839516</v>
      </c>
      <c r="M28" s="1" t="n">
        <f aca="false">I28+L28</f>
        <v>199.608732516596</v>
      </c>
      <c r="N28" s="1" t="n">
        <f aca="false">J28+L28</f>
        <v>-2243.20448323937</v>
      </c>
      <c r="O28" s="1" t="n">
        <f aca="false">(1.000001018*(1-K28*K28))/(1+K28*COS(RADIANS(N28)))</f>
        <v>0.997748760168198</v>
      </c>
      <c r="P28" s="1" t="n">
        <f aca="false">M28-0.00569-0.00478*SIN(RADIANS(125.04-1934.136*G28))</f>
        <v>199.607801838654</v>
      </c>
      <c r="Q28" s="1" t="n">
        <f aca="false">23+(26+((21.448-G28*(46.815+G28*(0.00059-G28*0.001813))))/60)/60</f>
        <v>23.4402299037937</v>
      </c>
      <c r="R28" s="1" t="n">
        <f aca="false">Q28+0.00256*COS(RADIANS(125.04-1934.136*G28))</f>
        <v>23.439992042115</v>
      </c>
      <c r="S28" s="1" t="n">
        <f aca="false">DEGREES(ATAN2(COS(RADIANS(P28)),COS(RADIANS(R28))*SIN(RADIANS(P28))))</f>
        <v>-161.900552306538</v>
      </c>
      <c r="T28" s="1" t="n">
        <f aca="false">DEGREES(ASIN(SIN(RADIANS(R28))*SIN(RADIANS(P28))))</f>
        <v>-7.67129924612563</v>
      </c>
      <c r="U28" s="1" t="n">
        <f aca="false">TAN(RADIANS(R28/2))*TAN(RADIANS(R28/2))</f>
        <v>0.0430371763532202</v>
      </c>
      <c r="V28" s="1" t="n">
        <f aca="false">4*DEGREES(U28*SIN(2*RADIANS(I28))-2*K28*SIN(RADIANS(J28))+4*K28*U28*SIN(RADIANS(J28))*COS(2*RADIANS(I28))-0.5*U28*U28*SIN(4*RADIANS(I28))-1.25*K28*K28*SIN(2*RADIANS(J28)))</f>
        <v>13.6363468678154</v>
      </c>
      <c r="W28" s="1" t="n">
        <f aca="false">DEGREES(ACOS(COS(RADIANS(90.833))/(COS(RADIANS($B$3))*COS(RADIANS(T28)))-TAN(RADIANS($B$3))*TAN(RADIANS(T28))))</f>
        <v>97.0725363672075</v>
      </c>
      <c r="X28" s="7" t="n">
        <f aca="false">(720-4*$B$4-V28+$B$5*60)/1440</f>
        <v>0.504465228564017</v>
      </c>
      <c r="Y28" s="7" t="n">
        <f aca="false">X28-W28*4/1440</f>
        <v>0.234819294210663</v>
      </c>
      <c r="Z28" s="7" t="n">
        <f aca="false">X28+W28*4/1440</f>
        <v>0.774111162917371</v>
      </c>
      <c r="AA28" s="9" t="n">
        <f aca="false">8*W28</f>
        <v>776.58029093766</v>
      </c>
      <c r="AB28" s="1" t="n">
        <f aca="false">MOD(E28*1440+V28+4*$B$4-60*$B$5,1440)</f>
        <v>155.570070867815</v>
      </c>
      <c r="AC28" s="1" t="n">
        <f aca="false">IF(AB28/4&lt;0,AB28/4+180,AB28/4-180)</f>
        <v>-141.107482283046</v>
      </c>
      <c r="AD28" s="1" t="n">
        <f aca="false">DEGREES(ACOS(SIN(RADIANS($B$3))*SIN(RADIANS(T28))+COS(RADIANS($B$3))*COS(RADIANS(T28))*COS(RADIANS(AC28))))</f>
        <v>121.835003086215</v>
      </c>
      <c r="AE28" s="1" t="n">
        <f aca="false">90-AD28</f>
        <v>-31.8350030862151</v>
      </c>
      <c r="AF28" s="1" t="n">
        <f aca="false">IF(AE28&gt;85,0,IF(AE28&gt;5,58.1/TAN(RADIANS(AE28))-0.07/POWER(TAN(RADIANS(AE28)),3)+0.000086/POWER(TAN(RADIANS(AE28)),5),IF(AE28&gt;-0.575,1735+AE28*(-518.2+AE28*(103.4+AE28*(-12.79+AE28*0.711))),-20.772/TAN(RADIANS(AE28)))))/3600</f>
        <v>0.00929337544517241</v>
      </c>
      <c r="AG28" s="1" t="n">
        <f aca="false">AE28+AF28</f>
        <v>-31.8257097107699</v>
      </c>
      <c r="AH28" s="1" t="n">
        <f aca="false">IF(AC28&gt;0,MOD(DEGREES(ACOS(((SIN(RADIANS($B$3))*COS(RADIANS(AD28)))-SIN(RADIANS(T28)))/(COS(RADIANS($B$3))*SIN(RADIANS(AD28)))))+180,360),MOD(540-DEGREES(ACOS(((SIN(RADIANS($B$3))*COS(RADIANS(AD28)))-SIN(RADIANS(T28)))/(COS(RADIANS($B$3))*SIN(RADIANS(AD28))))),360))</f>
        <v>132.910375188855</v>
      </c>
    </row>
    <row r="29" customFormat="false" ht="15" hidden="false" customHeight="false" outlineLevel="0" collapsed="false">
      <c r="D29" s="6" t="n">
        <f aca="false">$B$7</f>
        <v>33890</v>
      </c>
      <c r="E29" s="7" t="n">
        <f aca="false">E28+0.1/24</f>
        <v>0.116666666666667</v>
      </c>
      <c r="F29" s="2" t="n">
        <f aca="false">D29+2415018.5+E29-$B$5/24</f>
        <v>2448908.2</v>
      </c>
      <c r="G29" s="8" t="n">
        <f aca="false">(F29-2451545)/36525</f>
        <v>-0.0721916495550942</v>
      </c>
      <c r="I29" s="1" t="n">
        <f aca="false">MOD(280.46646+G29*(36000.76983+G29*0.0003032),360)</f>
        <v>201.511502299202</v>
      </c>
      <c r="J29" s="1" t="n">
        <f aca="false">357.52911+G29*(35999.05029-0.0001537*G29)</f>
        <v>-2241.30171365292</v>
      </c>
      <c r="K29" s="1" t="n">
        <f aca="false">0.016708634-G29*(0.000042037+0.0000001267*G29)</f>
        <v>0.0167116680600583</v>
      </c>
      <c r="L29" s="1" t="n">
        <f aca="false">SIN(RADIANS(J29))*(1.914602-G29*(0.004817+0.000014*G29))+SIN(RADIANS(2*J29))*(0.019993-0.000101*G29)+SIN(RADIANS(3*J29))*0.000289</f>
        <v>-1.89864492893136</v>
      </c>
      <c r="M29" s="1" t="n">
        <f aca="false">I29+L29</f>
        <v>199.61285737027</v>
      </c>
      <c r="N29" s="1" t="n">
        <f aca="false">J29+L29</f>
        <v>-2243.20035858185</v>
      </c>
      <c r="O29" s="1" t="n">
        <f aca="false">(1.000001018*(1-K29*K29))/(1+K29*COS(RADIANS(N29)))</f>
        <v>0.997747570614946</v>
      </c>
      <c r="P29" s="1" t="n">
        <f aca="false">M29-0.00569-0.00478*SIN(RADIANS(125.04-1934.136*G29))</f>
        <v>199.611926690618</v>
      </c>
      <c r="Q29" s="1" t="n">
        <f aca="false">23+(26+((21.448-G29*(46.815+G29*(0.00059-G29*0.001813))))/60)/60</f>
        <v>23.4402299023103</v>
      </c>
      <c r="R29" s="1" t="n">
        <f aca="false">Q29+0.00256*COS(RADIANS(125.04-1934.136*G29))</f>
        <v>23.4399920308158</v>
      </c>
      <c r="S29" s="1" t="n">
        <f aca="false">DEGREES(ATAN2(COS(RADIANS(P29)),COS(RADIANS(R29))*SIN(RADIANS(P29))))</f>
        <v>-161.896699172644</v>
      </c>
      <c r="T29" s="1" t="n">
        <f aca="false">DEGREES(ASIN(SIN(RADIANS(R29))*SIN(RADIANS(P29))))</f>
        <v>-7.67285885388017</v>
      </c>
      <c r="U29" s="1" t="n">
        <f aca="false">TAN(RADIANS(R29/2))*TAN(RADIANS(R29/2))</f>
        <v>0.043037176310548</v>
      </c>
      <c r="V29" s="1" t="n">
        <f aca="false">4*DEGREES(U29*SIN(2*RADIANS(I29))-2*K29*SIN(RADIANS(J29))+4*K29*U29*SIN(RADIANS(J29))*COS(2*RADIANS(I29))-0.5*U29*U29*SIN(4*RADIANS(I29))-1.25*K29*K29*SIN(2*RADIANS(J29)))</f>
        <v>13.6373733595181</v>
      </c>
      <c r="W29" s="1" t="n">
        <f aca="false">DEGREES(ACOS(COS(RADIANS(90.833))/(COS(RADIANS($B$3))*COS(RADIANS(T29)))-TAN(RADIANS($B$3))*TAN(RADIANS(T29))))</f>
        <v>97.0737823467387</v>
      </c>
      <c r="X29" s="7" t="n">
        <f aca="false">(720-4*$B$4-V29+$B$5*60)/1440</f>
        <v>0.504464515722557</v>
      </c>
      <c r="Y29" s="7" t="n">
        <f aca="false">X29-W29*4/1440</f>
        <v>0.234815120314949</v>
      </c>
      <c r="Z29" s="7" t="n">
        <f aca="false">X29+W29*4/1440</f>
        <v>0.774113911130164</v>
      </c>
      <c r="AA29" s="9" t="n">
        <f aca="false">8*W29</f>
        <v>776.590258773909</v>
      </c>
      <c r="AB29" s="1" t="n">
        <f aca="false">MOD(E29*1440+V29+4*$B$4-60*$B$5,1440)</f>
        <v>161.571097359519</v>
      </c>
      <c r="AC29" s="1" t="n">
        <f aca="false">IF(AB29/4&lt;0,AB29/4+180,AB29/4-180)</f>
        <v>-139.60722566012</v>
      </c>
      <c r="AD29" s="1" t="n">
        <f aca="false">DEGREES(ACOS(SIN(RADIANS($B$3))*SIN(RADIANS(T29))+COS(RADIANS($B$3))*COS(RADIANS(T29))*COS(RADIANS(AC29))))</f>
        <v>120.955904136801</v>
      </c>
      <c r="AE29" s="1" t="n">
        <f aca="false">90-AD29</f>
        <v>-30.9559041368012</v>
      </c>
      <c r="AF29" s="1" t="n">
        <f aca="false">IF(AE29&gt;85,0,IF(AE29&gt;5,58.1/TAN(RADIANS(AE29))-0.07/POWER(TAN(RADIANS(AE29)),3)+0.000086/POWER(TAN(RADIANS(AE29)),5),IF(AE29&gt;-0.575,1735+AE29*(-518.2+AE29*(103.4+AE29*(-12.79+AE29*0.711))),-20.772/TAN(RADIANS(AE29)))))/3600</f>
        <v>0.00961965473796192</v>
      </c>
      <c r="AG29" s="1" t="n">
        <f aca="false">AE29+AF29</f>
        <v>-30.9462844820633</v>
      </c>
      <c r="AH29" s="1" t="n">
        <f aca="false">IF(AC29&gt;0,MOD(DEGREES(ACOS(((SIN(RADIANS($B$3))*COS(RADIANS(AD29)))-SIN(RADIANS(T29)))/(COS(RADIANS($B$3))*SIN(RADIANS(AD29)))))+180,360),MOD(540-DEGREES(ACOS(((SIN(RADIANS($B$3))*COS(RADIANS(AD29)))-SIN(RADIANS(T29)))/(COS(RADIANS($B$3))*SIN(RADIANS(AD29))))),360))</f>
        <v>131.505567875956</v>
      </c>
    </row>
    <row r="30" customFormat="false" ht="15" hidden="false" customHeight="false" outlineLevel="0" collapsed="false">
      <c r="D30" s="6" t="n">
        <f aca="false">$B$7</f>
        <v>33890</v>
      </c>
      <c r="E30" s="7" t="n">
        <f aca="false">E29+0.1/24</f>
        <v>0.120833333333333</v>
      </c>
      <c r="F30" s="2" t="n">
        <f aca="false">D30+2415018.5+E30-$B$5/24</f>
        <v>2448908.20416667</v>
      </c>
      <c r="G30" s="8" t="n">
        <f aca="false">(F30-2451545)/36525</f>
        <v>-0.0721915354779848</v>
      </c>
      <c r="I30" s="1" t="n">
        <f aca="false">MOD(280.46646+G30*(36000.76983+G30*0.0003032),360)</f>
        <v>201.515609162952</v>
      </c>
      <c r="J30" s="1" t="n">
        <f aca="false">357.52911+G30*(35999.05029-0.0001537*G30)</f>
        <v>-2241.29760698532</v>
      </c>
      <c r="K30" s="1" t="n">
        <f aca="false">0.016708634-G30*(0.000042037+0.0000001267*G30)</f>
        <v>0.0167116680552649</v>
      </c>
      <c r="L30" s="1" t="n">
        <f aca="false">SIN(RADIANS(J30))*(1.914602-G30*(0.004817+0.000014*G30))+SIN(RADIANS(2*J30))*(0.019993-0.000101*G30)+SIN(RADIANS(3*J30))*0.000289</f>
        <v>-1.89862692963421</v>
      </c>
      <c r="M30" s="1" t="n">
        <f aca="false">I30+L30</f>
        <v>199.616982233318</v>
      </c>
      <c r="N30" s="1" t="n">
        <f aca="false">J30+L30</f>
        <v>-2243.19623391496</v>
      </c>
      <c r="O30" s="1" t="n">
        <f aca="false">(1.000001018*(1-K30*K30))/(1+K30*COS(RADIANS(N30)))</f>
        <v>0.997746381072037</v>
      </c>
      <c r="P30" s="1" t="n">
        <f aca="false">M30-0.00569-0.00478*SIN(RADIANS(125.04-1934.136*G30))</f>
        <v>199.616051551956</v>
      </c>
      <c r="Q30" s="1" t="n">
        <f aca="false">23+(26+((21.448-G30*(46.815+G30*(0.00059-G30*0.001813))))/60)/60</f>
        <v>23.4402299008268</v>
      </c>
      <c r="R30" s="1" t="n">
        <f aca="false">Q30+0.00256*COS(RADIANS(125.04-1934.136*G30))</f>
        <v>23.4399920195167</v>
      </c>
      <c r="S30" s="1" t="n">
        <f aca="false">DEGREES(ATAN2(COS(RADIANS(P30)),COS(RADIANS(R30))*SIN(RADIANS(P30))))</f>
        <v>-161.892846001733</v>
      </c>
      <c r="T30" s="1" t="n">
        <f aca="false">DEGREES(ASIN(SIN(RADIANS(R30))*SIN(RADIANS(P30))))</f>
        <v>-7.6744184308896</v>
      </c>
      <c r="U30" s="1" t="n">
        <f aca="false">TAN(RADIANS(R30/2))*TAN(RADIANS(R30/2))</f>
        <v>0.0430371762678759</v>
      </c>
      <c r="V30" s="1" t="n">
        <f aca="false">4*DEGREES(U30*SIN(2*RADIANS(I30))-2*K30*SIN(RADIANS(J30))+4*K30*U30*SIN(RADIANS(J30))*COS(2*RADIANS(I30))-0.5*U30*U30*SIN(4*RADIANS(I30))-1.25*K30*K30*SIN(2*RADIANS(J30)))</f>
        <v>13.6383997016578</v>
      </c>
      <c r="W30" s="1" t="n">
        <f aca="false">DEGREES(ACOS(COS(RADIANS(90.833))/(COS(RADIANS($B$3))*COS(RADIANS(T30)))-TAN(RADIANS($B$3))*TAN(RADIANS(T30))))</f>
        <v>97.0750283150024</v>
      </c>
      <c r="X30" s="7" t="n">
        <f aca="false">(720-4*$B$4-V30+$B$5*60)/1440</f>
        <v>0.50446380298496</v>
      </c>
      <c r="Y30" s="7" t="n">
        <f aca="false">X30-W30*4/1440</f>
        <v>0.234810946554398</v>
      </c>
      <c r="Z30" s="7" t="n">
        <f aca="false">X30+W30*4/1440</f>
        <v>0.774116659415522</v>
      </c>
      <c r="AA30" s="9" t="n">
        <f aca="false">8*W30</f>
        <v>776.600226520019</v>
      </c>
      <c r="AB30" s="1" t="n">
        <f aca="false">MOD(E30*1440+V30+4*$B$4-60*$B$5,1440)</f>
        <v>167.572123701657</v>
      </c>
      <c r="AC30" s="1" t="n">
        <f aca="false">IF(AB30/4&lt;0,AB30/4+180,AB30/4-180)</f>
        <v>-138.106969074586</v>
      </c>
      <c r="AD30" s="1" t="n">
        <f aca="false">DEGREES(ACOS(SIN(RADIANS($B$3))*SIN(RADIANS(T30))+COS(RADIANS($B$3))*COS(RADIANS(T30))*COS(RADIANS(AC30))))</f>
        <v>120.057765329322</v>
      </c>
      <c r="AE30" s="1" t="n">
        <f aca="false">90-AD30</f>
        <v>-30.0577653293223</v>
      </c>
      <c r="AF30" s="1" t="n">
        <f aca="false">IF(AE30&gt;85,0,IF(AE30&gt;5,58.1/TAN(RADIANS(AE30))-0.07/POWER(TAN(RADIANS(AE30)),3)+0.000086/POWER(TAN(RADIANS(AE30)),5),IF(AE30&gt;-0.575,1735+AE30*(-518.2+AE30*(103.4+AE30*(-12.79+AE30*0.711))),-20.772/TAN(RADIANS(AE30)))))/3600</f>
        <v>0.00997070456962897</v>
      </c>
      <c r="AG30" s="1" t="n">
        <f aca="false">AE30+AF30</f>
        <v>-30.0477946247527</v>
      </c>
      <c r="AH30" s="1" t="n">
        <f aca="false">IF(AC30&gt;0,MOD(DEGREES(ACOS(((SIN(RADIANS($B$3))*COS(RADIANS(AD30)))-SIN(RADIANS(T30)))/(COS(RADIANS($B$3))*SIN(RADIANS(AD30)))))+180,360),MOD(540-DEGREES(ACOS(((SIN(RADIANS($B$3))*COS(RADIANS(AD30)))-SIN(RADIANS(T30)))/(COS(RADIANS($B$3))*SIN(RADIANS(AD30))))),360))</f>
        <v>130.130249993888</v>
      </c>
    </row>
    <row r="31" customFormat="false" ht="15" hidden="false" customHeight="false" outlineLevel="0" collapsed="false">
      <c r="D31" s="6" t="n">
        <f aca="false">$B$7</f>
        <v>33890</v>
      </c>
      <c r="E31" s="7" t="n">
        <f aca="false">E30+0.1/24</f>
        <v>0.125</v>
      </c>
      <c r="F31" s="2" t="n">
        <f aca="false">D31+2415018.5+E31-$B$5/24</f>
        <v>2448908.20833333</v>
      </c>
      <c r="G31" s="8" t="n">
        <f aca="false">(F31-2451545)/36525</f>
        <v>-0.0721914214008627</v>
      </c>
      <c r="I31" s="1" t="n">
        <f aca="false">MOD(280.46646+G31*(36000.76983+G31*0.0003032),360)</f>
        <v>201.519716027162</v>
      </c>
      <c r="J31" s="1" t="n">
        <f aca="false">357.52911+G31*(35999.05029-0.0001537*G31)</f>
        <v>-2241.29350031726</v>
      </c>
      <c r="K31" s="1" t="n">
        <f aca="false">0.016708634-G31*(0.000042037+0.0000001267*G31)</f>
        <v>0.0167116680504715</v>
      </c>
      <c r="L31" s="1" t="n">
        <f aca="false">SIN(RADIANS(J31))*(1.914602-G31*(0.004817+0.000014*G31))+SIN(RADIANS(2*J31))*(0.019993-0.000101*G31)+SIN(RADIANS(3*J31))*0.000289</f>
        <v>-1.89860892049972</v>
      </c>
      <c r="M31" s="1" t="n">
        <f aca="false">I31+L31</f>
        <v>199.621107106663</v>
      </c>
      <c r="N31" s="1" t="n">
        <f aca="false">J31+L31</f>
        <v>-2243.19210923776</v>
      </c>
      <c r="O31" s="1" t="n">
        <f aca="false">(1.000001018*(1-K31*K31))/(1+K31*COS(RADIANS(N31)))</f>
        <v>0.997745191539214</v>
      </c>
      <c r="P31" s="1" t="n">
        <f aca="false">M31-0.00569-0.00478*SIN(RADIANS(125.04-1934.136*G31))</f>
        <v>199.620176423589</v>
      </c>
      <c r="Q31" s="1" t="n">
        <f aca="false">23+(26+((21.448-G31*(46.815+G31*(0.00059-G31*0.001813))))/60)/60</f>
        <v>23.4402298993433</v>
      </c>
      <c r="R31" s="1" t="n">
        <f aca="false">Q31+0.00256*COS(RADIANS(125.04-1934.136*G31))</f>
        <v>23.4399920082176</v>
      </c>
      <c r="S31" s="1" t="n">
        <f aca="false">DEGREES(ATAN2(COS(RADIANS(P31)),COS(RADIANS(R31))*SIN(RADIANS(P31))))</f>
        <v>-161.888992792936</v>
      </c>
      <c r="T31" s="1" t="n">
        <f aca="false">DEGREES(ASIN(SIN(RADIANS(R31))*SIN(RADIANS(P31))))</f>
        <v>-7.67597797749538</v>
      </c>
      <c r="U31" s="1" t="n">
        <f aca="false">TAN(RADIANS(R31/2))*TAN(RADIANS(R31/2))</f>
        <v>0.0430371762252037</v>
      </c>
      <c r="V31" s="1" t="n">
        <f aca="false">4*DEGREES(U31*SIN(2*RADIANS(I31))-2*K31*SIN(RADIANS(J31))+4*K31*U31*SIN(RADIANS(J31))*COS(2*RADIANS(I31))-0.5*U31*U31*SIN(4*RADIANS(I31))-1.25*K31*K31*SIN(2*RADIANS(J31)))</f>
        <v>13.6394258944407</v>
      </c>
      <c r="W31" s="1" t="n">
        <f aca="false">DEGREES(ACOS(COS(RADIANS(90.833))/(COS(RADIANS($B$3))*COS(RADIANS(T31)))-TAN(RADIANS($B$3))*TAN(RADIANS(T31))))</f>
        <v>97.0762742722733</v>
      </c>
      <c r="X31" s="7" t="n">
        <f aca="false">(720-4*$B$4-V31+$B$5*60)/1440</f>
        <v>0.504463090351083</v>
      </c>
      <c r="Y31" s="7" t="n">
        <f aca="false">X31-W31*4/1440</f>
        <v>0.234806772928101</v>
      </c>
      <c r="Z31" s="7" t="n">
        <f aca="false">X31+W31*4/1440</f>
        <v>0.774119407774064</v>
      </c>
      <c r="AA31" s="9" t="n">
        <f aca="false">8*W31</f>
        <v>776.610194178187</v>
      </c>
      <c r="AB31" s="1" t="n">
        <f aca="false">MOD(E31*1440+V31+4*$B$4-60*$B$5,1440)</f>
        <v>173.573149894441</v>
      </c>
      <c r="AC31" s="1" t="n">
        <f aca="false">IF(AB31/4&lt;0,AB31/4+180,AB31/4-180)</f>
        <v>-136.60671252639</v>
      </c>
      <c r="AD31" s="1" t="n">
        <f aca="false">DEGREES(ACOS(SIN(RADIANS($B$3))*SIN(RADIANS(T31))+COS(RADIANS($B$3))*COS(RADIANS(T31))*COS(RADIANS(AC31))))</f>
        <v>119.141496020664</v>
      </c>
      <c r="AE31" s="1" t="n">
        <f aca="false">90-AD31</f>
        <v>-29.1414960206642</v>
      </c>
      <c r="AF31" s="1" t="n">
        <f aca="false">IF(AE31&gt;85,0,IF(AE31&gt;5,58.1/TAN(RADIANS(AE31))-0.07/POWER(TAN(RADIANS(AE31)),3)+0.000086/POWER(TAN(RADIANS(AE31)),5),IF(AE31&gt;-0.575,1735+AE31*(-518.2+AE31*(103.4+AE31*(-12.79+AE31*0.711))),-20.772/TAN(RADIANS(AE31)))))/3600</f>
        <v>0.0103489988814252</v>
      </c>
      <c r="AG31" s="1" t="n">
        <f aca="false">AE31+AF31</f>
        <v>-29.1311470217828</v>
      </c>
      <c r="AH31" s="1" t="n">
        <f aca="false">IF(AC31&gt;0,MOD(DEGREES(ACOS(((SIN(RADIANS($B$3))*COS(RADIANS(AD31)))-SIN(RADIANS(T31)))/(COS(RADIANS($B$3))*SIN(RADIANS(AD31)))))+180,360),MOD(540-DEGREES(ACOS(((SIN(RADIANS($B$3))*COS(RADIANS(AD31)))-SIN(RADIANS(T31)))/(COS(RADIANS($B$3))*SIN(RADIANS(AD31))))),360))</f>
        <v>128.78354311431</v>
      </c>
    </row>
    <row r="32" customFormat="false" ht="15" hidden="false" customHeight="false" outlineLevel="0" collapsed="false">
      <c r="D32" s="6" t="n">
        <f aca="false">$B$7</f>
        <v>33890</v>
      </c>
      <c r="E32" s="7" t="n">
        <f aca="false">E31+0.1/24</f>
        <v>0.129166666666667</v>
      </c>
      <c r="F32" s="2" t="n">
        <f aca="false">D32+2415018.5+E32-$B$5/24</f>
        <v>2448908.2125</v>
      </c>
      <c r="G32" s="8" t="n">
        <f aca="false">(F32-2451545)/36525</f>
        <v>-0.0721913073237407</v>
      </c>
      <c r="I32" s="1" t="n">
        <f aca="false">MOD(280.46646+G32*(36000.76983+G32*0.0003032),360)</f>
        <v>201.523822891372</v>
      </c>
      <c r="J32" s="1" t="n">
        <f aca="false">357.52911+G32*(35999.05029-0.0001537*G32)</f>
        <v>-2241.28939364921</v>
      </c>
      <c r="K32" s="1" t="n">
        <f aca="false">0.016708634-G32*(0.000042037+0.0000001267*G32)</f>
        <v>0.0167116680456782</v>
      </c>
      <c r="L32" s="1" t="n">
        <f aca="false">SIN(RADIANS(J32))*(1.914602-G32*(0.004817+0.000014*G32))+SIN(RADIANS(2*J32))*(0.019993-0.000101*G32)+SIN(RADIANS(3*J32))*0.000289</f>
        <v>-1.89859090152996</v>
      </c>
      <c r="M32" s="1" t="n">
        <f aca="false">I32+L32</f>
        <v>199.625231989842</v>
      </c>
      <c r="N32" s="1" t="n">
        <f aca="false">J32+L32</f>
        <v>-2243.18798455074</v>
      </c>
      <c r="O32" s="1" t="n">
        <f aca="false">(1.000001018*(1-K32*K32))/(1+K32*COS(RADIANS(N32)))</f>
        <v>0.997744002016614</v>
      </c>
      <c r="P32" s="1" t="n">
        <f aca="false">M32-0.00569-0.00478*SIN(RADIANS(125.04-1934.136*G32))</f>
        <v>199.624301305058</v>
      </c>
      <c r="Q32" s="1" t="n">
        <f aca="false">23+(26+((21.448-G32*(46.815+G32*(0.00059-G32*0.001813))))/60)/60</f>
        <v>23.4402298978598</v>
      </c>
      <c r="R32" s="1" t="n">
        <f aca="false">Q32+0.00256*COS(RADIANS(125.04-1934.136*G32))</f>
        <v>23.4399919969184</v>
      </c>
      <c r="S32" s="1" t="n">
        <f aca="false">DEGREES(ATAN2(COS(RADIANS(P32)),COS(RADIANS(R32))*SIN(RADIANS(P32))))</f>
        <v>-161.885139546681</v>
      </c>
      <c r="T32" s="1" t="n">
        <f aca="false">DEGREES(ASIN(SIN(RADIANS(R32))*SIN(RADIANS(P32))))</f>
        <v>-7.67753749351532</v>
      </c>
      <c r="U32" s="1" t="n">
        <f aca="false">TAN(RADIANS(R32/2))*TAN(RADIANS(R32/2))</f>
        <v>0.0430371761825316</v>
      </c>
      <c r="V32" s="1" t="n">
        <f aca="false">4*DEGREES(U32*SIN(2*RADIANS(I32))-2*K32*SIN(RADIANS(J32))+4*K32*U32*SIN(RADIANS(J32))*COS(2*RADIANS(I32))-0.5*U32*U32*SIN(4*RADIANS(I32))-1.25*K32*K32*SIN(2*RADIANS(J32)))</f>
        <v>13.6404519377287</v>
      </c>
      <c r="W32" s="1" t="n">
        <f aca="false">DEGREES(ACOS(COS(RADIANS(90.833))/(COS(RADIANS($B$3))*COS(RADIANS(T32)))-TAN(RADIANS($B$3))*TAN(RADIANS(T32))))</f>
        <v>97.0775202184077</v>
      </c>
      <c r="X32" s="7" t="n">
        <f aca="false">(720-4*$B$4-V32+$B$5*60)/1440</f>
        <v>0.504462377821022</v>
      </c>
      <c r="Y32" s="7" t="n">
        <f aca="false">X32-W32*4/1440</f>
        <v>0.234802599436556</v>
      </c>
      <c r="Z32" s="7" t="n">
        <f aca="false">X32+W32*4/1440</f>
        <v>0.774122156205488</v>
      </c>
      <c r="AA32" s="9" t="n">
        <f aca="false">8*W32</f>
        <v>776.620161747262</v>
      </c>
      <c r="AB32" s="1" t="n">
        <f aca="false">MOD(E32*1440+V32+4*$B$4-60*$B$5,1440)</f>
        <v>179.574175937729</v>
      </c>
      <c r="AC32" s="1" t="n">
        <f aca="false">IF(AB32/4&lt;0,AB32/4+180,AB32/4-180)</f>
        <v>-135.106456015568</v>
      </c>
      <c r="AD32" s="1" t="n">
        <f aca="false">DEGREES(ACOS(SIN(RADIANS($B$3))*SIN(RADIANS(T32))+COS(RADIANS($B$3))*COS(RADIANS(T32))*COS(RADIANS(AC32))))</f>
        <v>118.207971624701</v>
      </c>
      <c r="AE32" s="1" t="n">
        <f aca="false">90-AD32</f>
        <v>-28.2079716247012</v>
      </c>
      <c r="AF32" s="1" t="n">
        <f aca="false">IF(AE32&gt;85,0,IF(AE32&gt;5,58.1/TAN(RADIANS(AE32))-0.07/POWER(TAN(RADIANS(AE32)),3)+0.000086/POWER(TAN(RADIANS(AE32)),5),IF(AE32&gt;-0.575,1735+AE32*(-518.2+AE32*(103.4+AE32*(-12.79+AE32*0.711))),-20.772/TAN(RADIANS(AE32)))))/3600</f>
        <v>0.0107574104215503</v>
      </c>
      <c r="AG32" s="1" t="n">
        <f aca="false">AE32+AF32</f>
        <v>-28.1972142142797</v>
      </c>
      <c r="AH32" s="1" t="n">
        <f aca="false">IF(AC32&gt;0,MOD(DEGREES(ACOS(((SIN(RADIANS($B$3))*COS(RADIANS(AD32)))-SIN(RADIANS(T32)))/(COS(RADIANS($B$3))*SIN(RADIANS(AD32)))))+180,360),MOD(540-DEGREES(ACOS(((SIN(RADIANS($B$3))*COS(RADIANS(AD32)))-SIN(RADIANS(T32)))/(COS(RADIANS($B$3))*SIN(RADIANS(AD32))))),360))</f>
        <v>127.46453593296</v>
      </c>
    </row>
    <row r="33" customFormat="false" ht="15" hidden="false" customHeight="false" outlineLevel="0" collapsed="false">
      <c r="D33" s="6" t="n">
        <f aca="false">$B$7</f>
        <v>33890</v>
      </c>
      <c r="E33" s="7" t="n">
        <f aca="false">E32+0.1/24</f>
        <v>0.133333333333333</v>
      </c>
      <c r="F33" s="2" t="n">
        <f aca="false">D33+2415018.5+E33-$B$5/24</f>
        <v>2448908.21666667</v>
      </c>
      <c r="G33" s="8" t="n">
        <f aca="false">(F33-2451545)/36525</f>
        <v>-0.0721911932466313</v>
      </c>
      <c r="I33" s="1" t="n">
        <f aca="false">MOD(280.46646+G33*(36000.76983+G33*0.0003032),360)</f>
        <v>201.527929755123</v>
      </c>
      <c r="J33" s="1" t="n">
        <f aca="false">357.52911+G33*(35999.05029-0.0001537*G33)</f>
        <v>-2241.28528698161</v>
      </c>
      <c r="K33" s="1" t="n">
        <f aca="false">0.016708634-G33*(0.000042037+0.0000001267*G33)</f>
        <v>0.0167116680408848</v>
      </c>
      <c r="L33" s="1" t="n">
        <f aca="false">SIN(RADIANS(J33))*(1.914602-G33*(0.004817+0.000014*G33))+SIN(RADIANS(2*J33))*(0.019993-0.000101*G33)+SIN(RADIANS(3*J33))*0.000289</f>
        <v>-1.89857287272699</v>
      </c>
      <c r="M33" s="1" t="n">
        <f aca="false">I33+L33</f>
        <v>199.629356882396</v>
      </c>
      <c r="N33" s="1" t="n">
        <f aca="false">J33+L33</f>
        <v>-2243.18385985433</v>
      </c>
      <c r="O33" s="1" t="n">
        <f aca="false">(1.000001018*(1-K33*K33))/(1+K33*COS(RADIANS(N33)))</f>
        <v>0.997742812504377</v>
      </c>
      <c r="P33" s="1" t="n">
        <f aca="false">M33-0.00569-0.00478*SIN(RADIANS(125.04-1934.136*G33))</f>
        <v>199.628426195902</v>
      </c>
      <c r="Q33" s="1" t="n">
        <f aca="false">23+(26+((21.448-G33*(46.815+G33*(0.00059-G33*0.001813))))/60)/60</f>
        <v>23.4402298963764</v>
      </c>
      <c r="R33" s="1" t="n">
        <f aca="false">Q33+0.00256*COS(RADIANS(125.04-1934.136*G33))</f>
        <v>23.4399919856193</v>
      </c>
      <c r="S33" s="1" t="n">
        <f aca="false">DEGREES(ATAN2(COS(RADIANS(P33)),COS(RADIANS(R33))*SIN(RADIANS(P33))))</f>
        <v>-161.881286263391</v>
      </c>
      <c r="T33" s="1" t="n">
        <f aca="false">DEGREES(ASIN(SIN(RADIANS(R33))*SIN(RADIANS(P33))))</f>
        <v>-7.67909697876814</v>
      </c>
      <c r="U33" s="1" t="n">
        <f aca="false">TAN(RADIANS(R33/2))*TAN(RADIANS(R33/2))</f>
        <v>0.0430371761398595</v>
      </c>
      <c r="V33" s="1" t="n">
        <f aca="false">4*DEGREES(U33*SIN(2*RADIANS(I33))-2*K33*SIN(RADIANS(J33))+4*K33*U33*SIN(RADIANS(J33))*COS(2*RADIANS(I33))-0.5*U33*U33*SIN(4*RADIANS(I33))-1.25*K33*K33*SIN(2*RADIANS(J33)))</f>
        <v>13.6414778313842</v>
      </c>
      <c r="W33" s="1" t="n">
        <f aca="false">DEGREES(ACOS(COS(RADIANS(90.833))/(COS(RADIANS($B$3))*COS(RADIANS(T33)))-TAN(RADIANS($B$3))*TAN(RADIANS(T33))))</f>
        <v>97.0787661532627</v>
      </c>
      <c r="X33" s="7" t="n">
        <f aca="false">(720-4*$B$4-V33+$B$5*60)/1440</f>
        <v>0.504461665394872</v>
      </c>
      <c r="Y33" s="7" t="n">
        <f aca="false">X33-W33*4/1440</f>
        <v>0.234798426080253</v>
      </c>
      <c r="Z33" s="7" t="n">
        <f aca="false">X33+W33*4/1440</f>
        <v>0.774124904709491</v>
      </c>
      <c r="AA33" s="9" t="n">
        <f aca="false">8*W33</f>
        <v>776.630129226101</v>
      </c>
      <c r="AB33" s="1" t="n">
        <f aca="false">MOD(E33*1440+V33+4*$B$4-60*$B$5,1440)</f>
        <v>185.575201831384</v>
      </c>
      <c r="AC33" s="1" t="n">
        <f aca="false">IF(AB33/4&lt;0,AB33/4+180,AB33/4-180)</f>
        <v>-133.606199542154</v>
      </c>
      <c r="AD33" s="1" t="n">
        <f aca="false">DEGREES(ACOS(SIN(RADIANS($B$3))*SIN(RADIANS(T33))+COS(RADIANS($B$3))*COS(RADIANS(T33))*COS(RADIANS(AC33))))</f>
        <v>117.258033757143</v>
      </c>
      <c r="AE33" s="1" t="n">
        <f aca="false">90-AD33</f>
        <v>-27.2580337571426</v>
      </c>
      <c r="AF33" s="1" t="n">
        <f aca="false">IF(AE33&gt;85,0,IF(AE33&gt;5,58.1/TAN(RADIANS(AE33))-0.07/POWER(TAN(RADIANS(AE33)),3)+0.000086/POWER(TAN(RADIANS(AE33)),5),IF(AE33&gt;-0.575,1735+AE33*(-518.2+AE33*(103.4+AE33*(-12.79+AE33*0.711))),-20.772/TAN(RADIANS(AE33)))))/3600</f>
        <v>0.0111992892824676</v>
      </c>
      <c r="AG33" s="1" t="n">
        <f aca="false">AE33+AF33</f>
        <v>-27.2468344678601</v>
      </c>
      <c r="AH33" s="1" t="n">
        <f aca="false">IF(AC33&gt;0,MOD(DEGREES(ACOS(((SIN(RADIANS($B$3))*COS(RADIANS(AD33)))-SIN(RADIANS(T33)))/(COS(RADIANS($B$3))*SIN(RADIANS(AD33)))))+180,360),MOD(540-DEGREES(ACOS(((SIN(RADIANS($B$3))*COS(RADIANS(AD33)))-SIN(RADIANS(T33)))/(COS(RADIANS($B$3))*SIN(RADIANS(AD33))))),360))</f>
        <v>126.172292359937</v>
      </c>
    </row>
    <row r="34" customFormat="false" ht="15" hidden="false" customHeight="false" outlineLevel="0" collapsed="false">
      <c r="D34" s="6" t="n">
        <f aca="false">$B$7</f>
        <v>33890</v>
      </c>
      <c r="E34" s="7" t="n">
        <f aca="false">E33+0.1/24</f>
        <v>0.1375</v>
      </c>
      <c r="F34" s="2" t="n">
        <f aca="false">D34+2415018.5+E34-$B$5/24</f>
        <v>2448908.22083333</v>
      </c>
      <c r="G34" s="8" t="n">
        <f aca="false">(F34-2451545)/36525</f>
        <v>-0.0721910791695093</v>
      </c>
      <c r="I34" s="1" t="n">
        <f aca="false">MOD(280.46646+G34*(36000.76983+G34*0.0003032),360)</f>
        <v>201.532036619333</v>
      </c>
      <c r="J34" s="1" t="n">
        <f aca="false">357.52911+G34*(35999.05029-0.0001537*G34)</f>
        <v>-2241.28118031355</v>
      </c>
      <c r="K34" s="1" t="n">
        <f aca="false">0.016708634-G34*(0.000042037+0.0000001267*G34)</f>
        <v>0.0167116680360914</v>
      </c>
      <c r="L34" s="1" t="n">
        <f aca="false">SIN(RADIANS(J34))*(1.914602-G34*(0.004817+0.000014*G34))+SIN(RADIANS(2*J34))*(0.019993-0.000101*G34)+SIN(RADIANS(3*J34))*0.000289</f>
        <v>-1.89855483408684</v>
      </c>
      <c r="M34" s="1" t="n">
        <f aca="false">I34+L34</f>
        <v>199.633481785246</v>
      </c>
      <c r="N34" s="1" t="n">
        <f aca="false">J34+L34</f>
        <v>-2243.17973514764</v>
      </c>
      <c r="O34" s="1" t="n">
        <f aca="false">(1.000001018*(1-K34*K34))/(1+K34*COS(RADIANS(N34)))</f>
        <v>0.997741623002243</v>
      </c>
      <c r="P34" s="1" t="n">
        <f aca="false">M34-0.00569-0.00478*SIN(RADIANS(125.04-1934.136*G34))</f>
        <v>199.632551097041</v>
      </c>
      <c r="Q34" s="1" t="n">
        <f aca="false">23+(26+((21.448-G34*(46.815+G34*(0.00059-G34*0.001813))))/60)/60</f>
        <v>23.4402298948929</v>
      </c>
      <c r="R34" s="1" t="n">
        <f aca="false">Q34+0.00256*COS(RADIANS(125.04-1934.136*G34))</f>
        <v>23.4399919743202</v>
      </c>
      <c r="S34" s="1" t="n">
        <f aca="false">DEGREES(ATAN2(COS(RADIANS(P34)),COS(RADIANS(R34))*SIN(RADIANS(P34))))</f>
        <v>-161.8774329422</v>
      </c>
      <c r="T34" s="1" t="n">
        <f aca="false">DEGREES(ASIN(SIN(RADIANS(R34))*SIN(RADIANS(P34))))</f>
        <v>-7.68065643359424</v>
      </c>
      <c r="U34" s="1" t="n">
        <f aca="false">TAN(RADIANS(R34/2))*TAN(RADIANS(R34/2))</f>
        <v>0.0430371760971874</v>
      </c>
      <c r="V34" s="1" t="n">
        <f aca="false">4*DEGREES(U34*SIN(2*RADIANS(I34))-2*K34*SIN(RADIANS(J34))+4*K34*U34*SIN(RADIANS(J34))*COS(2*RADIANS(I34))-0.5*U34*U34*SIN(4*RADIANS(I34))-1.25*K34*K34*SIN(2*RADIANS(J34)))</f>
        <v>13.6425035756126</v>
      </c>
      <c r="W34" s="1" t="n">
        <f aca="false">DEGREES(ACOS(COS(RADIANS(90.833))/(COS(RADIANS($B$3))*COS(RADIANS(T34)))-TAN(RADIANS($B$3))*TAN(RADIANS(T34))))</f>
        <v>97.080012077112</v>
      </c>
      <c r="X34" s="7" t="n">
        <f aca="false">(720-4*$B$4-V34+$B$5*60)/1440</f>
        <v>0.504460953072491</v>
      </c>
      <c r="Y34" s="7" t="n">
        <f aca="false">X34-W34*4/1440</f>
        <v>0.234794252858291</v>
      </c>
      <c r="Z34" s="7" t="n">
        <f aca="false">X34+W34*4/1440</f>
        <v>0.774127653286691</v>
      </c>
      <c r="AA34" s="9" t="n">
        <f aca="false">8*W34</f>
        <v>776.640096616896</v>
      </c>
      <c r="AB34" s="1" t="n">
        <f aca="false">MOD(E34*1440+V34+4*$B$4-60*$B$5,1440)</f>
        <v>191.576227575613</v>
      </c>
      <c r="AC34" s="1" t="n">
        <f aca="false">IF(AB34/4&lt;0,AB34/4+180,AB34/4-180)</f>
        <v>-132.105943106097</v>
      </c>
      <c r="AD34" s="1" t="n">
        <f aca="false">DEGREES(ACOS(SIN(RADIANS($B$3))*SIN(RADIANS(T34))+COS(RADIANS($B$3))*COS(RADIANS(T34))*COS(RADIANS(AC34))))</f>
        <v>116.292490630086</v>
      </c>
      <c r="AE34" s="1" t="n">
        <f aca="false">90-AD34</f>
        <v>-26.2924906300856</v>
      </c>
      <c r="AF34" s="1" t="n">
        <f aca="false">IF(AE34&gt;85,0,IF(AE34&gt;5,58.1/TAN(RADIANS(AE34))-0.07/POWER(TAN(RADIANS(AE34)),3)+0.000086/POWER(TAN(RADIANS(AE34)),5),IF(AE34&gt;-0.575,1735+AE34*(-518.2+AE34*(103.4+AE34*(-12.79+AE34*0.711))),-20.772/TAN(RADIANS(AE34)))))/3600</f>
        <v>0.0116785610649391</v>
      </c>
      <c r="AG34" s="1" t="n">
        <f aca="false">AE34+AF34</f>
        <v>-26.2808120690206</v>
      </c>
      <c r="AH34" s="1" t="n">
        <f aca="false">IF(AC34&gt;0,MOD(DEGREES(ACOS(((SIN(RADIANS($B$3))*COS(RADIANS(AD34)))-SIN(RADIANS(T34)))/(COS(RADIANS($B$3))*SIN(RADIANS(AD34)))))+180,360),MOD(540-DEGREES(ACOS(((SIN(RADIANS($B$3))*COS(RADIANS(AD34)))-SIN(RADIANS(T34)))/(COS(RADIANS($B$3))*SIN(RADIANS(AD34))))),360))</f>
        <v>124.90585863496</v>
      </c>
    </row>
    <row r="35" customFormat="false" ht="15" hidden="false" customHeight="false" outlineLevel="0" collapsed="false">
      <c r="D35" s="6" t="n">
        <f aca="false">$B$7</f>
        <v>33890</v>
      </c>
      <c r="E35" s="7" t="n">
        <f aca="false">E34+0.1/24</f>
        <v>0.141666666666667</v>
      </c>
      <c r="F35" s="2" t="n">
        <f aca="false">D35+2415018.5+E35-$B$5/24</f>
        <v>2448908.225</v>
      </c>
      <c r="G35" s="8" t="n">
        <f aca="false">(F35-2451545)/36525</f>
        <v>-0.0721909650923999</v>
      </c>
      <c r="I35" s="1" t="n">
        <f aca="false">MOD(280.46646+G35*(36000.76983+G35*0.0003032),360)</f>
        <v>201.536143483084</v>
      </c>
      <c r="J35" s="1" t="n">
        <f aca="false">357.52911+G35*(35999.05029-0.0001537*G35)</f>
        <v>-2241.27707364595</v>
      </c>
      <c r="K35" s="1" t="n">
        <f aca="false">0.016708634-G35*(0.000042037+0.0000001267*G35)</f>
        <v>0.0167116680312981</v>
      </c>
      <c r="L35" s="1" t="n">
        <f aca="false">SIN(RADIANS(J35))*(1.914602-G35*(0.004817+0.000014*G35))+SIN(RADIANS(2*J35))*(0.019993-0.000101*G35)+SIN(RADIANS(3*J35))*0.000289</f>
        <v>-1.89853678561358</v>
      </c>
      <c r="M35" s="1" t="n">
        <f aca="false">I35+L35</f>
        <v>199.63760669747</v>
      </c>
      <c r="N35" s="1" t="n">
        <f aca="false">J35+L35</f>
        <v>-2243.17561043157</v>
      </c>
      <c r="O35" s="1" t="n">
        <f aca="false">(1.000001018*(1-K35*K35))/(1+K35*COS(RADIANS(N35)))</f>
        <v>0.997740433510485</v>
      </c>
      <c r="P35" s="1" t="n">
        <f aca="false">M35-0.00569-0.00478*SIN(RADIANS(125.04-1934.136*G35))</f>
        <v>199.636676007554</v>
      </c>
      <c r="Q35" s="1" t="n">
        <f aca="false">23+(26+((21.448-G35*(46.815+G35*(0.00059-G35*0.001813))))/60)/60</f>
        <v>23.4402298934094</v>
      </c>
      <c r="R35" s="1" t="n">
        <f aca="false">Q35+0.00256*COS(RADIANS(125.04-1934.136*G35))</f>
        <v>23.439991963021</v>
      </c>
      <c r="S35" s="1" t="n">
        <f aca="false">DEGREES(ATAN2(COS(RADIANS(P35)),COS(RADIANS(R35))*SIN(RADIANS(P35))))</f>
        <v>-161.873579583964</v>
      </c>
      <c r="T35" s="1" t="n">
        <f aca="false">DEGREES(ASIN(SIN(RADIANS(R35))*SIN(RADIANS(P35))))</f>
        <v>-7.68221585763757</v>
      </c>
      <c r="U35" s="1" t="n">
        <f aca="false">TAN(RADIANS(R35/2))*TAN(RADIANS(R35/2))</f>
        <v>0.0430371760545153</v>
      </c>
      <c r="V35" s="1" t="n">
        <f aca="false">4*DEGREES(U35*SIN(2*RADIANS(I35))-2*K35*SIN(RADIANS(J35))+4*K35*U35*SIN(RADIANS(J35))*COS(2*RADIANS(I35))-0.5*U35*U35*SIN(4*RADIANS(I35))-1.25*K35*K35*SIN(2*RADIANS(J35)))</f>
        <v>13.6435291701615</v>
      </c>
      <c r="W35" s="1" t="n">
        <f aca="false">DEGREES(ACOS(COS(RADIANS(90.833))/(COS(RADIANS($B$3))*COS(RADIANS(T35)))-TAN(RADIANS($B$3))*TAN(RADIANS(T35))))</f>
        <v>97.0812579896731</v>
      </c>
      <c r="X35" s="7" t="n">
        <f aca="false">(720-4*$B$4-V35+$B$5*60)/1440</f>
        <v>0.504460240854055</v>
      </c>
      <c r="Y35" s="7" t="n">
        <f aca="false">X35-W35*4/1440</f>
        <v>0.234790079771629</v>
      </c>
      <c r="Z35" s="7" t="n">
        <f aca="false">X35+W35*4/1440</f>
        <v>0.77413040193648</v>
      </c>
      <c r="AA35" s="9" t="n">
        <f aca="false">8*W35</f>
        <v>776.650063917385</v>
      </c>
      <c r="AB35" s="1" t="n">
        <f aca="false">MOD(E35*1440+V35+4*$B$4-60*$B$5,1440)</f>
        <v>197.577253170162</v>
      </c>
      <c r="AC35" s="1" t="n">
        <f aca="false">IF(AB35/4&lt;0,AB35/4+180,AB35/4-180)</f>
        <v>-130.60568670746</v>
      </c>
      <c r="AD35" s="1" t="n">
        <f aca="false">DEGREES(ACOS(SIN(RADIANS($B$3))*SIN(RADIANS(T35))+COS(RADIANS($B$3))*COS(RADIANS(T35))*COS(RADIANS(AC35))))</f>
        <v>115.312117655712</v>
      </c>
      <c r="AE35" s="1" t="n">
        <f aca="false">90-AD35</f>
        <v>-25.3121176557118</v>
      </c>
      <c r="AF35" s="1" t="n">
        <f aca="false">IF(AE35&gt;85,0,IF(AE35&gt;5,58.1/TAN(RADIANS(AE35))-0.07/POWER(TAN(RADIANS(AE35)),3)+0.000086/POWER(TAN(RADIANS(AE35)),5),IF(AE35&gt;-0.575,1735+AE35*(-518.2+AE35*(103.4+AE35*(-12.79+AE35*0.711))),-20.772/TAN(RADIANS(AE35)))))/3600</f>
        <v>0.012199850637672</v>
      </c>
      <c r="AG35" s="1" t="n">
        <f aca="false">AE35+AF35</f>
        <v>-25.2999178050742</v>
      </c>
      <c r="AH35" s="1" t="n">
        <f aca="false">IF(AC35&gt;0,MOD(DEGREES(ACOS(((SIN(RADIANS($B$3))*COS(RADIANS(AD35)))-SIN(RADIANS(T35)))/(COS(RADIANS($B$3))*SIN(RADIANS(AD35)))))+180,360),MOD(540-DEGREES(ACOS(((SIN(RADIANS($B$3))*COS(RADIANS(AD35)))-SIN(RADIANS(T35)))/(COS(RADIANS($B$3))*SIN(RADIANS(AD35))))),360))</f>
        <v>123.664269523837</v>
      </c>
    </row>
    <row r="36" customFormat="false" ht="15" hidden="false" customHeight="false" outlineLevel="0" collapsed="false">
      <c r="D36" s="6" t="n">
        <f aca="false">$B$7</f>
        <v>33890</v>
      </c>
      <c r="E36" s="7" t="n">
        <f aca="false">E35+0.1/24</f>
        <v>0.145833333333333</v>
      </c>
      <c r="F36" s="2" t="n">
        <f aca="false">D36+2415018.5+E36-$B$5/24</f>
        <v>2448908.22916667</v>
      </c>
      <c r="G36" s="8" t="n">
        <f aca="false">(F36-2451545)/36525</f>
        <v>-0.0721908510152778</v>
      </c>
      <c r="I36" s="1" t="n">
        <f aca="false">MOD(280.46646+G36*(36000.76983+G36*0.0003032),360)</f>
        <v>201.540250347293</v>
      </c>
      <c r="J36" s="1" t="n">
        <f aca="false">357.52911+G36*(35999.05029-0.0001537*G36)</f>
        <v>-2241.27296697789</v>
      </c>
      <c r="K36" s="1" t="n">
        <f aca="false">0.016708634-G36*(0.000042037+0.0000001267*G36)</f>
        <v>0.0167116680265047</v>
      </c>
      <c r="L36" s="1" t="n">
        <f aca="false">SIN(RADIANS(J36))*(1.914602-G36*(0.004817+0.000014*G36))+SIN(RADIANS(2*J36))*(0.019993-0.000101*G36)+SIN(RADIANS(3*J36))*0.000289</f>
        <v>-1.89851872730323</v>
      </c>
      <c r="M36" s="1" t="n">
        <f aca="false">I36+L36</f>
        <v>199.64173161999</v>
      </c>
      <c r="N36" s="1" t="n">
        <f aca="false">J36+L36</f>
        <v>-2243.1714857052</v>
      </c>
      <c r="O36" s="1" t="n">
        <f aca="false">(1.000001018*(1-K36*K36))/(1+K36*COS(RADIANS(N36)))</f>
        <v>0.997739244028842</v>
      </c>
      <c r="P36" s="1" t="n">
        <f aca="false">M36-0.00569-0.00478*SIN(RADIANS(125.04-1934.136*G36))</f>
        <v>199.640800928363</v>
      </c>
      <c r="Q36" s="1" t="n">
        <f aca="false">23+(26+((21.448-G36*(46.815+G36*(0.00059-G36*0.001813))))/60)/60</f>
        <v>23.4402298919259</v>
      </c>
      <c r="R36" s="1" t="n">
        <f aca="false">Q36+0.00256*COS(RADIANS(125.04-1934.136*G36))</f>
        <v>23.4399919517219</v>
      </c>
      <c r="S36" s="1" t="n">
        <f aca="false">DEGREES(ATAN2(COS(RADIANS(P36)),COS(RADIANS(R36))*SIN(RADIANS(P36))))</f>
        <v>-161.869726187815</v>
      </c>
      <c r="T36" s="1" t="n">
        <f aca="false">DEGREES(ASIN(SIN(RADIANS(R36))*SIN(RADIANS(P36))))</f>
        <v>-7.68377525123922</v>
      </c>
      <c r="U36" s="1" t="n">
        <f aca="false">TAN(RADIANS(R36/2))*TAN(RADIANS(R36/2))</f>
        <v>0.0430371760118432</v>
      </c>
      <c r="V36" s="1" t="n">
        <f aca="false">4*DEGREES(U36*SIN(2*RADIANS(I36))-2*K36*SIN(RADIANS(J36))+4*K36*U36*SIN(RADIANS(J36))*COS(2*RADIANS(I36))-0.5*U36*U36*SIN(4*RADIANS(I36))-1.25*K36*K36*SIN(2*RADIANS(J36)))</f>
        <v>13.6445546152368</v>
      </c>
      <c r="W36" s="1" t="n">
        <f aca="false">DEGREES(ACOS(COS(RADIANS(90.833))/(COS(RADIANS($B$3))*COS(RADIANS(T36)))-TAN(RADIANS($B$3))*TAN(RADIANS(T36))))</f>
        <v>97.0825038912203</v>
      </c>
      <c r="X36" s="7" t="n">
        <f aca="false">(720-4*$B$4-V36+$B$5*60)/1440</f>
        <v>0.504459528739419</v>
      </c>
      <c r="Y36" s="7" t="n">
        <f aca="false">X36-W36*4/1440</f>
        <v>0.234785906819363</v>
      </c>
      <c r="Z36" s="7" t="n">
        <f aca="false">X36+W36*4/1440</f>
        <v>0.774133150659475</v>
      </c>
      <c r="AA36" s="9" t="n">
        <f aca="false">8*W36</f>
        <v>776.660031129762</v>
      </c>
      <c r="AB36" s="1" t="n">
        <f aca="false">MOD(E36*1440+V36+4*$B$4-60*$B$5,1440)</f>
        <v>203.578278615236</v>
      </c>
      <c r="AC36" s="1" t="n">
        <f aca="false">IF(AB36/4&lt;0,AB36/4+180,AB36/4-180)</f>
        <v>-129.105430346191</v>
      </c>
      <c r="AD36" s="1" t="n">
        <f aca="false">DEGREES(ACOS(SIN(RADIANS($B$3))*SIN(RADIANS(T36))+COS(RADIANS($B$3))*COS(RADIANS(T36))*COS(RADIANS(AC36))))</f>
        <v>114.317658217637</v>
      </c>
      <c r="AE36" s="1" t="n">
        <f aca="false">90-AD36</f>
        <v>-24.3176582176371</v>
      </c>
      <c r="AF36" s="1" t="n">
        <f aca="false">IF(AE36&gt;85,0,IF(AE36&gt;5,58.1/TAN(RADIANS(AE36))-0.07/POWER(TAN(RADIANS(AE36)),3)+0.000086/POWER(TAN(RADIANS(AE36)),5),IF(AE36&gt;-0.575,1735+AE36*(-518.2+AE36*(103.4+AE36*(-12.79+AE36*0.711))),-20.772/TAN(RADIANS(AE36)))))/3600</f>
        <v>0.0127686396293483</v>
      </c>
      <c r="AG36" s="1" t="n">
        <f aca="false">AE36+AF36</f>
        <v>-24.3048895780077</v>
      </c>
      <c r="AH36" s="1" t="n">
        <f aca="false">IF(AC36&gt;0,MOD(DEGREES(ACOS(((SIN(RADIANS($B$3))*COS(RADIANS(AD36)))-SIN(RADIANS(T36)))/(COS(RADIANS($B$3))*SIN(RADIANS(AD36)))))+180,360),MOD(540-DEGREES(ACOS(((SIN(RADIANS($B$3))*COS(RADIANS(AD36)))-SIN(RADIANS(T36)))/(COS(RADIANS($B$3))*SIN(RADIANS(AD36))))),360))</f>
        <v>122.446553662286</v>
      </c>
    </row>
    <row r="37" customFormat="false" ht="15" hidden="false" customHeight="false" outlineLevel="0" collapsed="false">
      <c r="D37" s="6" t="n">
        <f aca="false">$B$7</f>
        <v>33890</v>
      </c>
      <c r="E37" s="7" t="n">
        <f aca="false">E36+0.1/24</f>
        <v>0.15</v>
      </c>
      <c r="F37" s="2" t="n">
        <f aca="false">D37+2415018.5+E37-$B$5/24</f>
        <v>2448908.23333333</v>
      </c>
      <c r="G37" s="8" t="n">
        <f aca="false">(F37-2451545)/36525</f>
        <v>-0.0721907369381685</v>
      </c>
      <c r="I37" s="1" t="n">
        <f aca="false">MOD(280.46646+G37*(36000.76983+G37*0.0003032),360)</f>
        <v>201.544357211045</v>
      </c>
      <c r="J37" s="1" t="n">
        <f aca="false">357.52911+G37*(35999.05029-0.0001537*G37)</f>
        <v>-2241.2688603103</v>
      </c>
      <c r="K37" s="1" t="n">
        <f aca="false">0.016708634-G37*(0.000042037+0.0000001267*G37)</f>
        <v>0.0167116680217113</v>
      </c>
      <c r="L37" s="1" t="n">
        <f aca="false">SIN(RADIANS(J37))*(1.914602-G37*(0.004817+0.000014*G37))+SIN(RADIANS(2*J37))*(0.019993-0.000101*G37)+SIN(RADIANS(3*J37))*0.000289</f>
        <v>-1.89850065915987</v>
      </c>
      <c r="M37" s="1" t="n">
        <f aca="false">I37+L37</f>
        <v>199.645856551885</v>
      </c>
      <c r="N37" s="1" t="n">
        <f aca="false">J37+L37</f>
        <v>-2243.16736096946</v>
      </c>
      <c r="O37" s="1" t="n">
        <f aca="false">(1.000001018*(1-K37*K37))/(1+K37*COS(RADIANS(N37)))</f>
        <v>0.997738054557586</v>
      </c>
      <c r="P37" s="1" t="n">
        <f aca="false">M37-0.00569-0.00478*SIN(RADIANS(125.04-1934.136*G37))</f>
        <v>199.644925858547</v>
      </c>
      <c r="Q37" s="1" t="n">
        <f aca="false">23+(26+((21.448-G37*(46.815+G37*(0.00059-G37*0.001813))))/60)/60</f>
        <v>23.4402298904425</v>
      </c>
      <c r="R37" s="1" t="n">
        <f aca="false">Q37+0.00256*COS(RADIANS(125.04-1934.136*G37))</f>
        <v>23.4399919404228</v>
      </c>
      <c r="S37" s="1" t="n">
        <f aca="false">DEGREES(ATAN2(COS(RADIANS(P37)),COS(RADIANS(R37))*SIN(RADIANS(P37))))</f>
        <v>-161.86587275461</v>
      </c>
      <c r="T37" s="1" t="n">
        <f aca="false">DEGREES(ASIN(SIN(RADIANS(R37))*SIN(RADIANS(P37))))</f>
        <v>-7.68533461404348</v>
      </c>
      <c r="U37" s="1" t="n">
        <f aca="false">TAN(RADIANS(R37/2))*TAN(RADIANS(R37/2))</f>
        <v>0.0430371759691712</v>
      </c>
      <c r="V37" s="1" t="n">
        <f aca="false">4*DEGREES(U37*SIN(2*RADIANS(I37))-2*K37*SIN(RADIANS(J37))+4*K37*U37*SIN(RADIANS(J37))*COS(2*RADIANS(I37))-0.5*U37*U37*SIN(4*RADIANS(I37))-1.25*K37*K37*SIN(2*RADIANS(J37)))</f>
        <v>13.6455799105863</v>
      </c>
      <c r="W37" s="1" t="n">
        <f aca="false">DEGREES(ACOS(COS(RADIANS(90.833))/(COS(RADIANS($B$3))*COS(RADIANS(T37)))-TAN(RADIANS($B$3))*TAN(RADIANS(T37))))</f>
        <v>97.0837497814713</v>
      </c>
      <c r="X37" s="7" t="n">
        <f aca="false">(720-4*$B$4-V37+$B$5*60)/1440</f>
        <v>0.50445881672876</v>
      </c>
      <c r="Y37" s="7" t="n">
        <f aca="false">X37-W37*4/1440</f>
        <v>0.23478173400245</v>
      </c>
      <c r="Z37" s="7" t="n">
        <f aca="false">X37+W37*4/1440</f>
        <v>0.774135899455069</v>
      </c>
      <c r="AA37" s="9" t="n">
        <f aca="false">8*W37</f>
        <v>776.669998251771</v>
      </c>
      <c r="AB37" s="1" t="n">
        <f aca="false">MOD(E37*1440+V37+4*$B$4-60*$B$5,1440)</f>
        <v>209.579303910586</v>
      </c>
      <c r="AC37" s="1" t="n">
        <f aca="false">IF(AB37/4&lt;0,AB37/4+180,AB37/4-180)</f>
        <v>-127.605174022353</v>
      </c>
      <c r="AD37" s="1" t="n">
        <f aca="false">DEGREES(ACOS(SIN(RADIANS($B$3))*SIN(RADIANS(T37))+COS(RADIANS($B$3))*COS(RADIANS(T37))*COS(RADIANS(AC37))))</f>
        <v>113.309824581171</v>
      </c>
      <c r="AE37" s="1" t="n">
        <f aca="false">90-AD37</f>
        <v>-23.3098245811705</v>
      </c>
      <c r="AF37" s="1" t="n">
        <f aca="false">IF(AE37&gt;85,0,IF(AE37&gt;5,58.1/TAN(RADIANS(AE37))-0.07/POWER(TAN(RADIANS(AE37)),3)+0.000086/POWER(TAN(RADIANS(AE37)),5),IF(AE37&gt;-0.575,1735+AE37*(-518.2+AE37*(103.4+AE37*(-12.79+AE37*0.711))),-20.772/TAN(RADIANS(AE37)))))/3600</f>
        <v>0.0133914688771955</v>
      </c>
      <c r="AG37" s="1" t="n">
        <f aca="false">AE37+AF37</f>
        <v>-23.2964331122933</v>
      </c>
      <c r="AH37" s="1" t="n">
        <f aca="false">IF(AC37&gt;0,MOD(DEGREES(ACOS(((SIN(RADIANS($B$3))*COS(RADIANS(AD37)))-SIN(RADIANS(T37)))/(COS(RADIANS($B$3))*SIN(RADIANS(AD37)))))+180,360),MOD(540-DEGREES(ACOS(((SIN(RADIANS($B$3))*COS(RADIANS(AD37)))-SIN(RADIANS(T37)))/(COS(RADIANS($B$3))*SIN(RADIANS(AD37))))),360))</f>
        <v>121.251738110857</v>
      </c>
    </row>
    <row r="38" customFormat="false" ht="15" hidden="false" customHeight="false" outlineLevel="0" collapsed="false">
      <c r="D38" s="6" t="n">
        <f aca="false">$B$7</f>
        <v>33890</v>
      </c>
      <c r="E38" s="7" t="n">
        <f aca="false">E37+0.1/24</f>
        <v>0.154166666666667</v>
      </c>
      <c r="F38" s="2" t="n">
        <f aca="false">D38+2415018.5+E38-$B$5/24</f>
        <v>2448908.2375</v>
      </c>
      <c r="G38" s="8" t="n">
        <f aca="false">(F38-2451545)/36525</f>
        <v>-0.0721906228610464</v>
      </c>
      <c r="I38" s="1" t="n">
        <f aca="false">MOD(280.46646+G38*(36000.76983+G38*0.0003032),360)</f>
        <v>201.548464075254</v>
      </c>
      <c r="J38" s="1" t="n">
        <f aca="false">357.52911+G38*(35999.05029-0.0001537*G38)</f>
        <v>-2241.26475364224</v>
      </c>
      <c r="K38" s="1" t="n">
        <f aca="false">0.016708634-G38*(0.000042037+0.0000001267*G38)</f>
        <v>0.0167116680169179</v>
      </c>
      <c r="L38" s="1" t="n">
        <f aca="false">SIN(RADIANS(J38))*(1.914602-G38*(0.004817+0.000014*G38))+SIN(RADIANS(2*J38))*(0.019993-0.000101*G38)+SIN(RADIANS(3*J38))*0.000289</f>
        <v>-1.89848258117952</v>
      </c>
      <c r="M38" s="1" t="n">
        <f aca="false">I38+L38</f>
        <v>199.649981494075</v>
      </c>
      <c r="N38" s="1" t="n">
        <f aca="false">J38+L38</f>
        <v>-2243.16323622342</v>
      </c>
      <c r="O38" s="1" t="n">
        <f aca="false">(1.000001018*(1-K38*K38))/(1+K38*COS(RADIANS(N38)))</f>
        <v>0.997736865096459</v>
      </c>
      <c r="P38" s="1" t="n">
        <f aca="false">M38-0.00569-0.00478*SIN(RADIANS(125.04-1934.136*G38))</f>
        <v>199.649050799026</v>
      </c>
      <c r="Q38" s="1" t="n">
        <f aca="false">23+(26+((21.448-G38*(46.815+G38*(0.00059-G38*0.001813))))/60)/60</f>
        <v>23.440229888959</v>
      </c>
      <c r="R38" s="1" t="n">
        <f aca="false">Q38+0.00256*COS(RADIANS(125.04-1934.136*G38))</f>
        <v>23.4399919291237</v>
      </c>
      <c r="S38" s="1" t="n">
        <f aca="false">DEGREES(ATAN2(COS(RADIANS(P38)),COS(RADIANS(R38))*SIN(RADIANS(P38))))</f>
        <v>-161.862019283481</v>
      </c>
      <c r="T38" s="1" t="n">
        <f aca="false">DEGREES(ASIN(SIN(RADIANS(R38))*SIN(RADIANS(P38))))</f>
        <v>-7.68689394639056</v>
      </c>
      <c r="U38" s="1" t="n">
        <f aca="false">TAN(RADIANS(R38/2))*TAN(RADIANS(R38/2))</f>
        <v>0.0430371759264991</v>
      </c>
      <c r="V38" s="1" t="n">
        <f aca="false">4*DEGREES(U38*SIN(2*RADIANS(I38))-2*K38*SIN(RADIANS(J38))+4*K38*U38*SIN(RADIANS(J38))*COS(2*RADIANS(I38))-0.5*U38*U38*SIN(4*RADIANS(I38))-1.25*K38*K38*SIN(2*RADIANS(J38)))</f>
        <v>13.6466050564153</v>
      </c>
      <c r="W38" s="1" t="n">
        <f aca="false">DEGREES(ACOS(COS(RADIANS(90.833))/(COS(RADIANS($B$3))*COS(RADIANS(T38)))-TAN(RADIANS($B$3))*TAN(RADIANS(T38))))</f>
        <v>97.0849956606999</v>
      </c>
      <c r="X38" s="7" t="n">
        <f aca="false">(720-4*$B$4-V38+$B$5*60)/1440</f>
        <v>0.504458104821934</v>
      </c>
      <c r="Y38" s="7" t="n">
        <f aca="false">X38-W38*4/1440</f>
        <v>0.23477756131999</v>
      </c>
      <c r="Z38" s="7" t="n">
        <f aca="false">X38+W38*4/1440</f>
        <v>0.774138648323878</v>
      </c>
      <c r="AA38" s="9" t="n">
        <f aca="false">8*W38</f>
        <v>776.679965285599</v>
      </c>
      <c r="AB38" s="1" t="n">
        <f aca="false">MOD(E38*1440+V38+4*$B$4-60*$B$5,1440)</f>
        <v>215.580329056416</v>
      </c>
      <c r="AC38" s="1" t="n">
        <f aca="false">IF(AB38/4&lt;0,AB38/4+180,AB38/4-180)</f>
        <v>-126.104917735896</v>
      </c>
      <c r="AD38" s="1" t="n">
        <f aca="false">DEGREES(ACOS(SIN(RADIANS($B$3))*SIN(RADIANS(T38))+COS(RADIANS($B$3))*COS(RADIANS(T38))*COS(RADIANS(AC38))))</f>
        <v>112.289298908374</v>
      </c>
      <c r="AE38" s="1" t="n">
        <f aca="false">90-AD38</f>
        <v>-22.2892989083738</v>
      </c>
      <c r="AF38" s="1" t="n">
        <f aca="false">IF(AE38&gt;85,0,IF(AE38&gt;5,58.1/TAN(RADIANS(AE38))-0.07/POWER(TAN(RADIANS(AE38)),3)+0.000086/POWER(TAN(RADIANS(AE38)),5),IF(AE38&gt;-0.575,1735+AE38*(-518.2+AE38*(103.4+AE38*(-12.79+AE38*0.711))),-20.772/TAN(RADIANS(AE38)))))/3600</f>
        <v>0.0140762015413316</v>
      </c>
      <c r="AG38" s="1" t="n">
        <f aca="false">AE38+AF38</f>
        <v>-22.2752227068325</v>
      </c>
      <c r="AH38" s="1" t="n">
        <f aca="false">IF(AC38&gt;0,MOD(DEGREES(ACOS(((SIN(RADIANS($B$3))*COS(RADIANS(AD38)))-SIN(RADIANS(T38)))/(COS(RADIANS($B$3))*SIN(RADIANS(AD38)))))+180,360),MOD(540-DEGREES(ACOS(((SIN(RADIANS($B$3))*COS(RADIANS(AD38)))-SIN(RADIANS(T38)))/(COS(RADIANS($B$3))*SIN(RADIANS(AD38))))),360))</f>
        <v>120.078852192124</v>
      </c>
    </row>
    <row r="39" customFormat="false" ht="15" hidden="false" customHeight="false" outlineLevel="0" collapsed="false">
      <c r="D39" s="6" t="n">
        <f aca="false">$B$7</f>
        <v>33890</v>
      </c>
      <c r="E39" s="7" t="n">
        <f aca="false">E38+0.1/24</f>
        <v>0.158333333333333</v>
      </c>
      <c r="F39" s="2" t="n">
        <f aca="false">D39+2415018.5+E39-$B$5/24</f>
        <v>2448908.24166667</v>
      </c>
      <c r="G39" s="8" t="n">
        <f aca="false">(F39-2451545)/36525</f>
        <v>-0.0721905087839371</v>
      </c>
      <c r="I39" s="1" t="n">
        <f aca="false">MOD(280.46646+G39*(36000.76983+G39*0.0003032),360)</f>
        <v>201.552570939005</v>
      </c>
      <c r="J39" s="1" t="n">
        <f aca="false">357.52911+G39*(35999.05029-0.0001537*G39)</f>
        <v>-2241.26064697464</v>
      </c>
      <c r="K39" s="1" t="n">
        <f aca="false">0.016708634-G39*(0.000042037+0.0000001267*G39)</f>
        <v>0.0167116680121246</v>
      </c>
      <c r="L39" s="1" t="n">
        <f aca="false">SIN(RADIANS(J39))*(1.914602-G39*(0.004817+0.000014*G39))+SIN(RADIANS(2*J39))*(0.019993-0.000101*G39)+SIN(RADIANS(3*J39))*0.000289</f>
        <v>-1.89846449336627</v>
      </c>
      <c r="M39" s="1" t="n">
        <f aca="false">I39+L39</f>
        <v>199.654106445639</v>
      </c>
      <c r="N39" s="1" t="n">
        <f aca="false">J39+L39</f>
        <v>-2243.15911146801</v>
      </c>
      <c r="O39" s="1" t="n">
        <f aca="false">(1.000001018*(1-K39*K39))/(1+K39*COS(RADIANS(N39)))</f>
        <v>0.997735675645731</v>
      </c>
      <c r="P39" s="1" t="n">
        <f aca="false">M39-0.00569-0.00478*SIN(RADIANS(125.04-1934.136*G39))</f>
        <v>199.65317574888</v>
      </c>
      <c r="Q39" s="1" t="n">
        <f aca="false">23+(26+((21.448-G39*(46.815+G39*(0.00059-G39*0.001813))))/60)/60</f>
        <v>23.4402298874755</v>
      </c>
      <c r="R39" s="1" t="n">
        <f aca="false">Q39+0.00256*COS(RADIANS(125.04-1934.136*G39))</f>
        <v>23.4399919178246</v>
      </c>
      <c r="S39" s="1" t="n">
        <f aca="false">DEGREES(ATAN2(COS(RADIANS(P39)),COS(RADIANS(R39))*SIN(RADIANS(P39))))</f>
        <v>-161.858165775285</v>
      </c>
      <c r="T39" s="1" t="n">
        <f aca="false">DEGREES(ASIN(SIN(RADIANS(R39))*SIN(RADIANS(P39))))</f>
        <v>-7.68845324792493</v>
      </c>
      <c r="U39" s="1" t="n">
        <f aca="false">TAN(RADIANS(R39/2))*TAN(RADIANS(R39/2))</f>
        <v>0.0430371758838271</v>
      </c>
      <c r="V39" s="1" t="n">
        <f aca="false">4*DEGREES(U39*SIN(2*RADIANS(I39))-2*K39*SIN(RADIANS(J39))+4*K39*U39*SIN(RADIANS(J39))*COS(2*RADIANS(I39))-0.5*U39*U39*SIN(4*RADIANS(I39))-1.25*K39*K39*SIN(2*RADIANS(J39)))</f>
        <v>13.6476300524718</v>
      </c>
      <c r="W39" s="1" t="n">
        <f aca="false">DEGREES(ACOS(COS(RADIANS(90.833))/(COS(RADIANS($B$3))*COS(RADIANS(T39)))-TAN(RADIANS($B$3))*TAN(RADIANS(T39))))</f>
        <v>97.0862415286238</v>
      </c>
      <c r="X39" s="7" t="n">
        <f aca="false">(720-4*$B$4-V39+$B$5*60)/1440</f>
        <v>0.504457393019117</v>
      </c>
      <c r="Y39" s="7" t="n">
        <f aca="false">X39-W39*4/1440</f>
        <v>0.23477338877294</v>
      </c>
      <c r="Z39" s="7" t="n">
        <f aca="false">X39+W39*4/1440</f>
        <v>0.774141397265294</v>
      </c>
      <c r="AA39" s="9" t="n">
        <f aca="false">8*W39</f>
        <v>776.68993222899</v>
      </c>
      <c r="AB39" s="1" t="n">
        <f aca="false">MOD(E39*1440+V39+4*$B$4-60*$B$5,1440)</f>
        <v>221.581354052471</v>
      </c>
      <c r="AC39" s="1" t="n">
        <f aca="false">IF(AB39/4&lt;0,AB39/4+180,AB39/4-180)</f>
        <v>-124.604661486882</v>
      </c>
      <c r="AD39" s="1" t="n">
        <f aca="false">DEGREES(ACOS(SIN(RADIANS($B$3))*SIN(RADIANS(T39))+COS(RADIANS($B$3))*COS(RADIANS(T39))*COS(RADIANS(AC39))))</f>
        <v>111.256734357221</v>
      </c>
      <c r="AE39" s="1" t="n">
        <f aca="false">90-AD39</f>
        <v>-21.2567343572214</v>
      </c>
      <c r="AF39" s="1" t="n">
        <f aca="false">IF(AE39&gt;85,0,IF(AE39&gt;5,58.1/TAN(RADIANS(AE39))-0.07/POWER(TAN(RADIANS(AE39)),3)+0.000086/POWER(TAN(RADIANS(AE39)),5),IF(AE39&gt;-0.575,1735+AE39*(-518.2+AE39*(103.4+AE39*(-12.79+AE39*0.711))),-20.772/TAN(RADIANS(AE39)))))/3600</f>
        <v>0.0148323691868183</v>
      </c>
      <c r="AG39" s="1" t="n">
        <f aca="false">AE39+AF39</f>
        <v>-21.2419019880345</v>
      </c>
      <c r="AH39" s="1" t="n">
        <f aca="false">IF(AC39&gt;0,MOD(DEGREES(ACOS(((SIN(RADIANS($B$3))*COS(RADIANS(AD39)))-SIN(RADIANS(T39)))/(COS(RADIANS($B$3))*SIN(RADIANS(AD39)))))+180,360),MOD(540-DEGREES(ACOS(((SIN(RADIANS($B$3))*COS(RADIANS(AD39)))-SIN(RADIANS(T39)))/(COS(RADIANS($B$3))*SIN(RADIANS(AD39))))),360))</f>
        <v>118.926930673725</v>
      </c>
    </row>
    <row r="40" customFormat="false" ht="15" hidden="false" customHeight="false" outlineLevel="0" collapsed="false">
      <c r="D40" s="6" t="n">
        <f aca="false">$B$7</f>
        <v>33890</v>
      </c>
      <c r="E40" s="7" t="n">
        <f aca="false">E39+0.1/24</f>
        <v>0.1625</v>
      </c>
      <c r="F40" s="2" t="n">
        <f aca="false">D40+2415018.5+E40-$B$5/24</f>
        <v>2448908.24583333</v>
      </c>
      <c r="G40" s="8" t="n">
        <f aca="false">(F40-2451545)/36525</f>
        <v>-0.072190394706815</v>
      </c>
      <c r="I40" s="1" t="n">
        <f aca="false">MOD(280.46646+G40*(36000.76983+G40*0.0003032),360)</f>
        <v>201.556677803215</v>
      </c>
      <c r="J40" s="1" t="n">
        <f aca="false">357.52911+G40*(35999.05029-0.0001537*G40)</f>
        <v>-2241.25654030658</v>
      </c>
      <c r="K40" s="1" t="n">
        <f aca="false">0.016708634-G40*(0.000042037+0.0000001267*G40)</f>
        <v>0.0167116680073312</v>
      </c>
      <c r="L40" s="1" t="n">
        <f aca="false">SIN(RADIANS(J40))*(1.914602-G40*(0.004817+0.000014*G40))+SIN(RADIANS(2*J40))*(0.019993-0.000101*G40)+SIN(RADIANS(3*J40))*0.000289</f>
        <v>-1.89844639571612</v>
      </c>
      <c r="M40" s="1" t="n">
        <f aca="false">I40+L40</f>
        <v>199.658231407499</v>
      </c>
      <c r="N40" s="1" t="n">
        <f aca="false">J40+L40</f>
        <v>-2243.1549867023</v>
      </c>
      <c r="O40" s="1" t="n">
        <f aca="false">(1.000001018*(1-K40*K40))/(1+K40*COS(RADIANS(N40)))</f>
        <v>0.997734486205144</v>
      </c>
      <c r="P40" s="1" t="n">
        <f aca="false">M40-0.00569-0.00478*SIN(RADIANS(125.04-1934.136*G40))</f>
        <v>199.657300709028</v>
      </c>
      <c r="Q40" s="1" t="n">
        <f aca="false">23+(26+((21.448-G40*(46.815+G40*(0.00059-G40*0.001813))))/60)/60</f>
        <v>23.440229885992</v>
      </c>
      <c r="R40" s="1" t="n">
        <f aca="false">Q40+0.00256*COS(RADIANS(125.04-1934.136*G40))</f>
        <v>23.4399919065255</v>
      </c>
      <c r="S40" s="1" t="n">
        <f aca="false">DEGREES(ATAN2(COS(RADIANS(P40)),COS(RADIANS(R40))*SIN(RADIANS(P40))))</f>
        <v>-161.854312229155</v>
      </c>
      <c r="T40" s="1" t="n">
        <f aca="false">DEGREES(ASIN(SIN(RADIANS(R40))*SIN(RADIANS(P40))))</f>
        <v>-7.69001251898716</v>
      </c>
      <c r="U40" s="1" t="n">
        <f aca="false">TAN(RADIANS(R40/2))*TAN(RADIANS(R40/2))</f>
        <v>0.0430371758411551</v>
      </c>
      <c r="V40" s="1" t="n">
        <f aca="false">4*DEGREES(U40*SIN(2*RADIANS(I40))-2*K40*SIN(RADIANS(J40))+4*K40*U40*SIN(RADIANS(J40))*COS(2*RADIANS(I40))-0.5*U40*U40*SIN(4*RADIANS(I40))-1.25*K40*K40*SIN(2*RADIANS(J40)))</f>
        <v>13.6486548989611</v>
      </c>
      <c r="W40" s="1" t="n">
        <f aca="false">DEGREES(ACOS(COS(RADIANS(90.833))/(COS(RADIANS($B$3))*COS(RADIANS(T40)))-TAN(RADIANS($B$3))*TAN(RADIANS(T40))))</f>
        <v>97.087487385517</v>
      </c>
      <c r="X40" s="7" t="n">
        <f aca="false">(720-4*$B$4-V40+$B$5*60)/1440</f>
        <v>0.504456681320166</v>
      </c>
      <c r="Y40" s="7" t="n">
        <f aca="false">X40-W40*4/1440</f>
        <v>0.234769216360397</v>
      </c>
      <c r="Z40" s="7" t="n">
        <f aca="false">X40+W40*4/1440</f>
        <v>0.774144146279935</v>
      </c>
      <c r="AA40" s="9" t="n">
        <f aca="false">8*W40</f>
        <v>776.699899084136</v>
      </c>
      <c r="AB40" s="1" t="n">
        <f aca="false">MOD(E40*1440+V40+4*$B$4-60*$B$5,1440)</f>
        <v>227.582378898961</v>
      </c>
      <c r="AC40" s="1" t="n">
        <f aca="false">IF(AB40/4&lt;0,AB40/4+180,AB40/4-180)</f>
        <v>-123.10440527526</v>
      </c>
      <c r="AD40" s="1" t="n">
        <f aca="false">DEGREES(ACOS(SIN(RADIANS($B$3))*SIN(RADIANS(T40))+COS(RADIANS($B$3))*COS(RADIANS(T40))*COS(RADIANS(AC40))))</f>
        <v>110.212756238287</v>
      </c>
      <c r="AE40" s="1" t="n">
        <f aca="false">90-AD40</f>
        <v>-20.2127562382871</v>
      </c>
      <c r="AF40" s="1" t="n">
        <f aca="false">IF(AE40&gt;85,0,IF(AE40&gt;5,58.1/TAN(RADIANS(AE40))-0.07/POWER(TAN(RADIANS(AE40)),3)+0.000086/POWER(TAN(RADIANS(AE40)),5),IF(AE40&gt;-0.575,1735+AE40*(-518.2+AE40*(103.4+AE40*(-12.79+AE40*0.711))),-20.772/TAN(RADIANS(AE40)))))/3600</f>
        <v>0.0156716330307783</v>
      </c>
      <c r="AG40" s="1" t="n">
        <f aca="false">AE40+AF40</f>
        <v>-20.1970846052563</v>
      </c>
      <c r="AH40" s="1" t="n">
        <f aca="false">IF(AC40&gt;0,MOD(DEGREES(ACOS(((SIN(RADIANS($B$3))*COS(RADIANS(AD40)))-SIN(RADIANS(T40)))/(COS(RADIANS($B$3))*SIN(RADIANS(AD40)))))+180,360),MOD(540-DEGREES(ACOS(((SIN(RADIANS($B$3))*COS(RADIANS(AD40)))-SIN(RADIANS(T40)))/(COS(RADIANS($B$3))*SIN(RADIANS(AD40))))),360))</f>
        <v>117.795016365312</v>
      </c>
    </row>
    <row r="41" customFormat="false" ht="15" hidden="false" customHeight="false" outlineLevel="0" collapsed="false">
      <c r="D41" s="6" t="n">
        <f aca="false">$B$7</f>
        <v>33890</v>
      </c>
      <c r="E41" s="7" t="n">
        <f aca="false">E40+0.1/24</f>
        <v>0.166666666666667</v>
      </c>
      <c r="F41" s="2" t="n">
        <f aca="false">D41+2415018.5+E41-$B$5/24</f>
        <v>2448908.25</v>
      </c>
      <c r="G41" s="8" t="n">
        <f aca="false">(F41-2451545)/36525</f>
        <v>-0.0721902806297057</v>
      </c>
      <c r="I41" s="1" t="n">
        <f aca="false">MOD(280.46646+G41*(36000.76983+G41*0.0003032),360)</f>
        <v>201.560784666966</v>
      </c>
      <c r="J41" s="1" t="n">
        <f aca="false">357.52911+G41*(35999.05029-0.0001537*G41)</f>
        <v>-2241.25243363899</v>
      </c>
      <c r="K41" s="1" t="n">
        <f aca="false">0.016708634-G41*(0.000042037+0.0000001267*G41)</f>
        <v>0.0167116680025378</v>
      </c>
      <c r="L41" s="1" t="n">
        <f aca="false">SIN(RADIANS(J41))*(1.914602-G41*(0.004817+0.000014*G41))+SIN(RADIANS(2*J41))*(0.019993-0.000101*G41)+SIN(RADIANS(3*J41))*0.000289</f>
        <v>-1.89842828823317</v>
      </c>
      <c r="M41" s="1" t="n">
        <f aca="false">I41+L41</f>
        <v>199.662356378733</v>
      </c>
      <c r="N41" s="1" t="n">
        <f aca="false">J41+L41</f>
        <v>-2243.15086192722</v>
      </c>
      <c r="O41" s="1" t="n">
        <f aca="false">(1.000001018*(1-K41*K41))/(1+K41*COS(RADIANS(N41)))</f>
        <v>0.997733296774969</v>
      </c>
      <c r="P41" s="1" t="n">
        <f aca="false">M41-0.00569-0.00478*SIN(RADIANS(125.04-1934.136*G41))</f>
        <v>199.661425678551</v>
      </c>
      <c r="Q41" s="1" t="n">
        <f aca="false">23+(26+((21.448-G41*(46.815+G41*(0.00059-G41*0.001813))))/60)/60</f>
        <v>23.4402298845086</v>
      </c>
      <c r="R41" s="1" t="n">
        <f aca="false">Q41+0.00256*COS(RADIANS(125.04-1934.136*G41))</f>
        <v>23.4399918952264</v>
      </c>
      <c r="S41" s="1" t="n">
        <f aca="false">DEGREES(ATAN2(COS(RADIANS(P41)),COS(RADIANS(R41))*SIN(RADIANS(P41))))</f>
        <v>-161.850458645945</v>
      </c>
      <c r="T41" s="1" t="n">
        <f aca="false">DEGREES(ASIN(SIN(RADIANS(R41))*SIN(RADIANS(P41))))</f>
        <v>-7.69157175922175</v>
      </c>
      <c r="U41" s="1" t="n">
        <f aca="false">TAN(RADIANS(R41/2))*TAN(RADIANS(R41/2))</f>
        <v>0.0430371757984831</v>
      </c>
      <c r="V41" s="1" t="n">
        <f aca="false">4*DEGREES(U41*SIN(2*RADIANS(I41))-2*K41*SIN(RADIANS(J41))+4*K41*U41*SIN(RADIANS(J41))*COS(2*RADIANS(I41))-0.5*U41*U41*SIN(4*RADIANS(I41))-1.25*K41*K41*SIN(2*RADIANS(J41)))</f>
        <v>13.6496795956314</v>
      </c>
      <c r="W41" s="1" t="n">
        <f aca="false">DEGREES(ACOS(COS(RADIANS(90.833))/(COS(RADIANS($B$3))*COS(RADIANS(T41)))-TAN(RADIANS($B$3))*TAN(RADIANS(T41))))</f>
        <v>97.0887332310972</v>
      </c>
      <c r="X41" s="7" t="n">
        <f aca="false">(720-4*$B$4-V41+$B$5*60)/1440</f>
        <v>0.504455969725256</v>
      </c>
      <c r="Y41" s="7" t="n">
        <f aca="false">X41-W41*4/1440</f>
        <v>0.234765044083319</v>
      </c>
      <c r="Z41" s="7" t="n">
        <f aca="false">X41+W41*4/1440</f>
        <v>0.774146895367193</v>
      </c>
      <c r="AA41" s="9" t="n">
        <f aca="false">8*W41</f>
        <v>776.709865848778</v>
      </c>
      <c r="AB41" s="1" t="n">
        <f aca="false">MOD(E41*1440+V41+4*$B$4-60*$B$5,1440)</f>
        <v>233.583403595632</v>
      </c>
      <c r="AC41" s="1" t="n">
        <f aca="false">IF(AB41/4&lt;0,AB41/4+180,AB41/4-180)</f>
        <v>-121.604149101092</v>
      </c>
      <c r="AD41" s="1" t="n">
        <f aca="false">DEGREES(ACOS(SIN(RADIANS($B$3))*SIN(RADIANS(T41))+COS(RADIANS($B$3))*COS(RADIANS(T41))*COS(RADIANS(AC41))))</f>
        <v>109.157963215051</v>
      </c>
      <c r="AE41" s="1" t="n">
        <f aca="false">90-AD41</f>
        <v>-19.1579632150514</v>
      </c>
      <c r="AF41" s="1" t="n">
        <f aca="false">IF(AE41&gt;85,0,IF(AE41&gt;5,58.1/TAN(RADIANS(AE41))-0.07/POWER(TAN(RADIANS(AE41)),3)+0.000086/POWER(TAN(RADIANS(AE41)),5),IF(AE41&gt;-0.575,1735+AE41*(-518.2+AE41*(103.4+AE41*(-12.79+AE41*0.711))),-20.772/TAN(RADIANS(AE41)))))/3600</f>
        <v>0.0166084076590348</v>
      </c>
      <c r="AG41" s="1" t="n">
        <f aca="false">AE41+AF41</f>
        <v>-19.1413548073923</v>
      </c>
      <c r="AH41" s="1" t="n">
        <f aca="false">IF(AC41&gt;0,MOD(DEGREES(ACOS(((SIN(RADIANS($B$3))*COS(RADIANS(AD41)))-SIN(RADIANS(T41)))/(COS(RADIANS($B$3))*SIN(RADIANS(AD41)))))+180,360),MOD(540-DEGREES(ACOS(((SIN(RADIANS($B$3))*COS(RADIANS(AD41)))-SIN(RADIANS(T41)))/(COS(RADIANS($B$3))*SIN(RADIANS(AD41))))),360))</f>
        <v>116.682162187399</v>
      </c>
    </row>
    <row r="42" customFormat="false" ht="15" hidden="false" customHeight="false" outlineLevel="0" collapsed="false">
      <c r="D42" s="6" t="n">
        <f aca="false">$B$7</f>
        <v>33890</v>
      </c>
      <c r="E42" s="7" t="n">
        <f aca="false">E41+0.1/24</f>
        <v>0.170833333333333</v>
      </c>
      <c r="F42" s="2" t="n">
        <f aca="false">D42+2415018.5+E42-$B$5/24</f>
        <v>2448908.25416667</v>
      </c>
      <c r="G42" s="8" t="n">
        <f aca="false">(F42-2451545)/36525</f>
        <v>-0.0721901665525836</v>
      </c>
      <c r="I42" s="1" t="n">
        <f aca="false">MOD(280.46646+G42*(36000.76983+G42*0.0003032),360)</f>
        <v>201.564891531176</v>
      </c>
      <c r="J42" s="1" t="n">
        <f aca="false">357.52911+G42*(35999.05029-0.0001537*G42)</f>
        <v>-2241.24832697093</v>
      </c>
      <c r="K42" s="1" t="n">
        <f aca="false">0.016708634-G42*(0.000042037+0.0000001267*G42)</f>
        <v>0.0167116679977444</v>
      </c>
      <c r="L42" s="1" t="n">
        <f aca="false">SIN(RADIANS(J42))*(1.914602-G42*(0.004817+0.000014*G42))+SIN(RADIANS(2*J42))*(0.019993-0.000101*G42)+SIN(RADIANS(3*J42))*0.000289</f>
        <v>-1.89841017091342</v>
      </c>
      <c r="M42" s="1" t="n">
        <f aca="false">I42+L42</f>
        <v>199.666481360262</v>
      </c>
      <c r="N42" s="1" t="n">
        <f aca="false">J42+L42</f>
        <v>-2243.14673714184</v>
      </c>
      <c r="O42" s="1" t="n">
        <f aca="false">(1.000001018*(1-K42*K42))/(1+K42*COS(RADIANS(N42)))</f>
        <v>0.997732107354947</v>
      </c>
      <c r="P42" s="1" t="n">
        <f aca="false">M42-0.00569-0.00478*SIN(RADIANS(125.04-1934.136*G42))</f>
        <v>199.665550658369</v>
      </c>
      <c r="Q42" s="1" t="n">
        <f aca="false">23+(26+((21.448-G42*(46.815+G42*(0.00059-G42*0.001813))))/60)/60</f>
        <v>23.4402298830251</v>
      </c>
      <c r="R42" s="1" t="n">
        <f aca="false">Q42+0.00256*COS(RADIANS(125.04-1934.136*G42))</f>
        <v>23.4399918839273</v>
      </c>
      <c r="S42" s="1" t="n">
        <f aca="false">DEGREES(ATAN2(COS(RADIANS(P42)),COS(RADIANS(R42))*SIN(RADIANS(P42))))</f>
        <v>-161.84660502479</v>
      </c>
      <c r="T42" s="1" t="n">
        <f aca="false">DEGREES(ASIN(SIN(RADIANS(R42))*SIN(RADIANS(P42))))</f>
        <v>-7.69313096896882</v>
      </c>
      <c r="U42" s="1" t="n">
        <f aca="false">TAN(RADIANS(R42/2))*TAN(RADIANS(R42/2))</f>
        <v>0.0430371757558111</v>
      </c>
      <c r="V42" s="1" t="n">
        <f aca="false">4*DEGREES(U42*SIN(2*RADIANS(I42))-2*K42*SIN(RADIANS(J42))+4*K42*U42*SIN(RADIANS(J42))*COS(2*RADIANS(I42))-0.5*U42*U42*SIN(4*RADIANS(I42))-1.25*K42*K42*SIN(2*RADIANS(J42)))</f>
        <v>13.6507041426878</v>
      </c>
      <c r="W42" s="1" t="n">
        <f aca="false">DEGREES(ACOS(COS(RADIANS(90.833))/(COS(RADIANS($B$3))*COS(RADIANS(T42)))-TAN(RADIANS($B$3))*TAN(RADIANS(T42))))</f>
        <v>97.0899790656383</v>
      </c>
      <c r="X42" s="7" t="n">
        <f aca="false">(720-4*$B$4-V42+$B$5*60)/1440</f>
        <v>0.504455258234245</v>
      </c>
      <c r="Y42" s="7" t="n">
        <f aca="false">X42-W42*4/1440</f>
        <v>0.234760871940805</v>
      </c>
      <c r="Z42" s="7" t="n">
        <f aca="false">X42+W42*4/1440</f>
        <v>0.774149644527684</v>
      </c>
      <c r="AA42" s="9" t="n">
        <f aca="false">8*W42</f>
        <v>776.719832525106</v>
      </c>
      <c r="AB42" s="1" t="n">
        <f aca="false">MOD(E42*1440+V42+4*$B$4-60*$B$5,1440)</f>
        <v>239.584428142687</v>
      </c>
      <c r="AC42" s="1" t="n">
        <f aca="false">IF(AB42/4&lt;0,AB42/4+180,AB42/4-180)</f>
        <v>-120.103892964328</v>
      </c>
      <c r="AD42" s="1" t="n">
        <f aca="false">DEGREES(ACOS(SIN(RADIANS($B$3))*SIN(RADIANS(T42))+COS(RADIANS($B$3))*COS(RADIANS(T42))*COS(RADIANS(AC42))))</f>
        <v>108.09292852756</v>
      </c>
      <c r="AE42" s="1" t="n">
        <f aca="false">90-AD42</f>
        <v>-18.0929285275603</v>
      </c>
      <c r="AF42" s="1" t="n">
        <f aca="false">IF(AE42&gt;85,0,IF(AE42&gt;5,58.1/TAN(RADIANS(AE42))-0.07/POWER(TAN(RADIANS(AE42)),3)+0.000086/POWER(TAN(RADIANS(AE42)),5),IF(AE42&gt;-0.575,1735+AE42*(-518.2+AE42*(103.4+AE42*(-12.79+AE42*0.711))),-20.772/TAN(RADIANS(AE42)))))/3600</f>
        <v>0.0176607181163439</v>
      </c>
      <c r="AG42" s="1" t="n">
        <f aca="false">AE42+AF42</f>
        <v>-18.0752678094439</v>
      </c>
      <c r="AH42" s="1" t="n">
        <f aca="false">IF(AC42&gt;0,MOD(DEGREES(ACOS(((SIN(RADIANS($B$3))*COS(RADIANS(AD42)))-SIN(RADIANS(T42)))/(COS(RADIANS($B$3))*SIN(RADIANS(AD42)))))+180,360),MOD(540-DEGREES(ACOS(((SIN(RADIANS($B$3))*COS(RADIANS(AD42)))-SIN(RADIANS(T42)))/(COS(RADIANS($B$3))*SIN(RADIANS(AD42))))),360))</f>
        <v>115.58743277305</v>
      </c>
    </row>
    <row r="43" customFormat="false" ht="15" hidden="false" customHeight="false" outlineLevel="0" collapsed="false">
      <c r="D43" s="6" t="n">
        <f aca="false">$B$7</f>
        <v>33890</v>
      </c>
      <c r="E43" s="7" t="n">
        <f aca="false">E42+0.1/24</f>
        <v>0.175</v>
      </c>
      <c r="F43" s="2" t="n">
        <f aca="false">D43+2415018.5+E43-$B$5/24</f>
        <v>2448908.25833333</v>
      </c>
      <c r="G43" s="8" t="n">
        <f aca="false">(F43-2451545)/36525</f>
        <v>-0.0721900524754743</v>
      </c>
      <c r="I43" s="1" t="n">
        <f aca="false">MOD(280.46646+G43*(36000.76983+G43*0.0003032),360)</f>
        <v>201.568998394927</v>
      </c>
      <c r="J43" s="1" t="n">
        <f aca="false">357.52911+G43*(35999.05029-0.0001537*G43)</f>
        <v>-2241.24422030333</v>
      </c>
      <c r="K43" s="1" t="n">
        <f aca="false">0.016708634-G43*(0.000042037+0.0000001267*G43)</f>
        <v>0.0167116679929511</v>
      </c>
      <c r="L43" s="1" t="n">
        <f aca="false">SIN(RADIANS(J43))*(1.914602-G43*(0.004817+0.000014*G43))+SIN(RADIANS(2*J43))*(0.019993-0.000101*G43)+SIN(RADIANS(3*J43))*0.000289</f>
        <v>-1.89839204376096</v>
      </c>
      <c r="M43" s="1" t="n">
        <f aca="false">I43+L43</f>
        <v>199.670606351166</v>
      </c>
      <c r="N43" s="1" t="n">
        <f aca="false">J43+L43</f>
        <v>-2243.14261234709</v>
      </c>
      <c r="O43" s="1" t="n">
        <f aca="false">(1.000001018*(1-K43*K43))/(1+K43*COS(RADIANS(N43)))</f>
        <v>0.99773091794535</v>
      </c>
      <c r="P43" s="1" t="n">
        <f aca="false">M43-0.00569-0.00478*SIN(RADIANS(125.04-1934.136*G43))</f>
        <v>199.669675647561</v>
      </c>
      <c r="Q43" s="1" t="n">
        <f aca="false">23+(26+((21.448-G43*(46.815+G43*(0.00059-G43*0.001813))))/60)/60</f>
        <v>23.4402298815416</v>
      </c>
      <c r="R43" s="1" t="n">
        <f aca="false">Q43+0.00256*COS(RADIANS(125.04-1934.136*G43))</f>
        <v>23.4399918726282</v>
      </c>
      <c r="S43" s="1" t="n">
        <f aca="false">DEGREES(ATAN2(COS(RADIANS(P43)),COS(RADIANS(R43))*SIN(RADIANS(P43))))</f>
        <v>-161.842751366545</v>
      </c>
      <c r="T43" s="1" t="n">
        <f aca="false">DEGREES(ASIN(SIN(RADIANS(R43))*SIN(RADIANS(P43))))</f>
        <v>-7.69469014787296</v>
      </c>
      <c r="U43" s="1" t="n">
        <f aca="false">TAN(RADIANS(R43/2))*TAN(RADIANS(R43/2))</f>
        <v>0.0430371757131391</v>
      </c>
      <c r="V43" s="1" t="n">
        <f aca="false">4*DEGREES(U43*SIN(2*RADIANS(I43))-2*K43*SIN(RADIANS(J43))+4*K43*U43*SIN(RADIANS(J43))*COS(2*RADIANS(I43))-0.5*U43*U43*SIN(4*RADIANS(I43))-1.25*K43*K43*SIN(2*RADIANS(J43)))</f>
        <v>13.6517285398784</v>
      </c>
      <c r="W43" s="1" t="n">
        <f aca="false">DEGREES(ACOS(COS(RADIANS(90.833))/(COS(RADIANS($B$3))*COS(RADIANS(T43)))-TAN(RADIANS($B$3))*TAN(RADIANS(T43))))</f>
        <v>97.0912248888579</v>
      </c>
      <c r="X43" s="7" t="n">
        <f aca="false">(720-4*$B$4-V43+$B$5*60)/1440</f>
        <v>0.504454546847307</v>
      </c>
      <c r="Y43" s="7" t="n">
        <f aca="false">X43-W43*4/1440</f>
        <v>0.234756699933813</v>
      </c>
      <c r="Z43" s="7" t="n">
        <f aca="false">X43+W43*4/1440</f>
        <v>0.774152393760801</v>
      </c>
      <c r="AA43" s="9" t="n">
        <f aca="false">8*W43</f>
        <v>776.729799110863</v>
      </c>
      <c r="AB43" s="1" t="n">
        <f aca="false">MOD(E43*1440+V43+4*$B$4-60*$B$5,1440)</f>
        <v>245.585452539878</v>
      </c>
      <c r="AC43" s="1" t="n">
        <f aca="false">IF(AB43/4&lt;0,AB43/4+180,AB43/4-180)</f>
        <v>-118.60363686503</v>
      </c>
      <c r="AD43" s="1" t="n">
        <f aca="false">DEGREES(ACOS(SIN(RADIANS($B$3))*SIN(RADIANS(T43))+COS(RADIANS($B$3))*COS(RADIANS(T43))*COS(RADIANS(AC43))))</f>
        <v>107.018201231073</v>
      </c>
      <c r="AE43" s="1" t="n">
        <f aca="false">90-AD43</f>
        <v>-17.0182012310732</v>
      </c>
      <c r="AF43" s="1" t="n">
        <f aca="false">IF(AE43&gt;85,0,IF(AE43&gt;5,58.1/TAN(RADIANS(AE43))-0.07/POWER(TAN(RADIANS(AE43)),3)+0.000086/POWER(TAN(RADIANS(AE43)),5),IF(AE43&gt;-0.575,1735+AE43*(-518.2+AE43*(103.4+AE43*(-12.79+AE43*0.711))),-20.772/TAN(RADIANS(AE43)))))/3600</f>
        <v>0.0188513989778242</v>
      </c>
      <c r="AG43" s="1" t="n">
        <f aca="false">AE43+AF43</f>
        <v>-16.9993498320953</v>
      </c>
      <c r="AH43" s="1" t="n">
        <f aca="false">IF(AC43&gt;0,MOD(DEGREES(ACOS(((SIN(RADIANS($B$3))*COS(RADIANS(AD43)))-SIN(RADIANS(T43)))/(COS(RADIANS($B$3))*SIN(RADIANS(AD43)))))+180,360),MOD(540-DEGREES(ACOS(((SIN(RADIANS($B$3))*COS(RADIANS(AD43)))-SIN(RADIANS(T43)))/(COS(RADIANS($B$3))*SIN(RADIANS(AD43))))),360))</f>
        <v>114.509905652116</v>
      </c>
    </row>
    <row r="44" customFormat="false" ht="15" hidden="false" customHeight="false" outlineLevel="0" collapsed="false">
      <c r="D44" s="6" t="n">
        <f aca="false">$B$7</f>
        <v>33890</v>
      </c>
      <c r="E44" s="7" t="n">
        <f aca="false">E43+0.1/24</f>
        <v>0.179166666666667</v>
      </c>
      <c r="F44" s="2" t="n">
        <f aca="false">D44+2415018.5+E44-$B$5/24</f>
        <v>2448908.2625</v>
      </c>
      <c r="G44" s="8" t="n">
        <f aca="false">(F44-2451545)/36525</f>
        <v>-0.0721899383983522</v>
      </c>
      <c r="I44" s="1" t="n">
        <f aca="false">MOD(280.46646+G44*(36000.76983+G44*0.0003032),360)</f>
        <v>201.573105259136</v>
      </c>
      <c r="J44" s="1" t="n">
        <f aca="false">357.52911+G44*(35999.05029-0.0001537*G44)</f>
        <v>-2241.24011363527</v>
      </c>
      <c r="K44" s="1" t="n">
        <f aca="false">0.016708634-G44*(0.000042037+0.0000001267*G44)</f>
        <v>0.0167116679881577</v>
      </c>
      <c r="L44" s="1" t="n">
        <f aca="false">SIN(RADIANS(J44))*(1.914602-G44*(0.004817+0.000014*G44))+SIN(RADIANS(2*J44))*(0.019993-0.000101*G44)+SIN(RADIANS(3*J44))*0.000289</f>
        <v>-1.89837390677181</v>
      </c>
      <c r="M44" s="1" t="n">
        <f aca="false">I44+L44</f>
        <v>199.674731352365</v>
      </c>
      <c r="N44" s="1" t="n">
        <f aca="false">J44+L44</f>
        <v>-2243.13848754204</v>
      </c>
      <c r="O44" s="1" t="n">
        <f aca="false">(1.000001018*(1-K44*K44))/(1+K44*COS(RADIANS(N44)))</f>
        <v>0.997729728545917</v>
      </c>
      <c r="P44" s="1" t="n">
        <f aca="false">M44-0.00569-0.00478*SIN(RADIANS(125.04-1934.136*G44))</f>
        <v>199.673800647049</v>
      </c>
      <c r="Q44" s="1" t="n">
        <f aca="false">23+(26+((21.448-G44*(46.815+G44*(0.00059-G44*0.001813))))/60)/60</f>
        <v>23.4402298800581</v>
      </c>
      <c r="R44" s="1" t="n">
        <f aca="false">Q44+0.00256*COS(RADIANS(125.04-1934.136*G44))</f>
        <v>23.4399918613291</v>
      </c>
      <c r="S44" s="1" t="n">
        <f aca="false">DEGREES(ATAN2(COS(RADIANS(P44)),COS(RADIANS(R44))*SIN(RADIANS(P44))))</f>
        <v>-161.838897670344</v>
      </c>
      <c r="T44" s="1" t="n">
        <f aca="false">DEGREES(ASIN(SIN(RADIANS(R44))*SIN(RADIANS(P44))))</f>
        <v>-7.69624929627464</v>
      </c>
      <c r="U44" s="1" t="n">
        <f aca="false">TAN(RADIANS(R44/2))*TAN(RADIANS(R44/2))</f>
        <v>0.0430371756704672</v>
      </c>
      <c r="V44" s="1" t="n">
        <f aca="false">4*DEGREES(U44*SIN(2*RADIANS(I44))-2*K44*SIN(RADIANS(J44))+4*K44*U44*SIN(RADIANS(J44))*COS(2*RADIANS(I44))-0.5*U44*U44*SIN(4*RADIANS(I44))-1.25*K44*K44*SIN(2*RADIANS(J44)))</f>
        <v>13.6527527874085</v>
      </c>
      <c r="W44" s="1" t="n">
        <f aca="false">DEGREES(ACOS(COS(RADIANS(90.833))/(COS(RADIANS($B$3))*COS(RADIANS(T44)))-TAN(RADIANS($B$3))*TAN(RADIANS(T44))))</f>
        <v>97.0924707010301</v>
      </c>
      <c r="X44" s="7" t="n">
        <f aca="false">(720-4*$B$4-V44+$B$5*60)/1440</f>
        <v>0.5044538355643</v>
      </c>
      <c r="Y44" s="7" t="n">
        <f aca="false">X44-W44*4/1440</f>
        <v>0.234752528061438</v>
      </c>
      <c r="Z44" s="7" t="n">
        <f aca="false">X44+W44*4/1440</f>
        <v>0.774155143067161</v>
      </c>
      <c r="AA44" s="9" t="n">
        <f aca="false">8*W44</f>
        <v>776.739765608241</v>
      </c>
      <c r="AB44" s="1" t="n">
        <f aca="false">MOD(E44*1440+V44+4*$B$4-60*$B$5,1440)</f>
        <v>251.586476787409</v>
      </c>
      <c r="AC44" s="1" t="n">
        <f aca="false">IF(AB44/4&lt;0,AB44/4+180,AB44/4-180)</f>
        <v>-117.103380803148</v>
      </c>
      <c r="AD44" s="1" t="n">
        <f aca="false">DEGREES(ACOS(SIN(RADIANS($B$3))*SIN(RADIANS(T44))+COS(RADIANS($B$3))*COS(RADIANS(T44))*COS(RADIANS(AC44))))</f>
        <v>105.934307434513</v>
      </c>
      <c r="AE44" s="1" t="n">
        <f aca="false">90-AD44</f>
        <v>-15.9343074345133</v>
      </c>
      <c r="AF44" s="1" t="n">
        <f aca="false">IF(AE44&gt;85,0,IF(AE44&gt;5,58.1/TAN(RADIANS(AE44))-0.07/POWER(TAN(RADIANS(AE44)),3)+0.000086/POWER(TAN(RADIANS(AE44)),5),IF(AE44&gt;-0.575,1735+AE44*(-518.2+AE44*(103.4+AE44*(-12.79+AE44*0.711))),-20.772/TAN(RADIANS(AE44)))))/3600</f>
        <v>0.0202098059003216</v>
      </c>
      <c r="AG44" s="1" t="n">
        <f aca="false">AE44+AF44</f>
        <v>-15.914097628613</v>
      </c>
      <c r="AH44" s="1" t="n">
        <f aca="false">IF(AC44&gt;0,MOD(DEGREES(ACOS(((SIN(RADIANS($B$3))*COS(RADIANS(AD44)))-SIN(RADIANS(T44)))/(COS(RADIANS($B$3))*SIN(RADIANS(AD44)))))+180,360),MOD(540-DEGREES(ACOS(((SIN(RADIANS($B$3))*COS(RADIANS(AD44)))-SIN(RADIANS(T44)))/(COS(RADIANS($B$3))*SIN(RADIANS(AD44))))),360))</f>
        <v>113.448672070214</v>
      </c>
    </row>
    <row r="45" customFormat="false" ht="15" hidden="false" customHeight="false" outlineLevel="0" collapsed="false">
      <c r="D45" s="6" t="n">
        <f aca="false">$B$7</f>
        <v>33890</v>
      </c>
      <c r="E45" s="7" t="n">
        <f aca="false">E44+0.1/24</f>
        <v>0.183333333333334</v>
      </c>
      <c r="F45" s="2" t="n">
        <f aca="false">D45+2415018.5+E45-$B$5/24</f>
        <v>2448908.26666667</v>
      </c>
      <c r="G45" s="8" t="n">
        <f aca="false">(F45-2451545)/36525</f>
        <v>-0.0721898243212429</v>
      </c>
      <c r="I45" s="1" t="n">
        <f aca="false">MOD(280.46646+G45*(36000.76983+G45*0.0003032),360)</f>
        <v>201.577212122888</v>
      </c>
      <c r="J45" s="1" t="n">
        <f aca="false">357.52911+G45*(35999.05029-0.0001537*G45)</f>
        <v>-2241.23600696767</v>
      </c>
      <c r="K45" s="1" t="n">
        <f aca="false">0.016708634-G45*(0.000042037+0.0000001267*G45)</f>
        <v>0.0167116679833643</v>
      </c>
      <c r="L45" s="1" t="n">
        <f aca="false">SIN(RADIANS(J45))*(1.914602-G45*(0.004817+0.000014*G45))+SIN(RADIANS(2*J45))*(0.019993-0.000101*G45)+SIN(RADIANS(3*J45))*0.000289</f>
        <v>-1.89835575995006</v>
      </c>
      <c r="M45" s="1" t="n">
        <f aca="false">I45+L45</f>
        <v>199.678856362938</v>
      </c>
      <c r="N45" s="1" t="n">
        <f aca="false">J45+L45</f>
        <v>-2243.13436272762</v>
      </c>
      <c r="O45" s="1" t="n">
        <f aca="false">(1.000001018*(1-K45*K45))/(1+K45*COS(RADIANS(N45)))</f>
        <v>0.997728539156922</v>
      </c>
      <c r="P45" s="1" t="n">
        <f aca="false">M45-0.00569-0.00478*SIN(RADIANS(125.04-1934.136*G45))</f>
        <v>199.67792565591</v>
      </c>
      <c r="Q45" s="1" t="n">
        <f aca="false">23+(26+((21.448-G45*(46.815+G45*(0.00059-G45*0.001813))))/60)/60</f>
        <v>23.4402298785747</v>
      </c>
      <c r="R45" s="1" t="n">
        <f aca="false">Q45+0.00256*COS(RADIANS(125.04-1934.136*G45))</f>
        <v>23.43999185003</v>
      </c>
      <c r="S45" s="1" t="n">
        <f aca="false">DEGREES(ATAN2(COS(RADIANS(P45)),COS(RADIANS(R45))*SIN(RADIANS(P45))))</f>
        <v>-161.835043937041</v>
      </c>
      <c r="T45" s="1" t="n">
        <f aca="false">DEGREES(ASIN(SIN(RADIANS(R45))*SIN(RADIANS(P45))))</f>
        <v>-7.6978084138184</v>
      </c>
      <c r="U45" s="1" t="n">
        <f aca="false">TAN(RADIANS(R45/2))*TAN(RADIANS(R45/2))</f>
        <v>0.0430371756277952</v>
      </c>
      <c r="V45" s="1" t="n">
        <f aca="false">4*DEGREES(U45*SIN(2*RADIANS(I45))-2*K45*SIN(RADIANS(J45))+4*K45*U45*SIN(RADIANS(J45))*COS(2*RADIANS(I45))-0.5*U45*U45*SIN(4*RADIANS(I45))-1.25*K45*K45*SIN(2*RADIANS(J45)))</f>
        <v>13.6537768850264</v>
      </c>
      <c r="W45" s="1" t="n">
        <f aca="false">DEGREES(ACOS(COS(RADIANS(90.833))/(COS(RADIANS($B$3))*COS(RADIANS(T45)))-TAN(RADIANS($B$3))*TAN(RADIANS(T45))))</f>
        <v>97.0937165018727</v>
      </c>
      <c r="X45" s="7" t="n">
        <f aca="false">(720-4*$B$4-V45+$B$5*60)/1440</f>
        <v>0.504453124385398</v>
      </c>
      <c r="Y45" s="7" t="n">
        <f aca="false">X45-W45*4/1440</f>
        <v>0.234748356324641</v>
      </c>
      <c r="Z45" s="7" t="n">
        <f aca="false">X45+W45*4/1440</f>
        <v>0.774157892446156</v>
      </c>
      <c r="AA45" s="9" t="n">
        <f aca="false">8*W45</f>
        <v>776.749732014981</v>
      </c>
      <c r="AB45" s="1" t="n">
        <f aca="false">MOD(E45*1440+V45+4*$B$4-60*$B$5,1440)</f>
        <v>257.587500885027</v>
      </c>
      <c r="AC45" s="1" t="n">
        <f aca="false">IF(AB45/4&lt;0,AB45/4+180,AB45/4-180)</f>
        <v>-115.603124778743</v>
      </c>
      <c r="AD45" s="1" t="n">
        <f aca="false">DEGREES(ACOS(SIN(RADIANS($B$3))*SIN(RADIANS(T45))+COS(RADIANS($B$3))*COS(RADIANS(T45))*COS(RADIANS(AC45))))</f>
        <v>104.841751534705</v>
      </c>
      <c r="AE45" s="1" t="n">
        <f aca="false">90-AD45</f>
        <v>-14.8417515347051</v>
      </c>
      <c r="AF45" s="1" t="n">
        <f aca="false">IF(AE45&gt;85,0,IF(AE45&gt;5,58.1/TAN(RADIANS(AE45))-0.07/POWER(TAN(RADIANS(AE45)),3)+0.000086/POWER(TAN(RADIANS(AE45)),5),IF(AE45&gt;-0.575,1735+AE45*(-518.2+AE45*(103.4+AE45*(-12.79+AE45*0.711))),-20.772/TAN(RADIANS(AE45)))))/3600</f>
        <v>0.0217743147358802</v>
      </c>
      <c r="AG45" s="1" t="n">
        <f aca="false">AE45+AF45</f>
        <v>-14.8199772199693</v>
      </c>
      <c r="AH45" s="1" t="n">
        <f aca="false">IF(AC45&gt;0,MOD(DEGREES(ACOS(((SIN(RADIANS($B$3))*COS(RADIANS(AD45)))-SIN(RADIANS(T45)))/(COS(RADIANS($B$3))*SIN(RADIANS(AD45)))))+180,360),MOD(540-DEGREES(ACOS(((SIN(RADIANS($B$3))*COS(RADIANS(AD45)))-SIN(RADIANS(T45)))/(COS(RADIANS($B$3))*SIN(RADIANS(AD45))))),360))</f>
        <v>112.402837483061</v>
      </c>
    </row>
    <row r="46" customFormat="false" ht="15" hidden="false" customHeight="false" outlineLevel="0" collapsed="false">
      <c r="D46" s="6" t="n">
        <f aca="false">$B$7</f>
        <v>33890</v>
      </c>
      <c r="E46" s="7" t="n">
        <f aca="false">E45+0.1/24</f>
        <v>0.1875</v>
      </c>
      <c r="F46" s="2" t="n">
        <f aca="false">D46+2415018.5+E46-$B$5/24</f>
        <v>2448908.27083333</v>
      </c>
      <c r="G46" s="8" t="n">
        <f aca="false">(F46-2451545)/36525</f>
        <v>-0.0721897102441208</v>
      </c>
      <c r="I46" s="1" t="n">
        <f aca="false">MOD(280.46646+G46*(36000.76983+G46*0.0003032),360)</f>
        <v>201.581318987097</v>
      </c>
      <c r="J46" s="1" t="n">
        <f aca="false">357.52911+G46*(35999.05029-0.0001537*G46)</f>
        <v>-2241.23190029962</v>
      </c>
      <c r="K46" s="1" t="n">
        <f aca="false">0.016708634-G46*(0.000042037+0.0000001267*G46)</f>
        <v>0.0167116679785709</v>
      </c>
      <c r="L46" s="1" t="n">
        <f aca="false">SIN(RADIANS(J46))*(1.914602-G46*(0.004817+0.000014*G46))+SIN(RADIANS(2*J46))*(0.019993-0.000101*G46)+SIN(RADIANS(3*J46))*0.000289</f>
        <v>-1.8983376032917</v>
      </c>
      <c r="M46" s="1" t="n">
        <f aca="false">I46+L46</f>
        <v>199.682981383806</v>
      </c>
      <c r="N46" s="1" t="n">
        <f aca="false">J46+L46</f>
        <v>-2243.13023790291</v>
      </c>
      <c r="O46" s="1" t="n">
        <f aca="false">(1.000001018*(1-K46*K46))/(1+K46*COS(RADIANS(N46)))</f>
        <v>0.997727349778104</v>
      </c>
      <c r="P46" s="1" t="n">
        <f aca="false">M46-0.00569-0.00478*SIN(RADIANS(125.04-1934.136*G46))</f>
        <v>199.682050675067</v>
      </c>
      <c r="Q46" s="1" t="n">
        <f aca="false">23+(26+((21.448-G46*(46.815+G46*(0.00059-G46*0.001813))))/60)/60</f>
        <v>23.4402298770912</v>
      </c>
      <c r="R46" s="1" t="n">
        <f aca="false">Q46+0.00256*COS(RADIANS(125.04-1934.136*G46))</f>
        <v>23.4399918387309</v>
      </c>
      <c r="S46" s="1" t="n">
        <f aca="false">DEGREES(ATAN2(COS(RADIANS(P46)),COS(RADIANS(R46))*SIN(RADIANS(P46))))</f>
        <v>-161.831190165771</v>
      </c>
      <c r="T46" s="1" t="n">
        <f aca="false">DEGREES(ASIN(SIN(RADIANS(R46))*SIN(RADIANS(P46))))</f>
        <v>-7.69936750084436</v>
      </c>
      <c r="U46" s="1" t="n">
        <f aca="false">TAN(RADIANS(R46/2))*TAN(RADIANS(R46/2))</f>
        <v>0.0430371755851233</v>
      </c>
      <c r="V46" s="1" t="n">
        <f aca="false">4*DEGREES(U46*SIN(2*RADIANS(I46))-2*K46*SIN(RADIANS(J46))+4*K46*U46*SIN(RADIANS(J46))*COS(2*RADIANS(I46))-0.5*U46*U46*SIN(4*RADIANS(I46))-1.25*K46*K46*SIN(2*RADIANS(J46)))</f>
        <v>13.654800832937</v>
      </c>
      <c r="W46" s="1" t="n">
        <f aca="false">DEGREES(ACOS(COS(RADIANS(90.833))/(COS(RADIANS($B$3))*COS(RADIANS(T46)))-TAN(RADIANS($B$3))*TAN(RADIANS(T46))))</f>
        <v>97.0949622916592</v>
      </c>
      <c r="X46" s="7" t="n">
        <f aca="false">(720-4*$B$4-V46+$B$5*60)/1440</f>
        <v>0.50445241331046</v>
      </c>
      <c r="Y46" s="7" t="n">
        <f aca="false">X46-W46*4/1440</f>
        <v>0.234744184722518</v>
      </c>
      <c r="Z46" s="7" t="n">
        <f aca="false">X46+W46*4/1440</f>
        <v>0.774160641898403</v>
      </c>
      <c r="AA46" s="9" t="n">
        <f aca="false">8*W46</f>
        <v>776.759698333274</v>
      </c>
      <c r="AB46" s="1" t="n">
        <f aca="false">MOD(E46*1440+V46+4*$B$4-60*$B$5,1440)</f>
        <v>263.588524832937</v>
      </c>
      <c r="AC46" s="1" t="n">
        <f aca="false">IF(AB46/4&lt;0,AB46/4+180,AB46/4-180)</f>
        <v>-114.102868791766</v>
      </c>
      <c r="AD46" s="1" t="n">
        <f aca="false">DEGREES(ACOS(SIN(RADIANS($B$3))*SIN(RADIANS(T46))+COS(RADIANS($B$3))*COS(RADIANS(T46))*COS(RADIANS(AC46))))</f>
        <v>103.74101743516</v>
      </c>
      <c r="AE46" s="1" t="n">
        <f aca="false">90-AD46</f>
        <v>-13.74101743516</v>
      </c>
      <c r="AF46" s="1" t="n">
        <f aca="false">IF(AE46&gt;85,0,IF(AE46&gt;5,58.1/TAN(RADIANS(AE46))-0.07/POWER(TAN(RADIANS(AE46)),3)+0.000086/POWER(TAN(RADIANS(AE46)),5),IF(AE46&gt;-0.575,1735+AE46*(-518.2+AE46*(103.4+AE46*(-12.79+AE46*0.711))),-20.772/TAN(RADIANS(AE46)))))/3600</f>
        <v>0.0235960660704936</v>
      </c>
      <c r="AG46" s="1" t="n">
        <f aca="false">AE46+AF46</f>
        <v>-13.7174213690895</v>
      </c>
      <c r="AH46" s="1" t="n">
        <f aca="false">IF(AC46&gt;0,MOD(DEGREES(ACOS(((SIN(RADIANS($B$3))*COS(RADIANS(AD46)))-SIN(RADIANS(T46)))/(COS(RADIANS($B$3))*SIN(RADIANS(AD46)))))+180,360),MOD(540-DEGREES(ACOS(((SIN(RADIANS($B$3))*COS(RADIANS(AD46)))-SIN(RADIANS(T46)))/(COS(RADIANS($B$3))*SIN(RADIANS(AD46))))),360))</f>
        <v>111.371521769409</v>
      </c>
    </row>
    <row r="47" customFormat="false" ht="15" hidden="false" customHeight="false" outlineLevel="0" collapsed="false">
      <c r="D47" s="6" t="n">
        <f aca="false">$B$7</f>
        <v>33890</v>
      </c>
      <c r="E47" s="7" t="n">
        <f aca="false">E46+0.1/24</f>
        <v>0.191666666666667</v>
      </c>
      <c r="F47" s="2" t="n">
        <f aca="false">D47+2415018.5+E47-$B$5/24</f>
        <v>2448908.275</v>
      </c>
      <c r="G47" s="8" t="n">
        <f aca="false">(F47-2451545)/36525</f>
        <v>-0.0721895961669987</v>
      </c>
      <c r="I47" s="1" t="n">
        <f aca="false">MOD(280.46646+G47*(36000.76983+G47*0.0003032),360)</f>
        <v>201.585425851307</v>
      </c>
      <c r="J47" s="1" t="n">
        <f aca="false">357.52911+G47*(35999.05029-0.0001537*G47)</f>
        <v>-2241.22779363156</v>
      </c>
      <c r="K47" s="1" t="n">
        <f aca="false">0.016708634-G47*(0.000042037+0.0000001267*G47)</f>
        <v>0.0167116679737776</v>
      </c>
      <c r="L47" s="1" t="n">
        <f aca="false">SIN(RADIANS(J47))*(1.914602-G47*(0.004817+0.000014*G47))+SIN(RADIANS(2*J47))*(0.019993-0.000101*G47)+SIN(RADIANS(3*J47))*0.000289</f>
        <v>-1.89831943679882</v>
      </c>
      <c r="M47" s="1" t="n">
        <f aca="false">I47+L47</f>
        <v>199.687106414508</v>
      </c>
      <c r="N47" s="1" t="n">
        <f aca="false">J47+L47</f>
        <v>-2243.12611306836</v>
      </c>
      <c r="O47" s="1" t="n">
        <f aca="false">(1.000001018*(1-K47*K47))/(1+K47*COS(RADIANS(N47)))</f>
        <v>0.997726160409603</v>
      </c>
      <c r="P47" s="1" t="n">
        <f aca="false">M47-0.00569-0.00478*SIN(RADIANS(125.04-1934.136*G47))</f>
        <v>199.686175704058</v>
      </c>
      <c r="Q47" s="1" t="n">
        <f aca="false">23+(26+((21.448-G47*(46.815+G47*(0.00059-G47*0.001813))))/60)/60</f>
        <v>23.4402298756077</v>
      </c>
      <c r="R47" s="1" t="n">
        <f aca="false">Q47+0.00256*COS(RADIANS(125.04-1934.136*G47))</f>
        <v>23.4399918274318</v>
      </c>
      <c r="S47" s="1" t="n">
        <f aca="false">DEGREES(ATAN2(COS(RADIANS(P47)),COS(RADIANS(R47))*SIN(RADIANS(P47))))</f>
        <v>-161.827336356958</v>
      </c>
      <c r="T47" s="1" t="n">
        <f aca="false">DEGREES(ASIN(SIN(RADIANS(R47))*SIN(RADIANS(P47))))</f>
        <v>-7.7009265571713</v>
      </c>
      <c r="U47" s="1" t="n">
        <f aca="false">TAN(RADIANS(R47/2))*TAN(RADIANS(R47/2))</f>
        <v>0.0430371755424514</v>
      </c>
      <c r="V47" s="1" t="n">
        <f aca="false">4*DEGREES(U47*SIN(2*RADIANS(I47))-2*K47*SIN(RADIANS(J47))+4*K47*U47*SIN(RADIANS(J47))*COS(2*RADIANS(I47))-0.5*U47*U47*SIN(4*RADIANS(I47))-1.25*K47*K47*SIN(2*RADIANS(J47)))</f>
        <v>13.6558246310029</v>
      </c>
      <c r="W47" s="1" t="n">
        <f aca="false">DEGREES(ACOS(COS(RADIANS(90.833))/(COS(RADIANS($B$3))*COS(RADIANS(T47)))-TAN(RADIANS($B$3))*TAN(RADIANS(T47))))</f>
        <v>97.0962080702469</v>
      </c>
      <c r="X47" s="7" t="n">
        <f aca="false">(720-4*$B$4-V47+$B$5*60)/1440</f>
        <v>0.504451702339581</v>
      </c>
      <c r="Y47" s="7" t="n">
        <f aca="false">X47-W47*4/1440</f>
        <v>0.234740013255562</v>
      </c>
      <c r="Z47" s="7" t="n">
        <f aca="false">X47+W47*4/1440</f>
        <v>0.774163391423601</v>
      </c>
      <c r="AA47" s="9" t="n">
        <f aca="false">8*W47</f>
        <v>776.769664561975</v>
      </c>
      <c r="AB47" s="1" t="n">
        <f aca="false">MOD(E47*1440+V47+4*$B$4-60*$B$5,1440)</f>
        <v>269.589548631004</v>
      </c>
      <c r="AC47" s="1" t="n">
        <f aca="false">IF(AB47/4&lt;0,AB47/4+180,AB47/4-180)</f>
        <v>-112.602612842249</v>
      </c>
      <c r="AD47" s="1" t="n">
        <f aca="false">DEGREES(ACOS(SIN(RADIANS($B$3))*SIN(RADIANS(T47))+COS(RADIANS($B$3))*COS(RADIANS(T47))*COS(RADIANS(AC47))))</f>
        <v>102.632569748578</v>
      </c>
      <c r="AE47" s="1" t="n">
        <f aca="false">90-AD47</f>
        <v>-12.6325697485783</v>
      </c>
      <c r="AF47" s="1" t="n">
        <f aca="false">IF(AE47&gt;85,0,IF(AE47&gt;5,58.1/TAN(RADIANS(AE47))-0.07/POWER(TAN(RADIANS(AE47)),3)+0.000086/POWER(TAN(RADIANS(AE47)),5),IF(AE47&gt;-0.575,1735+AE47*(-518.2+AE47*(103.4+AE47*(-12.79+AE47*0.711))),-20.772/TAN(RADIANS(AE47)))))/3600</f>
        <v>0.0257447448017269</v>
      </c>
      <c r="AG47" s="1" t="n">
        <f aca="false">AE47+AF47</f>
        <v>-12.6068250037766</v>
      </c>
      <c r="AH47" s="1" t="n">
        <f aca="false">IF(AC47&gt;0,MOD(DEGREES(ACOS(((SIN(RADIANS($B$3))*COS(RADIANS(AD47)))-SIN(RADIANS(T47)))/(COS(RADIANS($B$3))*SIN(RADIANS(AD47)))))+180,360),MOD(540-DEGREES(ACOS(((SIN(RADIANS($B$3))*COS(RADIANS(AD47)))-SIN(RADIANS(T47)))/(COS(RADIANS($B$3))*SIN(RADIANS(AD47))))),360))</f>
        <v>110.353859194484</v>
      </c>
    </row>
    <row r="48" customFormat="false" ht="15" hidden="false" customHeight="false" outlineLevel="0" collapsed="false">
      <c r="D48" s="6" t="n">
        <f aca="false">$B$7</f>
        <v>33890</v>
      </c>
      <c r="E48" s="7" t="n">
        <f aca="false">E47+0.1/24</f>
        <v>0.195833333333334</v>
      </c>
      <c r="F48" s="2" t="n">
        <f aca="false">D48+2415018.5+E48-$B$5/24</f>
        <v>2448908.27916667</v>
      </c>
      <c r="G48" s="8" t="n">
        <f aca="false">(F48-2451545)/36525</f>
        <v>-0.0721894820898894</v>
      </c>
      <c r="I48" s="1" t="n">
        <f aca="false">MOD(280.46646+G48*(36000.76983+G48*0.0003032),360)</f>
        <v>201.589532715058</v>
      </c>
      <c r="J48" s="1" t="n">
        <f aca="false">357.52911+G48*(35999.05029-0.0001537*G48)</f>
        <v>-2241.22368696396</v>
      </c>
      <c r="K48" s="1" t="n">
        <f aca="false">0.016708634-G48*(0.000042037+0.0000001267*G48)</f>
        <v>0.0167116679689842</v>
      </c>
      <c r="L48" s="1" t="n">
        <f aca="false">SIN(RADIANS(J48))*(1.914602-G48*(0.004817+0.000014*G48))+SIN(RADIANS(2*J48))*(0.019993-0.000101*G48)+SIN(RADIANS(3*J48))*0.000289</f>
        <v>-1.89830126047349</v>
      </c>
      <c r="M48" s="1" t="n">
        <f aca="false">I48+L48</f>
        <v>199.691231454584</v>
      </c>
      <c r="N48" s="1" t="n">
        <f aca="false">J48+L48</f>
        <v>-2243.12198822444</v>
      </c>
      <c r="O48" s="1" t="n">
        <f aca="false">(1.000001018*(1-K48*K48))/(1+K48*COS(RADIANS(N48)))</f>
        <v>0.997724971051557</v>
      </c>
      <c r="P48" s="1" t="n">
        <f aca="false">M48-0.00569-0.00478*SIN(RADIANS(125.04-1934.136*G48))</f>
        <v>199.690300742422</v>
      </c>
      <c r="Q48" s="1" t="n">
        <f aca="false">23+(26+((21.448-G48*(46.815+G48*(0.00059-G48*0.001813))))/60)/60</f>
        <v>23.4402298741243</v>
      </c>
      <c r="R48" s="1" t="n">
        <f aca="false">Q48+0.00256*COS(RADIANS(125.04-1934.136*G48))</f>
        <v>23.4399918161327</v>
      </c>
      <c r="S48" s="1" t="n">
        <f aca="false">DEGREES(ATAN2(COS(RADIANS(P48)),COS(RADIANS(R48))*SIN(RADIANS(P48))))</f>
        <v>-161.823482511027</v>
      </c>
      <c r="T48" s="1" t="n">
        <f aca="false">DEGREES(ASIN(SIN(RADIANS(R48))*SIN(RADIANS(P48))))</f>
        <v>-7.70248558261709</v>
      </c>
      <c r="U48" s="1" t="n">
        <f aca="false">TAN(RADIANS(R48/2))*TAN(RADIANS(R48/2))</f>
        <v>0.0430371754997795</v>
      </c>
      <c r="V48" s="1" t="n">
        <f aca="false">4*DEGREES(U48*SIN(2*RADIANS(I48))-2*K48*SIN(RADIANS(J48))+4*K48*U48*SIN(RADIANS(J48))*COS(2*RADIANS(I48))-0.5*U48*U48*SIN(4*RADIANS(I48))-1.25*K48*K48*SIN(2*RADIANS(J48)))</f>
        <v>13.6568482790863</v>
      </c>
      <c r="W48" s="1" t="n">
        <f aca="false">DEGREES(ACOS(COS(RADIANS(90.833))/(COS(RADIANS($B$3))*COS(RADIANS(T48)))-TAN(RADIANS($B$3))*TAN(RADIANS(T48))))</f>
        <v>97.097453837492</v>
      </c>
      <c r="X48" s="7" t="n">
        <f aca="false">(720-4*$B$4-V48+$B$5*60)/1440</f>
        <v>0.504450991472857</v>
      </c>
      <c r="Y48" s="7" t="n">
        <f aca="false">X48-W48*4/1440</f>
        <v>0.234735841924268</v>
      </c>
      <c r="Z48" s="7" t="n">
        <f aca="false">X48+W48*4/1440</f>
        <v>0.774166141021446</v>
      </c>
      <c r="AA48" s="9" t="n">
        <f aca="false">8*W48</f>
        <v>776.779630699936</v>
      </c>
      <c r="AB48" s="1" t="n">
        <f aca="false">MOD(E48*1440+V48+4*$B$4-60*$B$5,1440)</f>
        <v>275.590572279087</v>
      </c>
      <c r="AC48" s="1" t="n">
        <f aca="false">IF(AB48/4&lt;0,AB48/4+180,AB48/4-180)</f>
        <v>-111.102356930228</v>
      </c>
      <c r="AD48" s="1" t="n">
        <f aca="false">DEGREES(ACOS(SIN(RADIANS($B$3))*SIN(RADIANS(T48))+COS(RADIANS($B$3))*COS(RADIANS(T48))*COS(RADIANS(AC48))))</f>
        <v>101.516854975781</v>
      </c>
      <c r="AE48" s="1" t="n">
        <f aca="false">90-AD48</f>
        <v>-11.5168549757812</v>
      </c>
      <c r="AF48" s="1" t="n">
        <f aca="false">IF(AE48&gt;85,0,IF(AE48&gt;5,58.1/TAN(RADIANS(AE48))-0.07/POWER(TAN(RADIANS(AE48)),3)+0.000086/POWER(TAN(RADIANS(AE48)),5),IF(AE48&gt;-0.575,1735+AE48*(-518.2+AE48*(103.4+AE48*(-12.79+AE48*0.711))),-20.772/TAN(RADIANS(AE48)))))/3600</f>
        <v>0.0283178135153001</v>
      </c>
      <c r="AG48" s="1" t="n">
        <f aca="false">AE48+AF48</f>
        <v>-11.4885371622659</v>
      </c>
      <c r="AH48" s="1" t="n">
        <f aca="false">IF(AC48&gt;0,MOD(DEGREES(ACOS(((SIN(RADIANS($B$3))*COS(RADIANS(AD48)))-SIN(RADIANS(T48)))/(COS(RADIANS($B$3))*SIN(RADIANS(AD48)))))+180,360),MOD(540-DEGREES(ACOS(((SIN(RADIANS($B$3))*COS(RADIANS(AD48)))-SIN(RADIANS(T48)))/(COS(RADIANS($B$3))*SIN(RADIANS(AD48))))),360))</f>
        <v>109.348998158051</v>
      </c>
    </row>
    <row r="49" customFormat="false" ht="15" hidden="false" customHeight="false" outlineLevel="0" collapsed="false">
      <c r="D49" s="6" t="n">
        <f aca="false">$B$7</f>
        <v>33890</v>
      </c>
      <c r="E49" s="7" t="n">
        <f aca="false">E48+0.1/24</f>
        <v>0.2</v>
      </c>
      <c r="F49" s="2" t="n">
        <f aca="false">D49+2415018.5+E49-$B$5/24</f>
        <v>2448908.28333333</v>
      </c>
      <c r="G49" s="8" t="n">
        <f aca="false">(F49-2451545)/36525</f>
        <v>-0.0721893680127673</v>
      </c>
      <c r="I49" s="1" t="n">
        <f aca="false">MOD(280.46646+G49*(36000.76983+G49*0.0003032),360)</f>
        <v>201.593639579268</v>
      </c>
      <c r="J49" s="1" t="n">
        <f aca="false">357.52911+G49*(35999.05029-0.0001537*G49)</f>
        <v>-2241.21958029591</v>
      </c>
      <c r="K49" s="1" t="n">
        <f aca="false">0.016708634-G49*(0.000042037+0.0000001267*G49)</f>
        <v>0.0167116679641908</v>
      </c>
      <c r="L49" s="1" t="n">
        <f aca="false">SIN(RADIANS(J49))*(1.914602-G49*(0.004817+0.000014*G49))+SIN(RADIANS(2*J49))*(0.019993-0.000101*G49)+SIN(RADIANS(3*J49))*0.000289</f>
        <v>-1.89828307431171</v>
      </c>
      <c r="M49" s="1" t="n">
        <f aca="false">I49+L49</f>
        <v>199.695356504957</v>
      </c>
      <c r="N49" s="1" t="n">
        <f aca="false">J49+L49</f>
        <v>-2243.11786337022</v>
      </c>
      <c r="O49" s="1" t="n">
        <f aca="false">(1.000001018*(1-K49*K49))/(1+K49*COS(RADIANS(N49)))</f>
        <v>0.997723781703708</v>
      </c>
      <c r="P49" s="1" t="n">
        <f aca="false">M49-0.00569-0.00478*SIN(RADIANS(125.04-1934.136*G49))</f>
        <v>199.694425791083</v>
      </c>
      <c r="Q49" s="1" t="n">
        <f aca="false">23+(26+((21.448-G49*(46.815+G49*(0.00059-G49*0.001813))))/60)/60</f>
        <v>23.4402298726408</v>
      </c>
      <c r="R49" s="1" t="n">
        <f aca="false">Q49+0.00256*COS(RADIANS(125.04-1934.136*G49))</f>
        <v>23.4399918048337</v>
      </c>
      <c r="S49" s="1" t="n">
        <f aca="false">DEGREES(ATAN2(COS(RADIANS(P49)),COS(RADIANS(R49))*SIN(RADIANS(P49))))</f>
        <v>-161.819628627112</v>
      </c>
      <c r="T49" s="1" t="n">
        <f aca="false">DEGREES(ASIN(SIN(RADIANS(R49))*SIN(RADIANS(P49))))</f>
        <v>-7.70404457752308</v>
      </c>
      <c r="U49" s="1" t="n">
        <f aca="false">TAN(RADIANS(R49/2))*TAN(RADIANS(R49/2))</f>
        <v>0.0430371754571076</v>
      </c>
      <c r="V49" s="1" t="n">
        <f aca="false">4*DEGREES(U49*SIN(2*RADIANS(I49))-2*K49*SIN(RADIANS(J49))+4*K49*U49*SIN(RADIANS(J49))*COS(2*RADIANS(I49))-0.5*U49*U49*SIN(4*RADIANS(I49))-1.25*K49*K49*SIN(2*RADIANS(J49)))</f>
        <v>13.657871777393</v>
      </c>
      <c r="W49" s="1" t="n">
        <f aca="false">DEGREES(ACOS(COS(RADIANS(90.833))/(COS(RADIANS($B$3))*COS(RADIANS(T49)))-TAN(RADIANS($B$3))*TAN(RADIANS(T49))))</f>
        <v>97.0986995936691</v>
      </c>
      <c r="X49" s="7" t="n">
        <f aca="false">(720-4*$B$4-V49+$B$5*60)/1440</f>
        <v>0.504450280710144</v>
      </c>
      <c r="Y49" s="7" t="n">
        <f aca="false">X49-W49*4/1440</f>
        <v>0.23473167072773</v>
      </c>
      <c r="Z49" s="7" t="n">
        <f aca="false">X49+W49*4/1440</f>
        <v>0.774168890692558</v>
      </c>
      <c r="AA49" s="9" t="n">
        <f aca="false">8*W49</f>
        <v>776.789596749353</v>
      </c>
      <c r="AB49" s="1" t="n">
        <f aca="false">MOD(E49*1440+V49+4*$B$4-60*$B$5,1440)</f>
        <v>281.591595777393</v>
      </c>
      <c r="AC49" s="1" t="n">
        <f aca="false">IF(AB49/4&lt;0,AB49/4+180,AB49/4-180)</f>
        <v>-109.602101055652</v>
      </c>
      <c r="AD49" s="1" t="n">
        <f aca="false">DEGREES(ACOS(SIN(RADIANS($B$3))*SIN(RADIANS(T49))+COS(RADIANS($B$3))*COS(RADIANS(T49))*COS(RADIANS(AC49))))</f>
        <v>100.394302659833</v>
      </c>
      <c r="AE49" s="1" t="n">
        <f aca="false">90-AD49</f>
        <v>-10.3943026598333</v>
      </c>
      <c r="AF49" s="1" t="n">
        <f aca="false">IF(AE49&gt;85,0,IF(AE49&gt;5,58.1/TAN(RADIANS(AE49))-0.07/POWER(TAN(RADIANS(AE49)),3)+0.000086/POWER(TAN(RADIANS(AE49)),5),IF(AE49&gt;-0.575,1735+AE49*(-518.2+AE49*(103.4+AE49*(-12.79+AE49*0.711))),-20.772/TAN(RADIANS(AE49)))))/3600</f>
        <v>0.0314558738585143</v>
      </c>
      <c r="AG49" s="1" t="n">
        <f aca="false">AE49+AF49</f>
        <v>-10.3628467859747</v>
      </c>
      <c r="AH49" s="1" t="n">
        <f aca="false">IF(AC49&gt;0,MOD(DEGREES(ACOS(((SIN(RADIANS($B$3))*COS(RADIANS(AD49)))-SIN(RADIANS(T49)))/(COS(RADIANS($B$3))*SIN(RADIANS(AD49)))))+180,360),MOD(540-DEGREES(ACOS(((SIN(RADIANS($B$3))*COS(RADIANS(AD49)))-SIN(RADIANS(T49)))/(COS(RADIANS($B$3))*SIN(RADIANS(AD49))))),360))</f>
        <v>108.356100753447</v>
      </c>
    </row>
    <row r="50" customFormat="false" ht="15" hidden="false" customHeight="false" outlineLevel="0" collapsed="false">
      <c r="D50" s="6" t="n">
        <f aca="false">$B$7</f>
        <v>33890</v>
      </c>
      <c r="E50" s="7" t="n">
        <f aca="false">E49+0.1/24</f>
        <v>0.204166666666667</v>
      </c>
      <c r="F50" s="2" t="n">
        <f aca="false">D50+2415018.5+E50-$B$5/24</f>
        <v>2448908.2875</v>
      </c>
      <c r="G50" s="8" t="n">
        <f aca="false">(F50-2451545)/36525</f>
        <v>-0.072189253935658</v>
      </c>
      <c r="I50" s="1" t="n">
        <f aca="false">MOD(280.46646+G50*(36000.76983+G50*0.0003032),360)</f>
        <v>201.597746443019</v>
      </c>
      <c r="J50" s="1" t="n">
        <f aca="false">357.52911+G50*(35999.05029-0.0001537*G50)</f>
        <v>-2241.21547362831</v>
      </c>
      <c r="K50" s="1" t="n">
        <f aca="false">0.016708634-G50*(0.000042037+0.0000001267*G50)</f>
        <v>0.0167116679593975</v>
      </c>
      <c r="L50" s="1" t="n">
        <f aca="false">SIN(RADIANS(J50))*(1.914602-G50*(0.004817+0.000014*G50))+SIN(RADIANS(2*J50))*(0.019993-0.000101*G50)+SIN(RADIANS(3*J50))*0.000289</f>
        <v>-1.89826487831758</v>
      </c>
      <c r="M50" s="1" t="n">
        <f aca="false">I50+L50</f>
        <v>199.699481564701</v>
      </c>
      <c r="N50" s="1" t="n">
        <f aca="false">J50+L50</f>
        <v>-2243.11373850662</v>
      </c>
      <c r="O50" s="1" t="n">
        <f aca="false">(1.000001018*(1-K50*K50))/(1+K50*COS(RADIANS(N50)))</f>
        <v>0.997722592366326</v>
      </c>
      <c r="P50" s="1" t="n">
        <f aca="false">M50-0.00569-0.00478*SIN(RADIANS(125.04-1934.136*G50))</f>
        <v>199.698550849115</v>
      </c>
      <c r="Q50" s="1" t="n">
        <f aca="false">23+(26+((21.448-G50*(46.815+G50*(0.00059-G50*0.001813))))/60)/60</f>
        <v>23.4402298711573</v>
      </c>
      <c r="R50" s="1" t="n">
        <f aca="false">Q50+0.00256*COS(RADIANS(125.04-1934.136*G50))</f>
        <v>23.4399917935346</v>
      </c>
      <c r="S50" s="1" t="n">
        <f aca="false">DEGREES(ATAN2(COS(RADIANS(P50)),COS(RADIANS(R50))*SIN(RADIANS(P50))))</f>
        <v>-161.815774706068</v>
      </c>
      <c r="T50" s="1" t="n">
        <f aca="false">DEGREES(ASIN(SIN(RADIANS(R50))*SIN(RADIANS(P50))))</f>
        <v>-7.70560354153261</v>
      </c>
      <c r="U50" s="1" t="n">
        <f aca="false">TAN(RADIANS(R50/2))*TAN(RADIANS(R50/2))</f>
        <v>0.0430371754144357</v>
      </c>
      <c r="V50" s="1" t="n">
        <f aca="false">4*DEGREES(U50*SIN(2*RADIANS(I50))-2*K50*SIN(RADIANS(J50))+4*K50*U50*SIN(RADIANS(J50))*COS(2*RADIANS(I50))-0.5*U50*U50*SIN(4*RADIANS(I50))-1.25*K50*K50*SIN(2*RADIANS(J50)))</f>
        <v>13.6588951256703</v>
      </c>
      <c r="W50" s="1" t="n">
        <f aca="false">DEGREES(ACOS(COS(RADIANS(90.833))/(COS(RADIANS($B$3))*COS(RADIANS(T50)))-TAN(RADIANS($B$3))*TAN(RADIANS(T50))))</f>
        <v>97.0999453384951</v>
      </c>
      <c r="X50" s="7" t="n">
        <f aca="false">(720-4*$B$4-V50+$B$5*60)/1440</f>
        <v>0.504449570051618</v>
      </c>
      <c r="Y50" s="7" t="n">
        <f aca="false">X50-W50*4/1440</f>
        <v>0.234727499666909</v>
      </c>
      <c r="Z50" s="7" t="n">
        <f aca="false">X50+W50*4/1440</f>
        <v>0.774171640436326</v>
      </c>
      <c r="AA50" s="9" t="n">
        <f aca="false">8*W50</f>
        <v>776.799562707961</v>
      </c>
      <c r="AB50" s="1" t="n">
        <f aca="false">MOD(E50*1440+V50+4*$B$4-60*$B$5,1440)</f>
        <v>287.592619125671</v>
      </c>
      <c r="AC50" s="1" t="n">
        <f aca="false">IF(AB50/4&lt;0,AB50/4+180,AB50/4-180)</f>
        <v>-108.101845218582</v>
      </c>
      <c r="AD50" s="1" t="n">
        <f aca="false">DEGREES(ACOS(SIN(RADIANS($B$3))*SIN(RADIANS(T50))+COS(RADIANS($B$3))*COS(RADIANS(T50))*COS(RADIANS(AC50))))</f>
        <v>99.2653265150713</v>
      </c>
      <c r="AE50" s="1" t="n">
        <f aca="false">90-AD50</f>
        <v>-9.26532651507127</v>
      </c>
      <c r="AF50" s="1" t="n">
        <f aca="false">IF(AE50&gt;85,0,IF(AE50&gt;5,58.1/TAN(RADIANS(AE50))-0.07/POWER(TAN(RADIANS(AE50)),3)+0.000086/POWER(TAN(RADIANS(AE50)),5),IF(AE50&gt;-0.575,1735+AE50*(-518.2+AE50*(103.4+AE50*(-12.79+AE50*0.711))),-20.772/TAN(RADIANS(AE50)))))/3600</f>
        <v>0.0353694907792558</v>
      </c>
      <c r="AG50" s="1" t="n">
        <f aca="false">AE50+AF50</f>
        <v>-9.22995702429201</v>
      </c>
      <c r="AH50" s="1" t="n">
        <f aca="false">IF(AC50&gt;0,MOD(DEGREES(ACOS(((SIN(RADIANS($B$3))*COS(RADIANS(AD50)))-SIN(RADIANS(T50)))/(COS(RADIANS($B$3))*SIN(RADIANS(AD50)))))+180,360),MOD(540-DEGREES(ACOS(((SIN(RADIANS($B$3))*COS(RADIANS(AD50)))-SIN(RADIANS(T50)))/(COS(RADIANS($B$3))*SIN(RADIANS(AD50))))),360))</f>
        <v>107.374342160326</v>
      </c>
    </row>
    <row r="51" customFormat="false" ht="15" hidden="false" customHeight="false" outlineLevel="0" collapsed="false">
      <c r="D51" s="6" t="n">
        <f aca="false">$B$7</f>
        <v>33890</v>
      </c>
      <c r="E51" s="7" t="n">
        <f aca="false">E50+0.1/24</f>
        <v>0.208333333333334</v>
      </c>
      <c r="F51" s="2" t="n">
        <f aca="false">D51+2415018.5+E51-$B$5/24</f>
        <v>2448908.29166667</v>
      </c>
      <c r="G51" s="8" t="n">
        <f aca="false">(F51-2451545)/36525</f>
        <v>-0.0721891398585359</v>
      </c>
      <c r="I51" s="1" t="n">
        <f aca="false">MOD(280.46646+G51*(36000.76983+G51*0.0003032),360)</f>
        <v>201.601853307229</v>
      </c>
      <c r="J51" s="1" t="n">
        <f aca="false">357.52911+G51*(35999.05029-0.0001537*G51)</f>
        <v>-2241.21136696025</v>
      </c>
      <c r="K51" s="1" t="n">
        <f aca="false">0.016708634-G51*(0.000042037+0.0000001267*G51)</f>
        <v>0.0167116679546041</v>
      </c>
      <c r="L51" s="1" t="n">
        <f aca="false">SIN(RADIANS(J51))*(1.914602-G51*(0.004817+0.000014*G51))+SIN(RADIANS(2*J51))*(0.019993-0.000101*G51)+SIN(RADIANS(3*J51))*0.000289</f>
        <v>-1.89824667248709</v>
      </c>
      <c r="M51" s="1" t="n">
        <f aca="false">I51+L51</f>
        <v>199.703606634742</v>
      </c>
      <c r="N51" s="1" t="n">
        <f aca="false">J51+L51</f>
        <v>-2243.10961363274</v>
      </c>
      <c r="O51" s="1" t="n">
        <f aca="false">(1.000001018*(1-K51*K51))/(1+K51*COS(RADIANS(N51)))</f>
        <v>0.997721403039153</v>
      </c>
      <c r="P51" s="1" t="n">
        <f aca="false">M51-0.00569-0.00478*SIN(RADIANS(125.04-1934.136*G51))</f>
        <v>199.702675917444</v>
      </c>
      <c r="Q51" s="1" t="n">
        <f aca="false">23+(26+((21.448-G51*(46.815+G51*(0.00059-G51*0.001813))))/60)/60</f>
        <v>23.4402298696738</v>
      </c>
      <c r="R51" s="1" t="n">
        <f aca="false">Q51+0.00256*COS(RADIANS(125.04-1934.136*G51))</f>
        <v>23.4399917822355</v>
      </c>
      <c r="S51" s="1" t="n">
        <f aca="false">DEGREES(ATAN2(COS(RADIANS(P51)),COS(RADIANS(R51))*SIN(RADIANS(P51))))</f>
        <v>-161.811920747029</v>
      </c>
      <c r="T51" s="1" t="n">
        <f aca="false">DEGREES(ASIN(SIN(RADIANS(R51))*SIN(RADIANS(P51))))</f>
        <v>-7.70716247498699</v>
      </c>
      <c r="U51" s="1" t="n">
        <f aca="false">TAN(RADIANS(R51/2))*TAN(RADIANS(R51/2))</f>
        <v>0.0430371753717638</v>
      </c>
      <c r="V51" s="1" t="n">
        <f aca="false">4*DEGREES(U51*SIN(2*RADIANS(I51))-2*K51*SIN(RADIANS(J51))+4*K51*U51*SIN(RADIANS(J51))*COS(2*RADIANS(I51))-0.5*U51*U51*SIN(4*RADIANS(I51))-1.25*K51*K51*SIN(2*RADIANS(J51)))</f>
        <v>13.6599183241241</v>
      </c>
      <c r="W51" s="1" t="n">
        <f aca="false">DEGREES(ACOS(COS(RADIANS(90.833))/(COS(RADIANS($B$3))*COS(RADIANS(T51)))-TAN(RADIANS($B$3))*TAN(RADIANS(T51))))</f>
        <v>97.1011910722446</v>
      </c>
      <c r="X51" s="7" t="n">
        <f aca="false">(720-4*$B$4-V51+$B$5*60)/1440</f>
        <v>0.504448859497136</v>
      </c>
      <c r="Y51" s="7" t="n">
        <f aca="false">X51-W51*4/1440</f>
        <v>0.234723328740901</v>
      </c>
      <c r="Z51" s="7" t="n">
        <f aca="false">X51+W51*4/1440</f>
        <v>0.774174390253371</v>
      </c>
      <c r="AA51" s="9" t="n">
        <f aca="false">8*W51</f>
        <v>776.809528577957</v>
      </c>
      <c r="AB51" s="1" t="n">
        <f aca="false">MOD(E51*1440+V51+4*$B$4-60*$B$5,1440)</f>
        <v>293.593642324125</v>
      </c>
      <c r="AC51" s="1" t="n">
        <f aca="false">IF(AB51/4&lt;0,AB51/4+180,AB51/4-180)</f>
        <v>-106.601589418969</v>
      </c>
      <c r="AD51" s="1" t="n">
        <f aca="false">DEGREES(ACOS(SIN(RADIANS($B$3))*SIN(RADIANS(T51))+COS(RADIANS($B$3))*COS(RADIANS(T51))*COS(RADIANS(AC51))))</f>
        <v>98.1303255268516</v>
      </c>
      <c r="AE51" s="1" t="n">
        <f aca="false">90-AD51</f>
        <v>-8.13032552685164</v>
      </c>
      <c r="AF51" s="1" t="n">
        <f aca="false">IF(AE51&gt;85,0,IF(AE51&gt;5,58.1/TAN(RADIANS(AE51))-0.07/POWER(TAN(RADIANS(AE51)),3)+0.000086/POWER(TAN(RADIANS(AE51)),5),IF(AE51&gt;-0.575,1735+AE51*(-518.2+AE51*(103.4+AE51*(-12.79+AE51*0.711))),-20.772/TAN(RADIANS(AE51)))))/3600</f>
        <v>0.0403888762947676</v>
      </c>
      <c r="AG51" s="1" t="n">
        <f aca="false">AE51+AF51</f>
        <v>-8.08993665055687</v>
      </c>
      <c r="AH51" s="1" t="n">
        <f aca="false">IF(AC51&gt;0,MOD(DEGREES(ACOS(((SIN(RADIANS($B$3))*COS(RADIANS(AD51)))-SIN(RADIANS(T51)))/(COS(RADIANS($B$3))*SIN(RADIANS(AD51)))))+180,360),MOD(540-DEGREES(ACOS(((SIN(RADIANS($B$3))*COS(RADIANS(AD51)))-SIN(RADIANS(T51)))/(COS(RADIANS($B$3))*SIN(RADIANS(AD51))))),360))</f>
        <v>106.402909894626</v>
      </c>
    </row>
    <row r="52" customFormat="false" ht="15" hidden="false" customHeight="false" outlineLevel="0" collapsed="false">
      <c r="D52" s="6" t="n">
        <f aca="false">$B$7</f>
        <v>33890</v>
      </c>
      <c r="E52" s="7" t="n">
        <f aca="false">E51+0.1/24</f>
        <v>0.2125</v>
      </c>
      <c r="F52" s="2" t="n">
        <f aca="false">D52+2415018.5+E52-$B$5/24</f>
        <v>2448908.29583333</v>
      </c>
      <c r="G52" s="8" t="n">
        <f aca="false">(F52-2451545)/36525</f>
        <v>-0.0721890257814266</v>
      </c>
      <c r="I52" s="1" t="n">
        <f aca="false">MOD(280.46646+G52*(36000.76983+G52*0.0003032),360)</f>
        <v>201.605960170979</v>
      </c>
      <c r="J52" s="1" t="n">
        <f aca="false">357.52911+G52*(35999.05029-0.0001537*G52)</f>
        <v>-2241.20726029265</v>
      </c>
      <c r="K52" s="1" t="n">
        <f aca="false">0.016708634-G52*(0.000042037+0.0000001267*G52)</f>
        <v>0.0167116679498107</v>
      </c>
      <c r="L52" s="1" t="n">
        <f aca="false">SIN(RADIANS(J52))*(1.914602-G52*(0.004817+0.000014*G52))+SIN(RADIANS(2*J52))*(0.019993-0.000101*G52)+SIN(RADIANS(3*J52))*0.000289</f>
        <v>-1.89822845682436</v>
      </c>
      <c r="M52" s="1" t="n">
        <f aca="false">I52+L52</f>
        <v>199.707731714155</v>
      </c>
      <c r="N52" s="1" t="n">
        <f aca="false">J52+L52</f>
        <v>-2243.10548874947</v>
      </c>
      <c r="O52" s="1" t="n">
        <f aca="false">(1.000001018*(1-K52*K52))/(1+K52*COS(RADIANS(N52)))</f>
        <v>0.99772021372246</v>
      </c>
      <c r="P52" s="1" t="n">
        <f aca="false">M52-0.00569-0.00478*SIN(RADIANS(125.04-1934.136*G52))</f>
        <v>199.706800995145</v>
      </c>
      <c r="Q52" s="1" t="n">
        <f aca="false">23+(26+((21.448-G52*(46.815+G52*(0.00059-G52*0.001813))))/60)/60</f>
        <v>23.4402298681904</v>
      </c>
      <c r="R52" s="1" t="n">
        <f aca="false">Q52+0.00256*COS(RADIANS(125.04-1934.136*G52))</f>
        <v>23.4399917709365</v>
      </c>
      <c r="S52" s="1" t="n">
        <f aca="false">DEGREES(ATAN2(COS(RADIANS(P52)),COS(RADIANS(R52))*SIN(RADIANS(P52))))</f>
        <v>-161.80806675085</v>
      </c>
      <c r="T52" s="1" t="n">
        <f aca="false">DEGREES(ASIN(SIN(RADIANS(R52))*SIN(RADIANS(P52))))</f>
        <v>-7.70872137752998</v>
      </c>
      <c r="U52" s="1" t="n">
        <f aca="false">TAN(RADIANS(R52/2))*TAN(RADIANS(R52/2))</f>
        <v>0.043037175329092</v>
      </c>
      <c r="V52" s="1" t="n">
        <f aca="false">4*DEGREES(U52*SIN(2*RADIANS(I52))-2*K52*SIN(RADIANS(J52))+4*K52*U52*SIN(RADIANS(J52))*COS(2*RADIANS(I52))-0.5*U52*U52*SIN(4*RADIANS(I52))-1.25*K52*K52*SIN(2*RADIANS(J52)))</f>
        <v>13.6609413725022</v>
      </c>
      <c r="W52" s="1" t="n">
        <f aca="false">DEGREES(ACOS(COS(RADIANS(90.833))/(COS(RADIANS($B$3))*COS(RADIANS(T52)))-TAN(RADIANS($B$3))*TAN(RADIANS(T52))))</f>
        <v>97.1024367946347</v>
      </c>
      <c r="X52" s="7" t="n">
        <f aca="false">(720-4*$B$4-V52+$B$5*60)/1440</f>
        <v>0.504448149046874</v>
      </c>
      <c r="Y52" s="7" t="n">
        <f aca="false">X52-W52*4/1440</f>
        <v>0.234719157950666</v>
      </c>
      <c r="Z52" s="7" t="n">
        <f aca="false">X52+W52*4/1440</f>
        <v>0.774177140143081</v>
      </c>
      <c r="AA52" s="9" t="n">
        <f aca="false">8*W52</f>
        <v>776.819494357078</v>
      </c>
      <c r="AB52" s="1" t="n">
        <f aca="false">MOD(E52*1440+V52+4*$B$4-60*$B$5,1440)</f>
        <v>299.594665372502</v>
      </c>
      <c r="AC52" s="1" t="n">
        <f aca="false">IF(AB52/4&lt;0,AB52/4+180,AB52/4-180)</f>
        <v>-105.101333656874</v>
      </c>
      <c r="AD52" s="1" t="n">
        <f aca="false">DEGREES(ACOS(SIN(RADIANS($B$3))*SIN(RADIANS(T52))+COS(RADIANS($B$3))*COS(RADIANS(T52))*COS(RADIANS(AC52))))</f>
        <v>96.989685026167</v>
      </c>
      <c r="AE52" s="1" t="n">
        <f aca="false">90-AD52</f>
        <v>-6.98968502616697</v>
      </c>
      <c r="AF52" s="1" t="n">
        <f aca="false">IF(AE52&gt;85,0,IF(AE52&gt;5,58.1/TAN(RADIANS(AE52))-0.07/POWER(TAN(RADIANS(AE52)),3)+0.000086/POWER(TAN(RADIANS(AE52)),5),IF(AE52&gt;-0.575,1735+AE52*(-518.2+AE52*(103.4+AE52*(-12.79+AE52*0.711))),-20.772/TAN(RADIANS(AE52)))))/3600</f>
        <v>0.0470629226759484</v>
      </c>
      <c r="AG52" s="1" t="n">
        <f aca="false">AE52+AF52</f>
        <v>-6.94262210349102</v>
      </c>
      <c r="AH52" s="1" t="n">
        <f aca="false">IF(AC52&gt;0,MOD(DEGREES(ACOS(((SIN(RADIANS($B$3))*COS(RADIANS(AD52)))-SIN(RADIANS(T52)))/(COS(RADIANS($B$3))*SIN(RADIANS(AD52)))))+180,360),MOD(540-DEGREES(ACOS(((SIN(RADIANS($B$3))*COS(RADIANS(AD52)))-SIN(RADIANS(T52)))/(COS(RADIANS($B$3))*SIN(RADIANS(AD52))))),360))</f>
        <v>105.441002929779</v>
      </c>
    </row>
    <row r="53" customFormat="false" ht="15" hidden="false" customHeight="false" outlineLevel="0" collapsed="false">
      <c r="D53" s="6" t="n">
        <f aca="false">$B$7</f>
        <v>33890</v>
      </c>
      <c r="E53" s="7" t="n">
        <f aca="false">E52+0.1/24</f>
        <v>0.216666666666667</v>
      </c>
      <c r="F53" s="2" t="n">
        <f aca="false">D53+2415018.5+E53-$B$5/24</f>
        <v>2448908.3</v>
      </c>
      <c r="G53" s="8" t="n">
        <f aca="false">(F53-2451545)/36525</f>
        <v>-0.0721889117043045</v>
      </c>
      <c r="I53" s="1" t="n">
        <f aca="false">MOD(280.46646+G53*(36000.76983+G53*0.0003032),360)</f>
        <v>201.61006703519</v>
      </c>
      <c r="J53" s="1" t="n">
        <f aca="false">357.52911+G53*(35999.05029-0.0001537*G53)</f>
        <v>-2241.20315362459</v>
      </c>
      <c r="K53" s="1" t="n">
        <f aca="false">0.016708634-G53*(0.000042037+0.0000001267*G53)</f>
        <v>0.0167116679450173</v>
      </c>
      <c r="L53" s="1" t="n">
        <f aca="false">SIN(RADIANS(J53))*(1.914602-G53*(0.004817+0.000014*G53))+SIN(RADIANS(2*J53))*(0.019993-0.000101*G53)+SIN(RADIANS(3*J53))*0.000289</f>
        <v>-1.89821023132537</v>
      </c>
      <c r="M53" s="1" t="n">
        <f aca="false">I53+L53</f>
        <v>199.711856803864</v>
      </c>
      <c r="N53" s="1" t="n">
        <f aca="false">J53+L53</f>
        <v>-2243.10136385592</v>
      </c>
      <c r="O53" s="1" t="n">
        <f aca="false">(1.000001018*(1-K53*K53))/(1+K53*COS(RADIANS(N53)))</f>
        <v>0.997719024415989</v>
      </c>
      <c r="P53" s="1" t="n">
        <f aca="false">M53-0.00569-0.00478*SIN(RADIANS(125.04-1934.136*G53))</f>
        <v>199.710926083143</v>
      </c>
      <c r="Q53" s="1" t="n">
        <f aca="false">23+(26+((21.448-G53*(46.815+G53*(0.00059-G53*0.001813))))/60)/60</f>
        <v>23.4402298667069</v>
      </c>
      <c r="R53" s="1" t="n">
        <f aca="false">Q53+0.00256*COS(RADIANS(125.04-1934.136*G53))</f>
        <v>23.4399917596374</v>
      </c>
      <c r="S53" s="1" t="n">
        <f aca="false">DEGREES(ATAN2(COS(RADIANS(P53)),COS(RADIANS(R53))*SIN(RADIANS(P53))))</f>
        <v>-161.804212716664</v>
      </c>
      <c r="T53" s="1" t="n">
        <f aca="false">DEGREES(ASIN(SIN(RADIANS(R53))*SIN(RADIANS(P53))))</f>
        <v>-7.71028024950283</v>
      </c>
      <c r="U53" s="1" t="n">
        <f aca="false">TAN(RADIANS(R53/2))*TAN(RADIANS(R53/2))</f>
        <v>0.0430371752864201</v>
      </c>
      <c r="V53" s="1" t="n">
        <f aca="false">4*DEGREES(U53*SIN(2*RADIANS(I53))-2*K53*SIN(RADIANS(J53))+4*K53*U53*SIN(RADIANS(J53))*COS(2*RADIANS(I53))-0.5*U53*U53*SIN(4*RADIANS(I53))-1.25*K53*K53*SIN(2*RADIANS(J53)))</f>
        <v>13.6619642710101</v>
      </c>
      <c r="W53" s="1" t="n">
        <f aca="false">DEGREES(ACOS(COS(RADIANS(90.833))/(COS(RADIANS($B$3))*COS(RADIANS(T53)))-TAN(RADIANS($B$3))*TAN(RADIANS(T53))))</f>
        <v>97.1036825059402</v>
      </c>
      <c r="X53" s="7" t="n">
        <f aca="false">(720-4*$B$4-V53+$B$5*60)/1440</f>
        <v>0.504447438700687</v>
      </c>
      <c r="Y53" s="7" t="n">
        <f aca="false">X53-W53*4/1440</f>
        <v>0.234714987295298</v>
      </c>
      <c r="Z53" s="7" t="n">
        <f aca="false">X53+W53*4/1440</f>
        <v>0.774179890106077</v>
      </c>
      <c r="AA53" s="9" t="n">
        <f aca="false">8*W53</f>
        <v>776.829460047521</v>
      </c>
      <c r="AB53" s="1" t="n">
        <f aca="false">MOD(E53*1440+V53+4*$B$4-60*$B$5,1440)</f>
        <v>305.595688271011</v>
      </c>
      <c r="AC53" s="1" t="n">
        <f aca="false">IF(AB53/4&lt;0,AB53/4+180,AB53/4-180)</f>
        <v>-103.601077932247</v>
      </c>
      <c r="AD53" s="1" t="n">
        <f aca="false">DEGREES(ACOS(SIN(RADIANS($B$3))*SIN(RADIANS(T53))+COS(RADIANS($B$3))*COS(RADIANS(T53))*COS(RADIANS(AC53))))</f>
        <v>95.8437777353697</v>
      </c>
      <c r="AE53" s="1" t="n">
        <f aca="false">90-AD53</f>
        <v>-5.84377773536966</v>
      </c>
      <c r="AF53" s="1" t="n">
        <f aca="false">IF(AE53&gt;85,0,IF(AE53&gt;5,58.1/TAN(RADIANS(AE53))-0.07/POWER(TAN(RADIANS(AE53)),3)+0.000086/POWER(TAN(RADIANS(AE53)),5),IF(AE53&gt;-0.575,1735+AE53*(-518.2+AE53*(103.4+AE53*(-12.79+AE53*0.711))),-20.772/TAN(RADIANS(AE53)))))/3600</f>
        <v>0.0563761168635173</v>
      </c>
      <c r="AG53" s="1" t="n">
        <f aca="false">AE53+AF53</f>
        <v>-5.78740161850614</v>
      </c>
      <c r="AH53" s="1" t="n">
        <f aca="false">IF(AC53&gt;0,MOD(DEGREES(ACOS(((SIN(RADIANS($B$3))*COS(RADIANS(AD53)))-SIN(RADIANS(T53)))/(COS(RADIANS($B$3))*SIN(RADIANS(AD53)))))+180,360),MOD(540-DEGREES(ACOS(((SIN(RADIANS($B$3))*COS(RADIANS(AD53)))-SIN(RADIANS(T53)))/(COS(RADIANS($B$3))*SIN(RADIANS(AD53))))),360))</f>
        <v>104.487830707731</v>
      </c>
    </row>
    <row r="54" customFormat="false" ht="15" hidden="false" customHeight="false" outlineLevel="0" collapsed="false">
      <c r="D54" s="6" t="n">
        <f aca="false">$B$7</f>
        <v>33890</v>
      </c>
      <c r="E54" s="7" t="n">
        <f aca="false">E53+0.1/24</f>
        <v>0.220833333333334</v>
      </c>
      <c r="F54" s="2" t="n">
        <f aca="false">D54+2415018.5+E54-$B$5/24</f>
        <v>2448908.30416667</v>
      </c>
      <c r="G54" s="8" t="n">
        <f aca="false">(F54-2451545)/36525</f>
        <v>-0.0721887976271951</v>
      </c>
      <c r="I54" s="1" t="n">
        <f aca="false">MOD(280.46646+G54*(36000.76983+G54*0.0003032),360)</f>
        <v>201.614173898941</v>
      </c>
      <c r="J54" s="1" t="n">
        <f aca="false">357.52911+G54*(35999.05029-0.0001537*G54)</f>
        <v>-2241.199046957</v>
      </c>
      <c r="K54" s="1" t="n">
        <f aca="false">0.016708634-G54*(0.000042037+0.0000001267*G54)</f>
        <v>0.016711667940224</v>
      </c>
      <c r="L54" s="1" t="n">
        <f aca="false">SIN(RADIANS(J54))*(1.914602-G54*(0.004817+0.000014*G54))+SIN(RADIANS(2*J54))*(0.019993-0.000101*G54)+SIN(RADIANS(3*J54))*0.000289</f>
        <v>-1.89819199599424</v>
      </c>
      <c r="M54" s="1" t="n">
        <f aca="false">I54+L54</f>
        <v>199.715981902947</v>
      </c>
      <c r="N54" s="1" t="n">
        <f aca="false">J54+L54</f>
        <v>-2243.09723895299</v>
      </c>
      <c r="O54" s="1" t="n">
        <f aca="false">(1.000001018*(1-K54*K54))/(1+K54*COS(RADIANS(N54)))</f>
        <v>0.997717835120009</v>
      </c>
      <c r="P54" s="1" t="n">
        <f aca="false">M54-0.00569-0.00478*SIN(RADIANS(125.04-1934.136*G54))</f>
        <v>199.715051180513</v>
      </c>
      <c r="Q54" s="1" t="n">
        <f aca="false">23+(26+((21.448-G54*(46.815+G54*(0.00059-G54*0.001813))))/60)/60</f>
        <v>23.4402298652234</v>
      </c>
      <c r="R54" s="1" t="n">
        <f aca="false">Q54+0.00256*COS(RADIANS(125.04-1934.136*G54))</f>
        <v>23.4399917483383</v>
      </c>
      <c r="S54" s="1" t="n">
        <f aca="false">DEGREES(ATAN2(COS(RADIANS(P54)),COS(RADIANS(R54))*SIN(RADIANS(P54))))</f>
        <v>-161.800358645327</v>
      </c>
      <c r="T54" s="1" t="n">
        <f aca="false">DEGREES(ASIN(SIN(RADIANS(R54))*SIN(RADIANS(P54))))</f>
        <v>-7.71183909054913</v>
      </c>
      <c r="U54" s="1" t="n">
        <f aca="false">TAN(RADIANS(R54/2))*TAN(RADIANS(R54/2))</f>
        <v>0.0430371752437483</v>
      </c>
      <c r="V54" s="1" t="n">
        <f aca="false">4*DEGREES(U54*SIN(2*RADIANS(I54))-2*K54*SIN(RADIANS(J54))+4*K54*U54*SIN(RADIANS(J54))*COS(2*RADIANS(I54))-0.5*U54*U54*SIN(4*RADIANS(I54))-1.25*K54*K54*SIN(2*RADIANS(J54)))</f>
        <v>13.6629870193957</v>
      </c>
      <c r="W54" s="1" t="n">
        <f aca="false">DEGREES(ACOS(COS(RADIANS(90.833))/(COS(RADIANS($B$3))*COS(RADIANS(T54)))-TAN(RADIANS($B$3))*TAN(RADIANS(T54))))</f>
        <v>97.1049282058779</v>
      </c>
      <c r="X54" s="7" t="n">
        <f aca="false">(720-4*$B$4-V54+$B$5*60)/1440</f>
        <v>0.504446728458753</v>
      </c>
      <c r="Y54" s="7" t="n">
        <f aca="false">X54-W54*4/1440</f>
        <v>0.234710816775759</v>
      </c>
      <c r="Z54" s="7" t="n">
        <f aca="false">X54+W54*4/1440</f>
        <v>0.774182640141747</v>
      </c>
      <c r="AA54" s="9" t="n">
        <f aca="false">8*W54</f>
        <v>776.839425647023</v>
      </c>
      <c r="AB54" s="1" t="n">
        <f aca="false">MOD(E54*1440+V54+4*$B$4-60*$B$5,1440)</f>
        <v>311.596711019397</v>
      </c>
      <c r="AC54" s="1" t="n">
        <f aca="false">IF(AB54/4&lt;0,AB54/4+180,AB54/4-180)</f>
        <v>-102.100822245151</v>
      </c>
      <c r="AD54" s="1" t="n">
        <f aca="false">DEGREES(ACOS(SIN(RADIANS($B$3))*SIN(RADIANS(T54))+COS(RADIANS($B$3))*COS(RADIANS(T54))*COS(RADIANS(AC54))))</f>
        <v>94.6929647903954</v>
      </c>
      <c r="AE54" s="1" t="n">
        <f aca="false">90-AD54</f>
        <v>-4.69296479039544</v>
      </c>
      <c r="AF54" s="1" t="n">
        <f aca="false">IF(AE54&gt;85,0,IF(AE54&gt;5,58.1/TAN(RADIANS(AE54))-0.07/POWER(TAN(RADIANS(AE54)),3)+0.000086/POWER(TAN(RADIANS(AE54)),5),IF(AE54&gt;-0.575,1735+AE54*(-518.2+AE54*(103.4+AE54*(-12.79+AE54*0.711))),-20.772/TAN(RADIANS(AE54)))))/3600</f>
        <v>0.070287552060653</v>
      </c>
      <c r="AG54" s="1" t="n">
        <f aca="false">AE54+AF54</f>
        <v>-4.62267723833478</v>
      </c>
      <c r="AH54" s="1" t="n">
        <f aca="false">IF(AC54&gt;0,MOD(DEGREES(ACOS(((SIN(RADIANS($B$3))*COS(RADIANS(AD54)))-SIN(RADIANS(T54)))/(COS(RADIANS($B$3))*SIN(RADIANS(AD54)))))+180,360),MOD(540-DEGREES(ACOS(((SIN(RADIANS($B$3))*COS(RADIANS(AD54)))-SIN(RADIANS(T54)))/(COS(RADIANS($B$3))*SIN(RADIANS(AD54))))),360))</f>
        <v>103.542612048441</v>
      </c>
    </row>
    <row r="55" customFormat="false" ht="15" hidden="false" customHeight="false" outlineLevel="0" collapsed="false">
      <c r="D55" s="6" t="n">
        <f aca="false">$B$7</f>
        <v>33890</v>
      </c>
      <c r="E55" s="7" t="n">
        <f aca="false">E54+0.1/24</f>
        <v>0.225</v>
      </c>
      <c r="F55" s="2" t="n">
        <f aca="false">D55+2415018.5+E55-$B$5/24</f>
        <v>2448908.30833333</v>
      </c>
      <c r="G55" s="8" t="n">
        <f aca="false">(F55-2451545)/36525</f>
        <v>-0.0721886835500731</v>
      </c>
      <c r="I55" s="1" t="n">
        <f aca="false">MOD(280.46646+G55*(36000.76983+G55*0.0003032),360)</f>
        <v>201.61828076315</v>
      </c>
      <c r="J55" s="1" t="n">
        <f aca="false">357.52911+G55*(35999.05029-0.0001537*G55)</f>
        <v>-2241.19494028894</v>
      </c>
      <c r="K55" s="1" t="n">
        <f aca="false">0.016708634-G55*(0.000042037+0.0000001267*G55)</f>
        <v>0.0167116679354306</v>
      </c>
      <c r="L55" s="1" t="n">
        <f aca="false">SIN(RADIANS(J55))*(1.914602-G55*(0.004817+0.000014*G55))+SIN(RADIANS(2*J55))*(0.019993-0.000101*G55)+SIN(RADIANS(3*J55))*0.000289</f>
        <v>-1.89817375082696</v>
      </c>
      <c r="M55" s="1" t="n">
        <f aca="false">I55+L55</f>
        <v>199.720107012323</v>
      </c>
      <c r="N55" s="1" t="n">
        <f aca="false">J55+L55</f>
        <v>-2243.09311403977</v>
      </c>
      <c r="O55" s="1" t="n">
        <f aca="false">(1.000001018*(1-K55*K55))/(1+K55*COS(RADIANS(N55)))</f>
        <v>0.997716645834263</v>
      </c>
      <c r="P55" s="1" t="n">
        <f aca="false">M55-0.00569-0.00478*SIN(RADIANS(125.04-1934.136*G55))</f>
        <v>199.719176288177</v>
      </c>
      <c r="Q55" s="1" t="n">
        <f aca="false">23+(26+((21.448-G55*(46.815+G55*(0.00059-G55*0.001813))))/60)/60</f>
        <v>23.4402298637399</v>
      </c>
      <c r="R55" s="1" t="n">
        <f aca="false">Q55+0.00256*COS(RADIANS(125.04-1934.136*G55))</f>
        <v>23.4399917370393</v>
      </c>
      <c r="S55" s="1" t="n">
        <f aca="false">DEGREES(ATAN2(COS(RADIANS(P55)),COS(RADIANS(R55))*SIN(RADIANS(P55))))</f>
        <v>-161.796504535973</v>
      </c>
      <c r="T55" s="1" t="n">
        <f aca="false">DEGREES(ASIN(SIN(RADIANS(R55))*SIN(RADIANS(P55))))</f>
        <v>-7.71339790100964</v>
      </c>
      <c r="U55" s="1" t="n">
        <f aca="false">TAN(RADIANS(R55/2))*TAN(RADIANS(R55/2))</f>
        <v>0.0430371752010765</v>
      </c>
      <c r="V55" s="1" t="n">
        <f aca="false">4*DEGREES(U55*SIN(2*RADIANS(I55))-2*K55*SIN(RADIANS(J55))+4*K55*U55*SIN(RADIANS(J55))*COS(2*RADIANS(I55))-0.5*U55*U55*SIN(4*RADIANS(I55))-1.25*K55*K55*SIN(2*RADIANS(J55)))</f>
        <v>13.6640096178642</v>
      </c>
      <c r="W55" s="1" t="n">
        <f aca="false">DEGREES(ACOS(COS(RADIANS(90.833))/(COS(RADIANS($B$3))*COS(RADIANS(T55)))-TAN(RADIANS($B$3))*TAN(RADIANS(T55))))</f>
        <v>97.1061738947221</v>
      </c>
      <c r="X55" s="7" t="n">
        <f aca="false">(720-4*$B$4-V55+$B$5*60)/1440</f>
        <v>0.504446018320928</v>
      </c>
      <c r="Y55" s="7" t="n">
        <f aca="false">X55-W55*4/1440</f>
        <v>0.234706646391144</v>
      </c>
      <c r="Z55" s="7" t="n">
        <f aca="false">X55+W55*4/1440</f>
        <v>0.774185390250711</v>
      </c>
      <c r="AA55" s="9" t="n">
        <f aca="false">8*W55</f>
        <v>776.849391157777</v>
      </c>
      <c r="AB55" s="1" t="n">
        <f aca="false">MOD(E55*1440+V55+4*$B$4-60*$B$5,1440)</f>
        <v>317.597733617864</v>
      </c>
      <c r="AC55" s="1" t="n">
        <f aca="false">IF(AB55/4&lt;0,AB55/4+180,AB55/4-180)</f>
        <v>-100.600566595534</v>
      </c>
      <c r="AD55" s="1" t="n">
        <f aca="false">DEGREES(ACOS(SIN(RADIANS($B$3))*SIN(RADIANS(T55))+COS(RADIANS($B$3))*COS(RADIANS(T55))*COS(RADIANS(AC55))))</f>
        <v>93.5375967367402</v>
      </c>
      <c r="AE55" s="1" t="n">
        <f aca="false">90-AD55</f>
        <v>-3.53759673674017</v>
      </c>
      <c r="AF55" s="1" t="n">
        <f aca="false">IF(AE55&gt;85,0,IF(AE55&gt;5,58.1/TAN(RADIANS(AE55))-0.07/POWER(TAN(RADIANS(AE55)),3)+0.000086/POWER(TAN(RADIANS(AE55)),5),IF(AE55&gt;-0.575,1735+AE55*(-518.2+AE55*(103.4+AE55*(-12.79+AE55*0.711))),-20.772/TAN(RADIANS(AE55)))))/3600</f>
        <v>0.0933335452087322</v>
      </c>
      <c r="AG55" s="1" t="n">
        <f aca="false">AE55+AF55</f>
        <v>-3.44426319153144</v>
      </c>
      <c r="AH55" s="1" t="n">
        <f aca="false">IF(AC55&gt;0,MOD(DEGREES(ACOS(((SIN(RADIANS($B$3))*COS(RADIANS(AD55)))-SIN(RADIANS(T55)))/(COS(RADIANS($B$3))*SIN(RADIANS(AD55)))))+180,360),MOD(540-DEGREES(ACOS(((SIN(RADIANS($B$3))*COS(RADIANS(AD55)))-SIN(RADIANS(T55)))/(COS(RADIANS($B$3))*SIN(RADIANS(AD55))))),360))</f>
        <v>102.604573971676</v>
      </c>
    </row>
    <row r="56" customFormat="false" ht="15" hidden="false" customHeight="false" outlineLevel="0" collapsed="false">
      <c r="D56" s="6" t="n">
        <f aca="false">$B$7</f>
        <v>33890</v>
      </c>
      <c r="E56" s="7" t="n">
        <f aca="false">E55+0.1/24</f>
        <v>0.229166666666667</v>
      </c>
      <c r="F56" s="2" t="n">
        <f aca="false">D56+2415018.5+E56-$B$5/24</f>
        <v>2448908.3125</v>
      </c>
      <c r="G56" s="8" t="n">
        <f aca="false">(F56-2451545)/36525</f>
        <v>-0.0721885694729637</v>
      </c>
      <c r="I56" s="1" t="n">
        <f aca="false">MOD(280.46646+G56*(36000.76983+G56*0.0003032),360)</f>
        <v>201.622387626901</v>
      </c>
      <c r="J56" s="1" t="n">
        <f aca="false">357.52911+G56*(35999.05029-0.0001537*G56)</f>
        <v>-2241.19083362134</v>
      </c>
      <c r="K56" s="1" t="n">
        <f aca="false">0.016708634-G56*(0.000042037+0.0000001267*G56)</f>
        <v>0.0167116679306372</v>
      </c>
      <c r="L56" s="1" t="n">
        <f aca="false">SIN(RADIANS(J56))*(1.914602-G56*(0.004817+0.000014*G56))+SIN(RADIANS(2*J56))*(0.019993-0.000101*G56)+SIN(RADIANS(3*J56))*0.000289</f>
        <v>-1.89815549582764</v>
      </c>
      <c r="M56" s="1" t="n">
        <f aca="false">I56+L56</f>
        <v>199.724232131074</v>
      </c>
      <c r="N56" s="1" t="n">
        <f aca="false">J56+L56</f>
        <v>-2243.08898911717</v>
      </c>
      <c r="O56" s="1" t="n">
        <f aca="false">(1.000001018*(1-K56*K56))/(1+K56*COS(RADIANS(N56)))</f>
        <v>0.997715456559022</v>
      </c>
      <c r="P56" s="1" t="n">
        <f aca="false">M56-0.00569-0.00478*SIN(RADIANS(125.04-1934.136*G56))</f>
        <v>199.723301405215</v>
      </c>
      <c r="Q56" s="1" t="n">
        <f aca="false">23+(26+((21.448-G56*(46.815+G56*(0.00059-G56*0.001813))))/60)/60</f>
        <v>23.4402298622565</v>
      </c>
      <c r="R56" s="1" t="n">
        <f aca="false">Q56+0.00256*COS(RADIANS(125.04-1934.136*G56))</f>
        <v>23.4399917257402</v>
      </c>
      <c r="S56" s="1" t="n">
        <f aca="false">DEGREES(ATAN2(COS(RADIANS(P56)),COS(RADIANS(R56))*SIN(RADIANS(P56))))</f>
        <v>-161.792650389457</v>
      </c>
      <c r="T56" s="1" t="n">
        <f aca="false">DEGREES(ASIN(SIN(RADIANS(R56))*SIN(RADIANS(P56))))</f>
        <v>-7.7149566805288</v>
      </c>
      <c r="U56" s="1" t="n">
        <f aca="false">TAN(RADIANS(R56/2))*TAN(RADIANS(R56/2))</f>
        <v>0.0430371751584047</v>
      </c>
      <c r="V56" s="1" t="n">
        <f aca="false">4*DEGREES(U56*SIN(2*RADIANS(I56))-2*K56*SIN(RADIANS(J56))+4*K56*U56*SIN(RADIANS(J56))*COS(2*RADIANS(I56))-0.5*U56*U56*SIN(4*RADIANS(I56))-1.25*K56*K56*SIN(2*RADIANS(J56)))</f>
        <v>13.665032066164</v>
      </c>
      <c r="W56" s="1" t="n">
        <f aca="false">DEGREES(ACOS(COS(RADIANS(90.833))/(COS(RADIANS($B$3))*COS(RADIANS(T56)))-TAN(RADIANS($B$3))*TAN(RADIANS(T56))))</f>
        <v>97.1074195721905</v>
      </c>
      <c r="X56" s="7" t="n">
        <f aca="false">(720-4*$B$4-V56+$B$5*60)/1440</f>
        <v>0.504445308287386</v>
      </c>
      <c r="Y56" s="7" t="n">
        <f aca="false">X56-W56*4/1440</f>
        <v>0.234702476142413</v>
      </c>
      <c r="Z56" s="7" t="n">
        <f aca="false">X56+W56*4/1440</f>
        <v>0.77418814043236</v>
      </c>
      <c r="AA56" s="9" t="n">
        <f aca="false">8*W56</f>
        <v>776.859356577524</v>
      </c>
      <c r="AB56" s="1" t="n">
        <f aca="false">MOD(E56*1440+V56+4*$B$4-60*$B$5,1440)</f>
        <v>323.598756066164</v>
      </c>
      <c r="AC56" s="1" t="n">
        <f aca="false">IF(AB56/4&lt;0,AB56/4+180,AB56/4-180)</f>
        <v>-99.1003109834589</v>
      </c>
      <c r="AD56" s="1" t="n">
        <f aca="false">DEGREES(ACOS(SIN(RADIANS($B$3))*SIN(RADIANS(T56))+COS(RADIANS($B$3))*COS(RADIANS(T56))*COS(RADIANS(AC56))))</f>
        <v>92.3780145053744</v>
      </c>
      <c r="AE56" s="1" t="n">
        <f aca="false">90-AD56</f>
        <v>-2.37801450537441</v>
      </c>
      <c r="AF56" s="1" t="n">
        <f aca="false">IF(AE56&gt;85,0,IF(AE56&gt;5,58.1/TAN(RADIANS(AE56))-0.07/POWER(TAN(RADIANS(AE56)),3)+0.000086/POWER(TAN(RADIANS(AE56)),5),IF(AE56&gt;-0.575,1735+AE56*(-518.2+AE56*(103.4+AE56*(-12.79+AE56*0.711))),-20.772/TAN(RADIANS(AE56)))))/3600</f>
        <v>0.138942297010818</v>
      </c>
      <c r="AG56" s="1" t="n">
        <f aca="false">AE56+AF56</f>
        <v>-2.23907220836359</v>
      </c>
      <c r="AH56" s="1" t="n">
        <f aca="false">IF(AC56&gt;0,MOD(DEGREES(ACOS(((SIN(RADIANS($B$3))*COS(RADIANS(AD56)))-SIN(RADIANS(T56)))/(COS(RADIANS($B$3))*SIN(RADIANS(AD56)))))+180,360),MOD(540-DEGREES(ACOS(((SIN(RADIANS($B$3))*COS(RADIANS(AD56)))-SIN(RADIANS(T56)))/(COS(RADIANS($B$3))*SIN(RADIANS(AD56))))),360))</f>
        <v>101.672950435429</v>
      </c>
    </row>
    <row r="57" customFormat="false" ht="15" hidden="false" customHeight="false" outlineLevel="0" collapsed="false">
      <c r="D57" s="6" t="n">
        <f aca="false">$B$7</f>
        <v>33890</v>
      </c>
      <c r="E57" s="7" t="n">
        <f aca="false">E56+0.1/24</f>
        <v>0.233333333333334</v>
      </c>
      <c r="F57" s="2" t="n">
        <f aca="false">D57+2415018.5+E57-$B$5/24</f>
        <v>2448908.31666667</v>
      </c>
      <c r="G57" s="8" t="n">
        <f aca="false">(F57-2451545)/36525</f>
        <v>-0.0721884553958417</v>
      </c>
      <c r="I57" s="1" t="n">
        <f aca="false">MOD(280.46646+G57*(36000.76983+G57*0.0003032),360)</f>
        <v>201.626494491111</v>
      </c>
      <c r="J57" s="1" t="n">
        <f aca="false">357.52911+G57*(35999.05029-0.0001537*G57)</f>
        <v>-2241.18672695328</v>
      </c>
      <c r="K57" s="1" t="n">
        <f aca="false">0.016708634-G57*(0.000042037+0.0000001267*G57)</f>
        <v>0.0167116679258438</v>
      </c>
      <c r="L57" s="1" t="n">
        <f aca="false">SIN(RADIANS(J57))*(1.914602-G57*(0.004817+0.000014*G57))+SIN(RADIANS(2*J57))*(0.019993-0.000101*G57)+SIN(RADIANS(3*J57))*0.000289</f>
        <v>-1.89813723099225</v>
      </c>
      <c r="M57" s="1" t="n">
        <f aca="false">I57+L57</f>
        <v>199.728357260119</v>
      </c>
      <c r="N57" s="1" t="n">
        <f aca="false">J57+L57</f>
        <v>-2243.08486418428</v>
      </c>
      <c r="O57" s="1" t="n">
        <f aca="false">(1.000001018*(1-K57*K57))/(1+K57*COS(RADIANS(N57)))</f>
        <v>0.997714267294027</v>
      </c>
      <c r="P57" s="1" t="n">
        <f aca="false">M57-0.00569-0.00478*SIN(RADIANS(125.04-1934.136*G57))</f>
        <v>199.727426532548</v>
      </c>
      <c r="Q57" s="1" t="n">
        <f aca="false">23+(26+((21.448-G57*(46.815+G57*(0.00059-G57*0.001813))))/60)/60</f>
        <v>23.440229860773</v>
      </c>
      <c r="R57" s="1" t="n">
        <f aca="false">Q57+0.00256*COS(RADIANS(125.04-1934.136*G57))</f>
        <v>23.4399917144412</v>
      </c>
      <c r="S57" s="1" t="n">
        <f aca="false">DEGREES(ATAN2(COS(RADIANS(P57)),COS(RADIANS(R57))*SIN(RADIANS(P57))))</f>
        <v>-161.788796204911</v>
      </c>
      <c r="T57" s="1" t="n">
        <f aca="false">DEGREES(ASIN(SIN(RADIANS(R57))*SIN(RADIANS(P57))))</f>
        <v>-7.71651542944719</v>
      </c>
      <c r="U57" s="1" t="n">
        <f aca="false">TAN(RADIANS(R57/2))*TAN(RADIANS(R57/2))</f>
        <v>0.0430371751157329</v>
      </c>
      <c r="V57" s="1" t="n">
        <f aca="false">4*DEGREES(U57*SIN(2*RADIANS(I57))-2*K57*SIN(RADIANS(J57))+4*K57*U57*SIN(RADIANS(J57))*COS(2*RADIANS(I57))-0.5*U57*U57*SIN(4*RADIANS(I57))-1.25*K57*K57*SIN(2*RADIANS(J57)))</f>
        <v>13.6660543645002</v>
      </c>
      <c r="W57" s="1" t="n">
        <f aca="false">DEGREES(ACOS(COS(RADIANS(90.833))/(COS(RADIANS($B$3))*COS(RADIANS(T57)))-TAN(RADIANS($B$3))*TAN(RADIANS(T57))))</f>
        <v>97.1086652385571</v>
      </c>
      <c r="X57" s="7" t="n">
        <f aca="false">(720-4*$B$4-V57+$B$5*60)/1440</f>
        <v>0.504444598357986</v>
      </c>
      <c r="Y57" s="7" t="n">
        <f aca="false">X57-W57*4/1440</f>
        <v>0.234698306028661</v>
      </c>
      <c r="Z57" s="7" t="n">
        <f aca="false">X57+W57*4/1440</f>
        <v>0.774190890687311</v>
      </c>
      <c r="AA57" s="9" t="n">
        <f aca="false">8*W57</f>
        <v>776.869321908457</v>
      </c>
      <c r="AB57" s="1" t="n">
        <f aca="false">MOD(E57*1440+V57+4*$B$4-60*$B$5,1440)</f>
        <v>329.599778364501</v>
      </c>
      <c r="AC57" s="1" t="n">
        <f aca="false">IF(AB57/4&lt;0,AB57/4+180,AB57/4-180)</f>
        <v>-97.6000554088747</v>
      </c>
      <c r="AD57" s="1" t="n">
        <f aca="false">DEGREES(ACOS(SIN(RADIANS($B$3))*SIN(RADIANS(T57))+COS(RADIANS($B$3))*COS(RADIANS(T57))*COS(RADIANS(AC57))))</f>
        <v>91.2145503666224</v>
      </c>
      <c r="AE57" s="1" t="n">
        <f aca="false">90-AD57</f>
        <v>-1.21455036662239</v>
      </c>
      <c r="AF57" s="1" t="n">
        <f aca="false">IF(AE57&gt;85,0,IF(AE57&gt;5,58.1/TAN(RADIANS(AE57))-0.07/POWER(TAN(RADIANS(AE57)),3)+0.000086/POWER(TAN(RADIANS(AE57)),5),IF(AE57&gt;-0.575,1735+AE57*(-518.2+AE57*(103.4+AE57*(-12.79+AE57*0.711))),-20.772/TAN(RADIANS(AE57)))))/3600</f>
        <v>0.27215596602953</v>
      </c>
      <c r="AG57" s="1" t="n">
        <f aca="false">AE57+AF57</f>
        <v>-0.942394400592861</v>
      </c>
      <c r="AH57" s="1" t="n">
        <f aca="false">IF(AC57&gt;0,MOD(DEGREES(ACOS(((SIN(RADIANS($B$3))*COS(RADIANS(AD57)))-SIN(RADIANS(T57)))/(COS(RADIANS($B$3))*SIN(RADIANS(AD57)))))+180,360),MOD(540-DEGREES(ACOS(((SIN(RADIANS($B$3))*COS(RADIANS(AD57)))-SIN(RADIANS(T57)))/(COS(RADIANS($B$3))*SIN(RADIANS(AD57))))),360))</f>
        <v>100.746981000928</v>
      </c>
    </row>
    <row r="58" customFormat="false" ht="15" hidden="false" customHeight="false" outlineLevel="0" collapsed="false">
      <c r="D58" s="6" t="n">
        <f aca="false">$B$7</f>
        <v>33890</v>
      </c>
      <c r="E58" s="7" t="n">
        <f aca="false">E57+0.1/24</f>
        <v>0.2375</v>
      </c>
      <c r="F58" s="2" t="n">
        <f aca="false">D58+2415018.5+E58-$B$5/24</f>
        <v>2448908.32083333</v>
      </c>
      <c r="G58" s="8" t="n">
        <f aca="false">(F58-2451545)/36525</f>
        <v>-0.0721883413187323</v>
      </c>
      <c r="I58" s="1" t="n">
        <f aca="false">MOD(280.46646+G58*(36000.76983+G58*0.0003032),360)</f>
        <v>201.630601354862</v>
      </c>
      <c r="J58" s="1" t="n">
        <f aca="false">357.52911+G58*(35999.05029-0.0001537*G58)</f>
        <v>-2241.18262028568</v>
      </c>
      <c r="K58" s="1" t="n">
        <f aca="false">0.016708634-G58*(0.000042037+0.0000001267*G58)</f>
        <v>0.0167116679210505</v>
      </c>
      <c r="L58" s="1" t="n">
        <f aca="false">SIN(RADIANS(J58))*(1.914602-G58*(0.004817+0.000014*G58))+SIN(RADIANS(2*J58))*(0.019993-0.000101*G58)+SIN(RADIANS(3*J58))*0.000289</f>
        <v>-1.89811895632494</v>
      </c>
      <c r="M58" s="1" t="n">
        <f aca="false">I58+L58</f>
        <v>199.732482398537</v>
      </c>
      <c r="N58" s="1" t="n">
        <f aca="false">J58+L58</f>
        <v>-2243.08073924201</v>
      </c>
      <c r="O58" s="1" t="n">
        <f aca="false">(1.000001018*(1-K58*K58))/(1+K58*COS(RADIANS(N58)))</f>
        <v>0.997713078039549</v>
      </c>
      <c r="P58" s="1" t="n">
        <f aca="false">M58-0.00569-0.00478*SIN(RADIANS(125.04-1934.136*G58))</f>
        <v>199.731551669254</v>
      </c>
      <c r="Q58" s="1" t="n">
        <f aca="false">23+(26+((21.448-G58*(46.815+G58*(0.00059-G58*0.001813))))/60)/60</f>
        <v>23.4402298592895</v>
      </c>
      <c r="R58" s="1" t="n">
        <f aca="false">Q58+0.00256*COS(RADIANS(125.04-1934.136*G58))</f>
        <v>23.4399917031422</v>
      </c>
      <c r="S58" s="1" t="n">
        <f aca="false">DEGREES(ATAN2(COS(RADIANS(P58)),COS(RADIANS(R58))*SIN(RADIANS(P58))))</f>
        <v>-161.784941983193</v>
      </c>
      <c r="T58" s="1" t="n">
        <f aca="false">DEGREES(ASIN(SIN(RADIANS(R58))*SIN(RADIANS(P58))))</f>
        <v>-7.71807414740894</v>
      </c>
      <c r="U58" s="1" t="n">
        <f aca="false">TAN(RADIANS(R58/2))*TAN(RADIANS(R58/2))</f>
        <v>0.0430371750730612</v>
      </c>
      <c r="V58" s="1" t="n">
        <f aca="false">4*DEGREES(U58*SIN(2*RADIANS(I58))-2*K58*SIN(RADIANS(J58))+4*K58*U58*SIN(RADIANS(J58))*COS(2*RADIANS(I58))-0.5*U58*U58*SIN(4*RADIANS(I58))-1.25*K58*K58*SIN(2*RADIANS(J58)))</f>
        <v>13.667076512621</v>
      </c>
      <c r="W58" s="1" t="n">
        <f aca="false">DEGREES(ACOS(COS(RADIANS(90.833))/(COS(RADIANS($B$3))*COS(RADIANS(T58)))-TAN(RADIANS($B$3))*TAN(RADIANS(T58))))</f>
        <v>97.1099108935394</v>
      </c>
      <c r="X58" s="7" t="n">
        <f aca="false">(720-4*$B$4-V58+$B$5*60)/1440</f>
        <v>0.504443888532902</v>
      </c>
      <c r="Y58" s="7" t="n">
        <f aca="false">X58-W58*4/1440</f>
        <v>0.234694136050848</v>
      </c>
      <c r="Z58" s="7" t="n">
        <f aca="false">X58+W58*4/1440</f>
        <v>0.774193641014956</v>
      </c>
      <c r="AA58" s="9" t="n">
        <f aca="false">8*W58</f>
        <v>776.879287148315</v>
      </c>
      <c r="AB58" s="1" t="n">
        <f aca="false">MOD(E58*1440+V58+4*$B$4-60*$B$5,1440)</f>
        <v>335.600800512621</v>
      </c>
      <c r="AC58" s="1" t="n">
        <f aca="false">IF(AB58/4&lt;0,AB58/4+180,AB58/4-180)</f>
        <v>-96.0997998718448</v>
      </c>
      <c r="AD58" s="1" t="n">
        <f aca="false">DEGREES(ACOS(SIN(RADIANS($B$3))*SIN(RADIANS(T58))+COS(RADIANS($B$3))*COS(RADIANS(T58))*COS(RADIANS(AC58))))</f>
        <v>90.0475288687686</v>
      </c>
      <c r="AE58" s="1" t="n">
        <f aca="false">90-AD58</f>
        <v>-0.0475288687686231</v>
      </c>
      <c r="AF58" s="1" t="n">
        <f aca="false">IF(AE58&gt;85,0,IF(AE58&gt;5,58.1/TAN(RADIANS(AE58))-0.07/POWER(TAN(RADIANS(AE58)),3)+0.000086/POWER(TAN(RADIANS(AE58)),5),IF(AE58&gt;-0.575,1735+AE58*(-518.2+AE58*(103.4+AE58*(-12.79+AE58*0.711))),-20.772/TAN(RADIANS(AE58)))))/3600</f>
        <v>0.488851226824249</v>
      </c>
      <c r="AG58" s="1" t="n">
        <f aca="false">AE58+AF58</f>
        <v>0.441322358055626</v>
      </c>
      <c r="AH58" s="1" t="n">
        <f aca="false">IF(AC58&gt;0,MOD(DEGREES(ACOS(((SIN(RADIANS($B$3))*COS(RADIANS(AD58)))-SIN(RADIANS(T58)))/(COS(RADIANS($B$3))*SIN(RADIANS(AD58)))))+180,360),MOD(540-DEGREES(ACOS(((SIN(RADIANS($B$3))*COS(RADIANS(AD58)))-SIN(RADIANS(T58)))/(COS(RADIANS($B$3))*SIN(RADIANS(AD58))))),360))</f>
        <v>99.8259094249992</v>
      </c>
    </row>
    <row r="59" customFormat="false" ht="15" hidden="false" customHeight="false" outlineLevel="0" collapsed="false">
      <c r="D59" s="6" t="n">
        <f aca="false">$B$7</f>
        <v>33890</v>
      </c>
      <c r="E59" s="7" t="n">
        <f aca="false">E58+0.1/24</f>
        <v>0.241666666666667</v>
      </c>
      <c r="F59" s="2" t="n">
        <f aca="false">D59+2415018.5+E59-$B$5/24</f>
        <v>2448908.325</v>
      </c>
      <c r="G59" s="8" t="n">
        <f aca="false">(F59-2451545)/36525</f>
        <v>-0.0721882272416102</v>
      </c>
      <c r="I59" s="1" t="n">
        <f aca="false">MOD(280.46646+G59*(36000.76983+G59*0.0003032),360)</f>
        <v>201.634708219072</v>
      </c>
      <c r="J59" s="1" t="n">
        <f aca="false">357.52911+G59*(35999.05029-0.0001537*G59)</f>
        <v>-2241.17851361763</v>
      </c>
      <c r="K59" s="1" t="n">
        <f aca="false">0.016708634-G59*(0.000042037+0.0000001267*G59)</f>
        <v>0.0167116679162571</v>
      </c>
      <c r="L59" s="1" t="n">
        <f aca="false">SIN(RADIANS(J59))*(1.914602-G59*(0.004817+0.000014*G59))+SIN(RADIANS(2*J59))*(0.019993-0.000101*G59)+SIN(RADIANS(3*J59))*0.000289</f>
        <v>-1.89810067182166</v>
      </c>
      <c r="M59" s="1" t="n">
        <f aca="false">I59+L59</f>
        <v>199.736607547251</v>
      </c>
      <c r="N59" s="1" t="n">
        <f aca="false">J59+L59</f>
        <v>-2243.07661428945</v>
      </c>
      <c r="O59" s="1" t="n">
        <f aca="false">(1.000001018*(1-K59*K59))/(1+K59*COS(RADIANS(N59)))</f>
        <v>0.99771188879533</v>
      </c>
      <c r="P59" s="1" t="n">
        <f aca="false">M59-0.00569-0.00478*SIN(RADIANS(125.04-1934.136*G59))</f>
        <v>199.735676816255</v>
      </c>
      <c r="Q59" s="1" t="n">
        <f aca="false">23+(26+((21.448-G59*(46.815+G59*(0.00059-G59*0.001813))))/60)/60</f>
        <v>23.440229857806</v>
      </c>
      <c r="R59" s="1" t="n">
        <f aca="false">Q59+0.00256*COS(RADIANS(125.04-1934.136*G59))</f>
        <v>23.4399916918431</v>
      </c>
      <c r="S59" s="1" t="n">
        <f aca="false">DEGREES(ATAN2(COS(RADIANS(P59)),COS(RADIANS(R59))*SIN(RADIANS(P59))))</f>
        <v>-161.781087723435</v>
      </c>
      <c r="T59" s="1" t="n">
        <f aca="false">DEGREES(ASIN(SIN(RADIANS(R59))*SIN(RADIANS(P59))))</f>
        <v>-7.71963283475475</v>
      </c>
      <c r="U59" s="1" t="n">
        <f aca="false">TAN(RADIANS(R59/2))*TAN(RADIANS(R59/2))</f>
        <v>0.0430371750303894</v>
      </c>
      <c r="V59" s="1" t="n">
        <f aca="false">4*DEGREES(U59*SIN(2*RADIANS(I59))-2*K59*SIN(RADIANS(J59))+4*K59*U59*SIN(RADIANS(J59))*COS(2*RADIANS(I59))-0.5*U59*U59*SIN(4*RADIANS(I59))-1.25*K59*K59*SIN(2*RADIANS(J59)))</f>
        <v>13.6680985107314</v>
      </c>
      <c r="W59" s="1" t="n">
        <f aca="false">DEGREES(ACOS(COS(RADIANS(90.833))/(COS(RADIANS($B$3))*COS(RADIANS(T59)))-TAN(RADIANS($B$3))*TAN(RADIANS(T59))))</f>
        <v>97.1111565374115</v>
      </c>
      <c r="X59" s="7" t="n">
        <f aca="false">(720-4*$B$4-V59+$B$5*60)/1440</f>
        <v>0.504443178811992</v>
      </c>
      <c r="Y59" s="7" t="n">
        <f aca="false">X59-W59*4/1440</f>
        <v>0.234689966208071</v>
      </c>
      <c r="Z59" s="7" t="n">
        <f aca="false">X59+W59*4/1440</f>
        <v>0.774196391415913</v>
      </c>
      <c r="AA59" s="9" t="n">
        <f aca="false">8*W59</f>
        <v>776.889252299292</v>
      </c>
      <c r="AB59" s="1" t="n">
        <f aca="false">MOD(E59*1440+V59+4*$B$4-60*$B$5,1440)</f>
        <v>341.601822510732</v>
      </c>
      <c r="AC59" s="1" t="n">
        <f aca="false">IF(AB59/4&lt;0,AB59/4+180,AB59/4-180)</f>
        <v>-94.599544372317</v>
      </c>
      <c r="AD59" s="1" t="n">
        <f aca="false">DEGREES(ACOS(SIN(RADIANS($B$3))*SIN(RADIANS(T59))+COS(RADIANS($B$3))*COS(RADIANS(T59))*COS(RADIANS(AC59))))</f>
        <v>88.8772677600133</v>
      </c>
      <c r="AE59" s="1" t="n">
        <f aca="false">90-AD59</f>
        <v>1.12273223998668</v>
      </c>
      <c r="AF59" s="1" t="n">
        <f aca="false">IF(AE59&gt;85,0,IF(AE59&gt;5,58.1/TAN(RADIANS(AE59))-0.07/POWER(TAN(RADIANS(AE59)),3)+0.000086/POWER(TAN(RADIANS(AE59)),5),IF(AE59&gt;-0.575,1735+AE59*(-518.2+AE59*(103.4+AE59*(-12.79+AE59*0.711))),-20.772/TAN(RADIANS(AE59)))))/3600</f>
        <v>0.351824330099647</v>
      </c>
      <c r="AG59" s="1" t="n">
        <f aca="false">AE59+AF59</f>
        <v>1.47455657008632</v>
      </c>
      <c r="AH59" s="1" t="n">
        <f aca="false">IF(AC59&gt;0,MOD(DEGREES(ACOS(((SIN(RADIANS($B$3))*COS(RADIANS(AD59)))-SIN(RADIANS(T59)))/(COS(RADIANS($B$3))*SIN(RADIANS(AD59)))))+180,360),MOD(540-DEGREES(ACOS(((SIN(RADIANS($B$3))*COS(RADIANS(AD59)))-SIN(RADIANS(T59)))/(COS(RADIANS($B$3))*SIN(RADIANS(AD59))))),360))</f>
        <v>98.9089821866002</v>
      </c>
    </row>
    <row r="60" customFormat="false" ht="15" hidden="false" customHeight="false" outlineLevel="0" collapsed="false">
      <c r="D60" s="6" t="n">
        <f aca="false">$B$7</f>
        <v>33890</v>
      </c>
      <c r="E60" s="7" t="n">
        <f aca="false">E59+0.1/24</f>
        <v>0.245833333333334</v>
      </c>
      <c r="F60" s="2" t="n">
        <f aca="false">D60+2415018.5+E60-$B$5/24</f>
        <v>2448908.32916667</v>
      </c>
      <c r="G60" s="8" t="n">
        <f aca="false">(F60-2451545)/36525</f>
        <v>-0.0721881131645009</v>
      </c>
      <c r="I60" s="1" t="n">
        <f aca="false">MOD(280.46646+G60*(36000.76983+G60*0.0003032),360)</f>
        <v>201.638815082823</v>
      </c>
      <c r="J60" s="1" t="n">
        <f aca="false">357.52911+G60*(35999.05029-0.0001537*G60)</f>
        <v>-2241.17440695003</v>
      </c>
      <c r="K60" s="1" t="n">
        <f aca="false">0.016708634-G60*(0.000042037+0.0000001267*G60)</f>
        <v>0.0167116679114637</v>
      </c>
      <c r="L60" s="1" t="n">
        <f aca="false">SIN(RADIANS(J60))*(1.914602-G60*(0.004817+0.000014*G60))+SIN(RADIANS(2*J60))*(0.019993-0.000101*G60)+SIN(RADIANS(3*J60))*0.000289</f>
        <v>-1.89808237748655</v>
      </c>
      <c r="M60" s="1" t="n">
        <f aca="false">I60+L60</f>
        <v>199.740732705336</v>
      </c>
      <c r="N60" s="1" t="n">
        <f aca="false">J60+L60</f>
        <v>-2243.07248932751</v>
      </c>
      <c r="O60" s="1" t="n">
        <f aca="false">(1.000001018*(1-K60*K60))/(1+K60*COS(RADIANS(N60)))</f>
        <v>0.997710699561639</v>
      </c>
      <c r="P60" s="1" t="n">
        <f aca="false">M60-0.00569-0.00478*SIN(RADIANS(125.04-1934.136*G60))</f>
        <v>199.739801972628</v>
      </c>
      <c r="Q60" s="1" t="n">
        <f aca="false">23+(26+((21.448-G60*(46.815+G60*(0.00059-G60*0.001813))))/60)/60</f>
        <v>23.4402298563226</v>
      </c>
      <c r="R60" s="1" t="n">
        <f aca="false">Q60+0.00256*COS(RADIANS(125.04-1934.136*G60))</f>
        <v>23.4399916805441</v>
      </c>
      <c r="S60" s="1" t="n">
        <f aca="false">DEGREES(ATAN2(COS(RADIANS(P60)),COS(RADIANS(R60))*SIN(RADIANS(P60))))</f>
        <v>-161.777233426493</v>
      </c>
      <c r="T60" s="1" t="n">
        <f aca="false">DEGREES(ASIN(SIN(RADIANS(R60))*SIN(RADIANS(P60))))</f>
        <v>-7.72119149112859</v>
      </c>
      <c r="U60" s="1" t="n">
        <f aca="false">TAN(RADIANS(R60/2))*TAN(RADIANS(R60/2))</f>
        <v>0.0430371749877176</v>
      </c>
      <c r="V60" s="1" t="n">
        <f aca="false">4*DEGREES(U60*SIN(2*RADIANS(I60))-2*K60*SIN(RADIANS(J60))+4*K60*U60*SIN(RADIANS(J60))*COS(2*RADIANS(I60))-0.5*U60*U60*SIN(4*RADIANS(I60))-1.25*K60*K60*SIN(2*RADIANS(J60)))</f>
        <v>13.6691203585798</v>
      </c>
      <c r="W60" s="1" t="n">
        <f aca="false">DEGREES(ACOS(COS(RADIANS(90.833))/(COS(RADIANS($B$3))*COS(RADIANS(T60)))-TAN(RADIANS($B$3))*TAN(RADIANS(T60))))</f>
        <v>97.1124021698907</v>
      </c>
      <c r="X60" s="7" t="n">
        <f aca="false">(720-4*$B$4-V60+$B$5*60)/1440</f>
        <v>0.504442469195431</v>
      </c>
      <c r="Y60" s="7" t="n">
        <f aca="false">X60-W60*4/1440</f>
        <v>0.23468579650129</v>
      </c>
      <c r="Z60" s="7" t="n">
        <f aca="false">X60+W60*4/1440</f>
        <v>0.774199141889572</v>
      </c>
      <c r="AA60" s="9" t="n">
        <f aca="false">8*W60</f>
        <v>776.899217359126</v>
      </c>
      <c r="AB60" s="1" t="n">
        <f aca="false">MOD(E60*1440+V60+4*$B$4-60*$B$5,1440)</f>
        <v>347.602844358581</v>
      </c>
      <c r="AC60" s="1" t="n">
        <f aca="false">IF(AB60/4&lt;0,AB60/4+180,AB60/4-180)</f>
        <v>-93.0992889103548</v>
      </c>
      <c r="AD60" s="1" t="n">
        <f aca="false">DEGREES(ACOS(SIN(RADIANS($B$3))*SIN(RADIANS(T60))+COS(RADIANS($B$3))*COS(RADIANS(T60))*COS(RADIANS(AC60))))</f>
        <v>87.7040789010197</v>
      </c>
      <c r="AE60" s="1" t="n">
        <f aca="false">90-AD60</f>
        <v>2.29592109898029</v>
      </c>
      <c r="AF60" s="1" t="n">
        <f aca="false">IF(AE60&gt;85,0,IF(AE60&gt;5,58.1/TAN(RADIANS(AE60))-0.07/POWER(TAN(RADIANS(AE60)),3)+0.000086/POWER(TAN(RADIANS(AE60)),5),IF(AE60&gt;-0.575,1735+AE60*(-518.2+AE60*(103.4+AE60*(-12.79+AE60*0.711))),-20.772/TAN(RADIANS(AE60)))))/3600</f>
        <v>0.265352159268748</v>
      </c>
      <c r="AG60" s="1" t="n">
        <f aca="false">AE60+AF60</f>
        <v>2.56127325824904</v>
      </c>
      <c r="AH60" s="1" t="n">
        <f aca="false">IF(AC60&gt;0,MOD(DEGREES(ACOS(((SIN(RADIANS($B$3))*COS(RADIANS(AD60)))-SIN(RADIANS(T60)))/(COS(RADIANS($B$3))*SIN(RADIANS(AD60)))))+180,360),MOD(540-DEGREES(ACOS(((SIN(RADIANS($B$3))*COS(RADIANS(AD60)))-SIN(RADIANS(T60)))/(COS(RADIANS($B$3))*SIN(RADIANS(AD60))))),360))</f>
        <v>97.9954469453689</v>
      </c>
    </row>
    <row r="61" customFormat="false" ht="15" hidden="false" customHeight="false" outlineLevel="0" collapsed="false">
      <c r="D61" s="6" t="n">
        <f aca="false">$B$7</f>
        <v>33890</v>
      </c>
      <c r="E61" s="7" t="n">
        <f aca="false">E60+0.1/24</f>
        <v>0.25</v>
      </c>
      <c r="F61" s="2" t="n">
        <f aca="false">D61+2415018.5+E61-$B$5/24</f>
        <v>2448908.33333333</v>
      </c>
      <c r="G61" s="8" t="n">
        <f aca="false">(F61-2451545)/36525</f>
        <v>-0.0721879990873788</v>
      </c>
      <c r="I61" s="1" t="n">
        <f aca="false">MOD(280.46646+G61*(36000.76983+G61*0.0003032),360)</f>
        <v>201.642921947033</v>
      </c>
      <c r="J61" s="1" t="n">
        <f aca="false">357.52911+G61*(35999.05029-0.0001537*G61)</f>
        <v>-2241.17030028197</v>
      </c>
      <c r="K61" s="1" t="n">
        <f aca="false">0.016708634-G61*(0.000042037+0.0000001267*G61)</f>
        <v>0.0167116679066704</v>
      </c>
      <c r="L61" s="1" t="n">
        <f aca="false">SIN(RADIANS(J61))*(1.914602-G61*(0.004817+0.000014*G61))+SIN(RADIANS(2*J61))*(0.019993-0.000101*G61)+SIN(RADIANS(3*J61))*0.000289</f>
        <v>-1.89806407331558</v>
      </c>
      <c r="M61" s="1" t="n">
        <f aca="false">I61+L61</f>
        <v>199.744857873718</v>
      </c>
      <c r="N61" s="1" t="n">
        <f aca="false">J61+L61</f>
        <v>-2243.06836435529</v>
      </c>
      <c r="O61" s="1" t="n">
        <f aca="false">(1.000001018*(1-K61*K61))/(1+K61*COS(RADIANS(N61)))</f>
        <v>0.99770951033822</v>
      </c>
      <c r="P61" s="1" t="n">
        <f aca="false">M61-0.00569-0.00478*SIN(RADIANS(125.04-1934.136*G61))</f>
        <v>199.743927139297</v>
      </c>
      <c r="Q61" s="1" t="n">
        <f aca="false">23+(26+((21.448-G61*(46.815+G61*(0.00059-G61*0.001813))))/60)/60</f>
        <v>23.4402298548391</v>
      </c>
      <c r="R61" s="1" t="n">
        <f aca="false">Q61+0.00256*COS(RADIANS(125.04-1934.136*G61))</f>
        <v>23.439991669245</v>
      </c>
      <c r="S61" s="1" t="n">
        <f aca="false">DEGREES(ATAN2(COS(RADIANS(P61)),COS(RADIANS(R61))*SIN(RADIANS(P61))))</f>
        <v>-161.773379091499</v>
      </c>
      <c r="T61" s="1" t="n">
        <f aca="false">DEGREES(ASIN(SIN(RADIANS(R61))*SIN(RADIANS(P61))))</f>
        <v>-7.72275011687168</v>
      </c>
      <c r="U61" s="1" t="n">
        <f aca="false">TAN(RADIANS(R61/2))*TAN(RADIANS(R61/2))</f>
        <v>0.0430371749450459</v>
      </c>
      <c r="V61" s="1" t="n">
        <f aca="false">4*DEGREES(U61*SIN(2*RADIANS(I61))-2*K61*SIN(RADIANS(J61))+4*K61*U61*SIN(RADIANS(J61))*COS(2*RADIANS(I61))-0.5*U61*U61*SIN(4*RADIANS(I61))-1.25*K61*K61*SIN(2*RADIANS(J61)))</f>
        <v>13.6701420563716</v>
      </c>
      <c r="W61" s="1" t="n">
        <f aca="false">DEGREES(ACOS(COS(RADIANS(90.833))/(COS(RADIANS($B$3))*COS(RADIANS(T61)))-TAN(RADIANS($B$3))*TAN(RADIANS(T61))))</f>
        <v>97.1136477912517</v>
      </c>
      <c r="X61" s="7" t="n">
        <f aca="false">(720-4*$B$4-V61+$B$5*60)/1440</f>
        <v>0.504441759683075</v>
      </c>
      <c r="Y61" s="7" t="n">
        <f aca="false">X61-W61*4/1440</f>
        <v>0.234681626929598</v>
      </c>
      <c r="Z61" s="7" t="n">
        <f aca="false">X61+W61*4/1440</f>
        <v>0.774201892436552</v>
      </c>
      <c r="AA61" s="9" t="n">
        <f aca="false">8*W61</f>
        <v>776.909182330014</v>
      </c>
      <c r="AB61" s="1" t="n">
        <f aca="false">MOD(E61*1440+V61+4*$B$4-60*$B$5,1440)</f>
        <v>353.603866056372</v>
      </c>
      <c r="AC61" s="1" t="n">
        <f aca="false">IF(AB61/4&lt;0,AB61/4+180,AB61/4-180)</f>
        <v>-91.5990334859071</v>
      </c>
      <c r="AD61" s="1" t="n">
        <f aca="false">DEGREES(ACOS(SIN(RADIANS($B$3))*SIN(RADIANS(T61))+COS(RADIANS($B$3))*COS(RADIANS(T61))*COS(RADIANS(AC61))))</f>
        <v>86.5282691671615</v>
      </c>
      <c r="AE61" s="1" t="n">
        <f aca="false">90-AD61</f>
        <v>3.47173083283853</v>
      </c>
      <c r="AF61" s="1" t="n">
        <f aca="false">IF(AE61&gt;85,0,IF(AE61&gt;5,58.1/TAN(RADIANS(AE61))-0.07/POWER(TAN(RADIANS(AE61)),3)+0.000086/POWER(TAN(RADIANS(AE61)),5),IF(AE61&gt;-0.575,1735+AE61*(-518.2+AE61*(103.4+AE61*(-12.79+AE61*0.711))),-20.772/TAN(RADIANS(AE61)))))/3600</f>
        <v>0.208421824393908</v>
      </c>
      <c r="AG61" s="1" t="n">
        <f aca="false">AE61+AF61</f>
        <v>3.68015265723244</v>
      </c>
      <c r="AH61" s="1" t="n">
        <f aca="false">IF(AC61&gt;0,MOD(DEGREES(ACOS(((SIN(RADIANS($B$3))*COS(RADIANS(AD61)))-SIN(RADIANS(T61)))/(COS(RADIANS($B$3))*SIN(RADIANS(AD61)))))+180,360),MOD(540-DEGREES(ACOS(((SIN(RADIANS($B$3))*COS(RADIANS(AD61)))-SIN(RADIANS(T61)))/(COS(RADIANS($B$3))*SIN(RADIANS(AD61))))),360))</f>
        <v>97.0845509364171</v>
      </c>
    </row>
    <row r="62" customFormat="false" ht="15" hidden="false" customHeight="false" outlineLevel="0" collapsed="false">
      <c r="D62" s="6" t="n">
        <f aca="false">$B$7</f>
        <v>33890</v>
      </c>
      <c r="E62" s="7" t="n">
        <f aca="false">E61+0.1/24</f>
        <v>0.254166666666667</v>
      </c>
      <c r="F62" s="2" t="n">
        <f aca="false">D62+2415018.5+E62-$B$5/24</f>
        <v>2448908.3375</v>
      </c>
      <c r="G62" s="8" t="n">
        <f aca="false">(F62-2451545)/36525</f>
        <v>-0.0721878850102568</v>
      </c>
      <c r="I62" s="1" t="n">
        <f aca="false">MOD(280.46646+G62*(36000.76983+G62*0.0003032),360)</f>
        <v>201.647028811243</v>
      </c>
      <c r="J62" s="1" t="n">
        <f aca="false">357.52911+G62*(35999.05029-0.0001537*G62)</f>
        <v>-2241.16619361391</v>
      </c>
      <c r="K62" s="1" t="n">
        <f aca="false">0.016708634-G62*(0.000042037+0.0000001267*G62)</f>
        <v>0.016711667901877</v>
      </c>
      <c r="L62" s="1" t="n">
        <f aca="false">SIN(RADIANS(J62))*(1.914602-G62*(0.004817+0.000014*G62))+SIN(RADIANS(2*J62))*(0.019993-0.000101*G62)+SIN(RADIANS(3*J62))*0.000289</f>
        <v>-1.89804575931084</v>
      </c>
      <c r="M62" s="1" t="n">
        <f aca="false">I62+L62</f>
        <v>199.748983051932</v>
      </c>
      <c r="N62" s="1" t="n">
        <f aca="false">J62+L62</f>
        <v>-2243.06423937323</v>
      </c>
      <c r="O62" s="1" t="n">
        <f aca="false">(1.000001018*(1-K62*K62))/(1+K62*COS(RADIANS(N62)))</f>
        <v>0.99770832112521</v>
      </c>
      <c r="P62" s="1" t="n">
        <f aca="false">M62-0.00569-0.00478*SIN(RADIANS(125.04-1934.136*G62))</f>
        <v>199.748052315799</v>
      </c>
      <c r="Q62" s="1" t="n">
        <f aca="false">23+(26+((21.448-G62*(46.815+G62*(0.00059-G62*0.001813))))/60)/60</f>
        <v>23.4402298533556</v>
      </c>
      <c r="R62" s="1" t="n">
        <f aca="false">Q62+0.00256*COS(RADIANS(125.04-1934.136*G62))</f>
        <v>23.439991657946</v>
      </c>
      <c r="S62" s="1" t="n">
        <f aca="false">DEGREES(ATAN2(COS(RADIANS(P62)),COS(RADIANS(R62))*SIN(RADIANS(P62))))</f>
        <v>-161.76952471888</v>
      </c>
      <c r="T62" s="1" t="n">
        <f aca="false">DEGREES(ASIN(SIN(RADIANS(R62))*SIN(RADIANS(P62))))</f>
        <v>-7.72430871180164</v>
      </c>
      <c r="U62" s="1" t="n">
        <f aca="false">TAN(RADIANS(R62/2))*TAN(RADIANS(R62/2))</f>
        <v>0.0430371749023742</v>
      </c>
      <c r="V62" s="1" t="n">
        <f aca="false">4*DEGREES(U62*SIN(2*RADIANS(I62))-2*K62*SIN(RADIANS(J62))+4*K62*U62*SIN(RADIANS(J62))*COS(2*RADIANS(I62))-0.5*U62*U62*SIN(4*RADIANS(I62))-1.25*K62*K62*SIN(2*RADIANS(J62)))</f>
        <v>13.6711636039686</v>
      </c>
      <c r="W62" s="1" t="n">
        <f aca="false">DEGREES(ACOS(COS(RADIANS(90.833))/(COS(RADIANS($B$3))*COS(RADIANS(T62)))-TAN(RADIANS($B$3))*TAN(RADIANS(T62))))</f>
        <v>97.1148934013505</v>
      </c>
      <c r="X62" s="7" t="n">
        <f aca="false">(720-4*$B$4-V62+$B$5*60)/1440</f>
        <v>0.504441050275022</v>
      </c>
      <c r="Y62" s="7" t="n">
        <f aca="false">X62-W62*4/1440</f>
        <v>0.234677457493493</v>
      </c>
      <c r="Z62" s="7" t="n">
        <f aca="false">X62+W62*4/1440</f>
        <v>0.774204643056551</v>
      </c>
      <c r="AA62" s="9" t="n">
        <f aca="false">8*W62</f>
        <v>776.919147210804</v>
      </c>
      <c r="AB62" s="1" t="n">
        <f aca="false">MOD(E62*1440+V62+4*$B$4-60*$B$5,1440)</f>
        <v>359.604887603969</v>
      </c>
      <c r="AC62" s="1" t="n">
        <f aca="false">IF(AB62/4&lt;0,AB62/4+180,AB62/4-180)</f>
        <v>-90.0987780990078</v>
      </c>
      <c r="AD62" s="1" t="n">
        <f aca="false">DEGREES(ACOS(SIN(RADIANS($B$3))*SIN(RADIANS(T62))+COS(RADIANS($B$3))*COS(RADIANS(T62))*COS(RADIANS(AC62))))</f>
        <v>85.3501413480018</v>
      </c>
      <c r="AE62" s="1" t="n">
        <f aca="false">90-AD62</f>
        <v>4.64985865199822</v>
      </c>
      <c r="AF62" s="1" t="n">
        <f aca="false">IF(AE62&gt;85,0,IF(AE62&gt;5,58.1/TAN(RADIANS(AE62))-0.07/POWER(TAN(RADIANS(AE62)),3)+0.000086/POWER(TAN(RADIANS(AE62)),5),IF(AE62&gt;-0.575,1735+AE62*(-518.2+AE62*(103.4+AE62*(-12.79+AE62*0.711))),-20.772/TAN(RADIANS(AE62)))))/3600</f>
        <v>0.168777926061579</v>
      </c>
      <c r="AG62" s="1" t="n">
        <f aca="false">AE62+AF62</f>
        <v>4.81863657805979</v>
      </c>
      <c r="AH62" s="1" t="n">
        <f aca="false">IF(AC62&gt;0,MOD(DEGREES(ACOS(((SIN(RADIANS($B$3))*COS(RADIANS(AD62)))-SIN(RADIANS(T62)))/(COS(RADIANS($B$3))*SIN(RADIANS(AD62)))))+180,360),MOD(540-DEGREES(ACOS(((SIN(RADIANS($B$3))*COS(RADIANS(AD62)))-SIN(RADIANS(T62)))/(COS(RADIANS($B$3))*SIN(RADIANS(AD62))))),360))</f>
        <v>96.1755392969301</v>
      </c>
    </row>
    <row r="63" customFormat="false" ht="15" hidden="false" customHeight="false" outlineLevel="0" collapsed="false">
      <c r="D63" s="6" t="n">
        <f aca="false">$B$7</f>
        <v>33890</v>
      </c>
      <c r="E63" s="7" t="n">
        <f aca="false">E62+0.1/24</f>
        <v>0.258333333333334</v>
      </c>
      <c r="F63" s="2" t="n">
        <f aca="false">D63+2415018.5+E63-$B$5/24</f>
        <v>2448908.34166667</v>
      </c>
      <c r="G63" s="8" t="n">
        <f aca="false">(F63-2451545)/36525</f>
        <v>-0.0721877709331474</v>
      </c>
      <c r="I63" s="1" t="n">
        <f aca="false">MOD(280.46646+G63*(36000.76983+G63*0.0003032),360)</f>
        <v>201.651135674994</v>
      </c>
      <c r="J63" s="1" t="n">
        <f aca="false">357.52911+G63*(35999.05029-0.0001537*G63)</f>
        <v>-2241.16208694632</v>
      </c>
      <c r="K63" s="1" t="n">
        <f aca="false">0.016708634-G63*(0.000042037+0.0000001267*G63)</f>
        <v>0.0167116678970836</v>
      </c>
      <c r="L63" s="1" t="n">
        <f aca="false">SIN(RADIANS(J63))*(1.914602-G63*(0.004817+0.000014*G63))+SIN(RADIANS(2*J63))*(0.019993-0.000101*G63)+SIN(RADIANS(3*J63))*0.000289</f>
        <v>-1.89802743547443</v>
      </c>
      <c r="M63" s="1" t="n">
        <f aca="false">I63+L63</f>
        <v>199.753108239519</v>
      </c>
      <c r="N63" s="1" t="n">
        <f aca="false">J63+L63</f>
        <v>-2243.06011438179</v>
      </c>
      <c r="O63" s="1" t="n">
        <f aca="false">(1.000001018*(1-K63*K63))/(1+K63*COS(RADIANS(N63)))</f>
        <v>0.997707131922748</v>
      </c>
      <c r="P63" s="1" t="n">
        <f aca="false">M63-0.00569-0.00478*SIN(RADIANS(125.04-1934.136*G63))</f>
        <v>199.752177501673</v>
      </c>
      <c r="Q63" s="1" t="n">
        <f aca="false">23+(26+((21.448-G63*(46.815+G63*(0.00059-G63*0.001813))))/60)/60</f>
        <v>23.4402298518721</v>
      </c>
      <c r="R63" s="1" t="n">
        <f aca="false">Q63+0.00256*COS(RADIANS(125.04-1934.136*G63))</f>
        <v>23.439991646647</v>
      </c>
      <c r="S63" s="1" t="n">
        <f aca="false">DEGREES(ATAN2(COS(RADIANS(P63)),COS(RADIANS(R63))*SIN(RADIANS(P63))))</f>
        <v>-161.76567030906</v>
      </c>
      <c r="T63" s="1" t="n">
        <f aca="false">DEGREES(ASIN(SIN(RADIANS(R63))*SIN(RADIANS(P63))))</f>
        <v>-7.72586727573726</v>
      </c>
      <c r="U63" s="1" t="n">
        <f aca="false">TAN(RADIANS(R63/2))*TAN(RADIANS(R63/2))</f>
        <v>0.0430371748597025</v>
      </c>
      <c r="V63" s="1" t="n">
        <f aca="false">4*DEGREES(U63*SIN(2*RADIANS(I63))-2*K63*SIN(RADIANS(J63))+4*K63*U63*SIN(RADIANS(J63))*COS(2*RADIANS(I63))-0.5*U63*U63*SIN(4*RADIANS(I63))-1.25*K63*K63*SIN(2*RADIANS(J63)))</f>
        <v>13.672185001234</v>
      </c>
      <c r="W63" s="1" t="n">
        <f aca="false">DEGREES(ACOS(COS(RADIANS(90.833))/(COS(RADIANS($B$3))*COS(RADIANS(T63)))-TAN(RADIANS($B$3))*TAN(RADIANS(T63))))</f>
        <v>97.1161390000441</v>
      </c>
      <c r="X63" s="7" t="n">
        <f aca="false">(720-4*$B$4-V63+$B$5*60)/1440</f>
        <v>0.504440340971365</v>
      </c>
      <c r="Y63" s="7" t="n">
        <f aca="false">X63-W63*4/1440</f>
        <v>0.234673288193465</v>
      </c>
      <c r="Z63" s="7" t="n">
        <f aca="false">X63+W63*4/1440</f>
        <v>0.774207393749266</v>
      </c>
      <c r="AA63" s="9" t="n">
        <f aca="false">8*W63</f>
        <v>776.929112000353</v>
      </c>
      <c r="AB63" s="1" t="n">
        <f aca="false">MOD(E63*1440+V63+4*$B$4-60*$B$5,1440)</f>
        <v>365.605909001235</v>
      </c>
      <c r="AC63" s="1" t="n">
        <f aca="false">IF(AB63/4&lt;0,AB63/4+180,AB63/4-180)</f>
        <v>-88.5985227496913</v>
      </c>
      <c r="AD63" s="1" t="n">
        <f aca="false">DEGREES(ACOS(SIN(RADIANS($B$3))*SIN(RADIANS(T63))+COS(RADIANS($B$3))*COS(RADIANS(T63))*COS(RADIANS(AC63))))</f>
        <v>84.1699950444765</v>
      </c>
      <c r="AE63" s="1" t="n">
        <f aca="false">90-AD63</f>
        <v>5.83000495552352</v>
      </c>
      <c r="AF63" s="1" t="n">
        <f aca="false">IF(AE63&gt;85,0,IF(AE63&gt;5,58.1/TAN(RADIANS(AE63))-0.07/POWER(TAN(RADIANS(AE63)),3)+0.000086/POWER(TAN(RADIANS(AE63)),5),IF(AE63&gt;-0.575,1735+AE63*(-518.2+AE63*(103.4+AE63*(-12.79+AE63*0.711))),-20.772/TAN(RADIANS(AE63)))))/3600</f>
        <v>0.141947352507343</v>
      </c>
      <c r="AG63" s="1" t="n">
        <f aca="false">AE63+AF63</f>
        <v>5.97195230803086</v>
      </c>
      <c r="AH63" s="1" t="n">
        <f aca="false">IF(AC63&gt;0,MOD(DEGREES(ACOS(((SIN(RADIANS($B$3))*COS(RADIANS(AD63)))-SIN(RADIANS(T63)))/(COS(RADIANS($B$3))*SIN(RADIANS(AD63)))))+180,360),MOD(540-DEGREES(ACOS(((SIN(RADIANS($B$3))*COS(RADIANS(AD63)))-SIN(RADIANS(T63)))/(COS(RADIANS($B$3))*SIN(RADIANS(AD63))))),360))</f>
        <v>95.2676533258122</v>
      </c>
    </row>
    <row r="64" customFormat="false" ht="15" hidden="false" customHeight="false" outlineLevel="0" collapsed="false">
      <c r="D64" s="6" t="n">
        <f aca="false">$B$7</f>
        <v>33890</v>
      </c>
      <c r="E64" s="7" t="n">
        <f aca="false">E63+0.1/24</f>
        <v>0.2625</v>
      </c>
      <c r="F64" s="2" t="n">
        <f aca="false">D64+2415018.5+E64-$B$5/24</f>
        <v>2448908.34583333</v>
      </c>
      <c r="G64" s="8" t="n">
        <f aca="false">(F64-2451545)/36525</f>
        <v>-0.0721876568560253</v>
      </c>
      <c r="I64" s="1" t="n">
        <f aca="false">MOD(280.46646+G64*(36000.76983+G64*0.0003032),360)</f>
        <v>201.655242539203</v>
      </c>
      <c r="J64" s="1" t="n">
        <f aca="false">357.52911+G64*(35999.05029-0.0001537*G64)</f>
        <v>-2241.15798027826</v>
      </c>
      <c r="K64" s="1" t="n">
        <f aca="false">0.016708634-G64*(0.000042037+0.0000001267*G64)</f>
        <v>0.0167116678922902</v>
      </c>
      <c r="L64" s="1" t="n">
        <f aca="false">SIN(RADIANS(J64))*(1.914602-G64*(0.004817+0.000014*G64))+SIN(RADIANS(2*J64))*(0.019993-0.000101*G64)+SIN(RADIANS(3*J64))*0.000289</f>
        <v>-1.8980091018023</v>
      </c>
      <c r="M64" s="1" t="n">
        <f aca="false">I64+L64</f>
        <v>199.757233437401</v>
      </c>
      <c r="N64" s="1" t="n">
        <f aca="false">J64+L64</f>
        <v>-2243.05598938006</v>
      </c>
      <c r="O64" s="1" t="n">
        <f aca="false">(1.000001018*(1-K64*K64))/(1+K64*COS(RADIANS(N64)))</f>
        <v>0.997705942730575</v>
      </c>
      <c r="P64" s="1" t="n">
        <f aca="false">M64-0.00569-0.00478*SIN(RADIANS(125.04-1934.136*G64))</f>
        <v>199.756302697842</v>
      </c>
      <c r="Q64" s="1" t="n">
        <f aca="false">23+(26+((21.448-G64*(46.815+G64*(0.00059-G64*0.001813))))/60)/60</f>
        <v>23.4402298503887</v>
      </c>
      <c r="R64" s="1" t="n">
        <f aca="false">Q64+0.00256*COS(RADIANS(125.04-1934.136*G64))</f>
        <v>23.439991635348</v>
      </c>
      <c r="S64" s="1" t="n">
        <f aca="false">DEGREES(ATAN2(COS(RADIANS(P64)),COS(RADIANS(R64))*SIN(RADIANS(P64))))</f>
        <v>-161.761815861172</v>
      </c>
      <c r="T64" s="1" t="n">
        <f aca="false">DEGREES(ASIN(SIN(RADIANS(R64))*SIN(RADIANS(P64))))</f>
        <v>-7.72742580901889</v>
      </c>
      <c r="U64" s="1" t="n">
        <f aca="false">TAN(RADIANS(R64/2))*TAN(RADIANS(R64/2))</f>
        <v>0.0430371748170308</v>
      </c>
      <c r="V64" s="1" t="n">
        <f aca="false">4*DEGREES(U64*SIN(2*RADIANS(I64))-2*K64*SIN(RADIANS(J64))+4*K64*U64*SIN(RADIANS(J64))*COS(2*RADIANS(I64))-0.5*U64*U64*SIN(4*RADIANS(I64))-1.25*K64*K64*SIN(2*RADIANS(J64)))</f>
        <v>13.6732062483724</v>
      </c>
      <c r="W64" s="1" t="n">
        <f aca="false">DEGREES(ACOS(COS(RADIANS(90.833))/(COS(RADIANS($B$3))*COS(RADIANS(T64)))-TAN(RADIANS($B$3))*TAN(RADIANS(T64))))</f>
        <v>97.1173845876065</v>
      </c>
      <c r="X64" s="7" t="n">
        <f aca="false">(720-4*$B$4-V64+$B$5*60)/1440</f>
        <v>0.504439631771964</v>
      </c>
      <c r="Y64" s="7" t="n">
        <f aca="false">X64-W64*4/1440</f>
        <v>0.234669119028612</v>
      </c>
      <c r="Z64" s="7" t="n">
        <f aca="false">X64+W64*4/1440</f>
        <v>0.774210144515315</v>
      </c>
      <c r="AA64" s="9" t="n">
        <f aca="false">8*W64</f>
        <v>776.939076700852</v>
      </c>
      <c r="AB64" s="1" t="n">
        <f aca="false">MOD(E64*1440+V64+4*$B$4-60*$B$5,1440)</f>
        <v>371.606930248372</v>
      </c>
      <c r="AC64" s="1" t="n">
        <f aca="false">IF(AB64/4&lt;0,AB64/4+180,AB64/4-180)</f>
        <v>-87.0982674379069</v>
      </c>
      <c r="AD64" s="1" t="n">
        <f aca="false">DEGREES(ACOS(SIN(RADIANS($B$3))*SIN(RADIANS(T64))+COS(RADIANS($B$3))*COS(RADIANS(T64))*COS(RADIANS(AC64))))</f>
        <v>82.9881275690201</v>
      </c>
      <c r="AE64" s="1" t="n">
        <f aca="false">90-AD64</f>
        <v>7.01187243097989</v>
      </c>
      <c r="AF64" s="1" t="n">
        <f aca="false">IF(AE64&gt;85,0,IF(AE64&gt;5,58.1/TAN(RADIANS(AE64))-0.07/POWER(TAN(RADIANS(AE64)),3)+0.000086/POWER(TAN(RADIANS(AE64)),5),IF(AE64&gt;-0.575,1735+AE64*(-518.2+AE64*(103.4+AE64*(-12.79+AE64*0.711))),-20.772/TAN(RADIANS(AE64)))))/3600</f>
        <v>0.121614197254893</v>
      </c>
      <c r="AG64" s="1" t="n">
        <f aca="false">AE64+AF64</f>
        <v>7.13348662823479</v>
      </c>
      <c r="AH64" s="1" t="n">
        <f aca="false">IF(AC64&gt;0,MOD(DEGREES(ACOS(((SIN(RADIANS($B$3))*COS(RADIANS(AD64)))-SIN(RADIANS(T64)))/(COS(RADIANS($B$3))*SIN(RADIANS(AD64)))))+180,360),MOD(540-DEGREES(ACOS(((SIN(RADIANS($B$3))*COS(RADIANS(AD64)))-SIN(RADIANS(T64)))/(COS(RADIANS($B$3))*SIN(RADIANS(AD64))))),360))</f>
        <v>94.3601286724785</v>
      </c>
    </row>
    <row r="65" customFormat="false" ht="15" hidden="false" customHeight="false" outlineLevel="0" collapsed="false">
      <c r="D65" s="6" t="n">
        <f aca="false">$B$7</f>
        <v>33890</v>
      </c>
      <c r="E65" s="7" t="n">
        <f aca="false">E64+0.1/24</f>
        <v>0.266666666666667</v>
      </c>
      <c r="F65" s="2" t="n">
        <f aca="false">D65+2415018.5+E65-$B$5/24</f>
        <v>2448908.35</v>
      </c>
      <c r="G65" s="8" t="n">
        <f aca="false">(F65-2451545)/36525</f>
        <v>-0.072187542778916</v>
      </c>
      <c r="I65" s="1" t="n">
        <f aca="false">MOD(280.46646+G65*(36000.76983+G65*0.0003032),360)</f>
        <v>201.659349402955</v>
      </c>
      <c r="J65" s="1" t="n">
        <f aca="false">357.52911+G65*(35999.05029-0.0001537*G65)</f>
        <v>-2241.15387361066</v>
      </c>
      <c r="K65" s="1" t="n">
        <f aca="false">0.016708634-G65*(0.000042037+0.0000001267*G65)</f>
        <v>0.0167116678874969</v>
      </c>
      <c r="L65" s="1" t="n">
        <f aca="false">SIN(RADIANS(J65))*(1.914602-G65*(0.004817+0.000014*G65))+SIN(RADIANS(2*J65))*(0.019993-0.000101*G65)+SIN(RADIANS(3*J65))*0.000289</f>
        <v>-1.8979907582986</v>
      </c>
      <c r="M65" s="1" t="n">
        <f aca="false">I65+L65</f>
        <v>199.761358644656</v>
      </c>
      <c r="N65" s="1" t="n">
        <f aca="false">J65+L65</f>
        <v>-2243.05186436896</v>
      </c>
      <c r="O65" s="1" t="n">
        <f aca="false">(1.000001018*(1-K65*K65))/(1+K65*COS(RADIANS(N65)))</f>
        <v>0.997704753548963</v>
      </c>
      <c r="P65" s="1" t="n">
        <f aca="false">M65-0.00569-0.00478*SIN(RADIANS(125.04-1934.136*G65))</f>
        <v>199.760427903385</v>
      </c>
      <c r="Q65" s="1" t="n">
        <f aca="false">23+(26+((21.448-G65*(46.815+G65*(0.00059-G65*0.001813))))/60)/60</f>
        <v>23.4402298489052</v>
      </c>
      <c r="R65" s="1" t="n">
        <f aca="false">Q65+0.00256*COS(RADIANS(125.04-1934.136*G65))</f>
        <v>23.439991624049</v>
      </c>
      <c r="S65" s="1" t="n">
        <f aca="false">DEGREES(ATAN2(COS(RADIANS(P65)),COS(RADIANS(R65))*SIN(RADIANS(P65))))</f>
        <v>-161.757961376072</v>
      </c>
      <c r="T65" s="1" t="n">
        <f aca="false">DEGREES(ASIN(SIN(RADIANS(R65))*SIN(RADIANS(P65))))</f>
        <v>-7.72898431129122</v>
      </c>
      <c r="U65" s="1" t="n">
        <f aca="false">TAN(RADIANS(R65/2))*TAN(RADIANS(R65/2))</f>
        <v>0.0430371747743591</v>
      </c>
      <c r="V65" s="1" t="n">
        <f aca="false">4*DEGREES(U65*SIN(2*RADIANS(I65))-2*K65*SIN(RADIANS(J65))+4*K65*U65*SIN(RADIANS(J65))*COS(2*RADIANS(I65))-0.5*U65*U65*SIN(4*RADIANS(I65))-1.25*K65*K65*SIN(2*RADIANS(J65)))</f>
        <v>13.6742273451326</v>
      </c>
      <c r="W65" s="1" t="n">
        <f aca="false">DEGREES(ACOS(COS(RADIANS(90.833))/(COS(RADIANS($B$3))*COS(RADIANS(T65)))-TAN(RADIANS($B$3))*TAN(RADIANS(T65))))</f>
        <v>97.1186301637554</v>
      </c>
      <c r="X65" s="7" t="n">
        <f aca="false">(720-4*$B$4-V65+$B$5*60)/1440</f>
        <v>0.504438922676991</v>
      </c>
      <c r="Y65" s="7" t="n">
        <f aca="false">X65-W65*4/1440</f>
        <v>0.234664949999893</v>
      </c>
      <c r="Z65" s="7" t="n">
        <f aca="false">X65+W65*4/1440</f>
        <v>0.77421289535409</v>
      </c>
      <c r="AA65" s="9" t="n">
        <f aca="false">8*W65</f>
        <v>776.949041310044</v>
      </c>
      <c r="AB65" s="1" t="n">
        <f aca="false">MOD(E65*1440+V65+4*$B$4-60*$B$5,1440)</f>
        <v>377.607951345133</v>
      </c>
      <c r="AC65" s="1" t="n">
        <f aca="false">IF(AB65/4&lt;0,AB65/4+180,AB65/4-180)</f>
        <v>-85.5980121637167</v>
      </c>
      <c r="AD65" s="1" t="n">
        <f aca="false">DEGREES(ACOS(SIN(RADIANS($B$3))*SIN(RADIANS(T65))+COS(RADIANS($B$3))*COS(RADIANS(T65))*COS(RADIANS(AC65))))</f>
        <v>81.8048348540725</v>
      </c>
      <c r="AE65" s="1" t="n">
        <f aca="false">90-AD65</f>
        <v>8.19516514592753</v>
      </c>
      <c r="AF65" s="1" t="n">
        <f aca="false">IF(AE65&gt;85,0,IF(AE65&gt;5,58.1/TAN(RADIANS(AE65))-0.07/POWER(TAN(RADIANS(AE65)),3)+0.000086/POWER(TAN(RADIANS(AE65)),5),IF(AE65&gt;-0.575,1735+AE65*(-518.2+AE65*(103.4+AE65*(-12.79+AE65*0.711))),-20.772/TAN(RADIANS(AE65)))))/3600</f>
        <v>0.105938992208984</v>
      </c>
      <c r="AG65" s="1" t="n">
        <f aca="false">AE65+AF65</f>
        <v>8.30110413813652</v>
      </c>
      <c r="AH65" s="1" t="n">
        <f aca="false">IF(AC65&gt;0,MOD(DEGREES(ACOS(((SIN(RADIANS($B$3))*COS(RADIANS(AD65)))-SIN(RADIANS(T65)))/(COS(RADIANS($B$3))*SIN(RADIANS(AD65)))))+180,360),MOD(540-DEGREES(ACOS(((SIN(RADIANS($B$3))*COS(RADIANS(AD65)))-SIN(RADIANS(T65)))/(COS(RADIANS($B$3))*SIN(RADIANS(AD65))))),360))</f>
        <v>93.4521934500074</v>
      </c>
    </row>
    <row r="66" customFormat="false" ht="15" hidden="false" customHeight="false" outlineLevel="0" collapsed="false">
      <c r="D66" s="6" t="n">
        <f aca="false">$B$7</f>
        <v>33890</v>
      </c>
      <c r="E66" s="7" t="n">
        <f aca="false">E65+0.1/24</f>
        <v>0.270833333333334</v>
      </c>
      <c r="F66" s="2" t="n">
        <f aca="false">D66+2415018.5+E66-$B$5/24</f>
        <v>2448908.35416667</v>
      </c>
      <c r="G66" s="8" t="n">
        <f aca="false">(F66-2451545)/36525</f>
        <v>-0.0721874287017939</v>
      </c>
      <c r="I66" s="1" t="n">
        <f aca="false">MOD(280.46646+G66*(36000.76983+G66*0.0003032),360)</f>
        <v>201.663456267165</v>
      </c>
      <c r="J66" s="1" t="n">
        <f aca="false">357.52911+G66*(35999.05029-0.0001537*G66)</f>
        <v>-2241.1497669426</v>
      </c>
      <c r="K66" s="1" t="n">
        <f aca="false">0.016708634-G66*(0.000042037+0.0000001267*G66)</f>
        <v>0.0167116678827035</v>
      </c>
      <c r="L66" s="1" t="n">
        <f aca="false">SIN(RADIANS(J66))*(1.914602-G66*(0.004817+0.000014*G66))+SIN(RADIANS(2*J66))*(0.019993-0.000101*G66)+SIN(RADIANS(3*J66))*0.000289</f>
        <v>-1.89797240495929</v>
      </c>
      <c r="M66" s="1" t="n">
        <f aca="false">I66+L66</f>
        <v>199.765483862205</v>
      </c>
      <c r="N66" s="1" t="n">
        <f aca="false">J66+L66</f>
        <v>-2243.04773934756</v>
      </c>
      <c r="O66" s="1" t="n">
        <f aca="false">(1.000001018*(1-K66*K66))/(1+K66*COS(RADIANS(N66)))</f>
        <v>0.997703564377652</v>
      </c>
      <c r="P66" s="1" t="n">
        <f aca="false">M66-0.00569-0.00478*SIN(RADIANS(125.04-1934.136*G66))</f>
        <v>199.764553119221</v>
      </c>
      <c r="Q66" s="1" t="n">
        <f aca="false">23+(26+((21.448-G66*(46.815+G66*(0.00059-G66*0.001813))))/60)/60</f>
        <v>23.4402298474217</v>
      </c>
      <c r="R66" s="1" t="n">
        <f aca="false">Q66+0.00256*COS(RADIANS(125.04-1934.136*G66))</f>
        <v>23.4399916127499</v>
      </c>
      <c r="S66" s="1" t="n">
        <f aca="false">DEGREES(ATAN2(COS(RADIANS(P66)),COS(RADIANS(R66))*SIN(RADIANS(P66))))</f>
        <v>-161.754106852894</v>
      </c>
      <c r="T66" s="1" t="n">
        <f aca="false">DEGREES(ASIN(SIN(RADIANS(R66))*SIN(RADIANS(P66))))</f>
        <v>-7.73054278289438</v>
      </c>
      <c r="U66" s="1" t="n">
        <f aca="false">TAN(RADIANS(R66/2))*TAN(RADIANS(R66/2))</f>
        <v>0.0430371747316874</v>
      </c>
      <c r="V66" s="1" t="n">
        <f aca="false">4*DEGREES(U66*SIN(2*RADIANS(I66))-2*K66*SIN(RADIANS(J66))+4*K66*U66*SIN(RADIANS(J66))*COS(2*RADIANS(I66))-0.5*U66*U66*SIN(4*RADIANS(I66))-1.25*K66*K66*SIN(2*RADIANS(J66)))</f>
        <v>13.6752482917192</v>
      </c>
      <c r="W66" s="1" t="n">
        <f aca="false">DEGREES(ACOS(COS(RADIANS(90.833))/(COS(RADIANS($B$3))*COS(RADIANS(T66)))-TAN(RADIANS($B$3))*TAN(RADIANS(T66))))</f>
        <v>97.1198757287647</v>
      </c>
      <c r="X66" s="7" t="n">
        <f aca="false">(720-4*$B$4-V66+$B$5*60)/1440</f>
        <v>0.504438213686306</v>
      </c>
      <c r="Y66" s="7" t="n">
        <f aca="false">X66-W66*4/1440</f>
        <v>0.234660781106404</v>
      </c>
      <c r="Z66" s="7" t="n">
        <f aca="false">X66+W66*4/1440</f>
        <v>0.774215646266208</v>
      </c>
      <c r="AA66" s="9" t="n">
        <f aca="false">8*W66</f>
        <v>776.959005830118</v>
      </c>
      <c r="AB66" s="1" t="n">
        <f aca="false">MOD(E66*1440+V66+4*$B$4-60*$B$5,1440)</f>
        <v>383.60897229172</v>
      </c>
      <c r="AC66" s="1" t="n">
        <f aca="false">IF(AB66/4&lt;0,AB66/4+180,AB66/4-180)</f>
        <v>-84.09775692707</v>
      </c>
      <c r="AD66" s="1" t="n">
        <f aca="false">DEGREES(ACOS(SIN(RADIANS($B$3))*SIN(RADIANS(T66))+COS(RADIANS($B$3))*COS(RADIANS(T66))*COS(RADIANS(AC66))))</f>
        <v>80.6204123701739</v>
      </c>
      <c r="AE66" s="1" t="n">
        <f aca="false">90-AD66</f>
        <v>9.37958762982612</v>
      </c>
      <c r="AF66" s="1" t="n">
        <f aca="false">IF(AE66&gt;85,0,IF(AE66&gt;5,58.1/TAN(RADIANS(AE66))-0.07/POWER(TAN(RADIANS(AE66)),3)+0.000086/POWER(TAN(RADIANS(AE66)),5),IF(AE66&gt;-0.575,1735+AE66*(-518.2+AE66*(103.4+AE66*(-12.79+AE66*0.711))),-20.772/TAN(RADIANS(AE66)))))/3600</f>
        <v>0.0935831886103245</v>
      </c>
      <c r="AG66" s="1" t="n">
        <f aca="false">AE66+AF66</f>
        <v>9.47317081843644</v>
      </c>
      <c r="AH66" s="1" t="n">
        <f aca="false">IF(AC66&gt;0,MOD(DEGREES(ACOS(((SIN(RADIANS($B$3))*COS(RADIANS(AD66)))-SIN(RADIANS(T66)))/(COS(RADIANS($B$3))*SIN(RADIANS(AD66)))))+180,360),MOD(540-DEGREES(ACOS(((SIN(RADIANS($B$3))*COS(RADIANS(AD66)))-SIN(RADIANS(T66)))/(COS(RADIANS($B$3))*SIN(RADIANS(AD66))))),360))</f>
        <v>92.5430662713406</v>
      </c>
    </row>
    <row r="67" customFormat="false" ht="15" hidden="false" customHeight="false" outlineLevel="0" collapsed="false">
      <c r="D67" s="6" t="n">
        <f aca="false">$B$7</f>
        <v>33890</v>
      </c>
      <c r="E67" s="7" t="n">
        <f aca="false">E66+0.1/24</f>
        <v>0.275</v>
      </c>
      <c r="F67" s="2" t="n">
        <f aca="false">D67+2415018.5+E67-$B$5/24</f>
        <v>2448908.35833333</v>
      </c>
      <c r="G67" s="8" t="n">
        <f aca="false">(F67-2451545)/36525</f>
        <v>-0.0721873146246846</v>
      </c>
      <c r="I67" s="1" t="n">
        <f aca="false">MOD(280.46646+G67*(36000.76983+G67*0.0003032),360)</f>
        <v>201.667563130915</v>
      </c>
      <c r="J67" s="1" t="n">
        <f aca="false">357.52911+G67*(35999.05029-0.0001537*G67)</f>
        <v>-2241.145660275</v>
      </c>
      <c r="K67" s="1" t="n">
        <f aca="false">0.016708634-G67*(0.000042037+0.0000001267*G67)</f>
        <v>0.0167116678779101</v>
      </c>
      <c r="L67" s="1" t="n">
        <f aca="false">SIN(RADIANS(J67))*(1.914602-G67*(0.004817+0.000014*G67))+SIN(RADIANS(2*J67))*(0.019993-0.000101*G67)+SIN(RADIANS(3*J67))*0.000289</f>
        <v>-1.89795404178851</v>
      </c>
      <c r="M67" s="1" t="n">
        <f aca="false">I67+L67</f>
        <v>199.769609089127</v>
      </c>
      <c r="N67" s="1" t="n">
        <f aca="false">J67+L67</f>
        <v>-2243.04361431679</v>
      </c>
      <c r="O67" s="1" t="n">
        <f aca="false">(1.000001018*(1-K67*K67))/(1+K67*COS(RADIANS(N67)))</f>
        <v>0.997702375216914</v>
      </c>
      <c r="P67" s="1" t="n">
        <f aca="false">M67-0.00569-0.00478*SIN(RADIANS(125.04-1934.136*G67))</f>
        <v>199.768678344429</v>
      </c>
      <c r="Q67" s="1" t="n">
        <f aca="false">23+(26+((21.448-G67*(46.815+G67*(0.00059-G67*0.001813))))/60)/60</f>
        <v>23.4402298459382</v>
      </c>
      <c r="R67" s="1" t="n">
        <f aca="false">Q67+0.00256*COS(RADIANS(125.04-1934.136*G67))</f>
        <v>23.4399916014509</v>
      </c>
      <c r="S67" s="1" t="n">
        <f aca="false">DEGREES(ATAN2(COS(RADIANS(P67)),COS(RADIANS(R67))*SIN(RADIANS(P67))))</f>
        <v>-161.750252292493</v>
      </c>
      <c r="T67" s="1" t="n">
        <f aca="false">DEGREES(ASIN(SIN(RADIANS(R67))*SIN(RADIANS(P67))))</f>
        <v>-7.73210122347261</v>
      </c>
      <c r="U67" s="1" t="n">
        <f aca="false">TAN(RADIANS(R67/2))*TAN(RADIANS(R67/2))</f>
        <v>0.0430371746890158</v>
      </c>
      <c r="V67" s="1" t="n">
        <f aca="false">4*DEGREES(U67*SIN(2*RADIANS(I67))-2*K67*SIN(RADIANS(J67))+4*K67*U67*SIN(RADIANS(J67))*COS(2*RADIANS(I67))-0.5*U67*U67*SIN(4*RADIANS(I67))-1.25*K67*K67*SIN(2*RADIANS(J67)))</f>
        <v>13.6762690878807</v>
      </c>
      <c r="W67" s="1" t="n">
        <f aca="false">DEGREES(ACOS(COS(RADIANS(90.833))/(COS(RADIANS($B$3))*COS(RADIANS(T67)))-TAN(RADIANS($B$3))*TAN(RADIANS(T67))))</f>
        <v>97.1211212823518</v>
      </c>
      <c r="X67" s="7" t="n">
        <f aca="false">(720-4*$B$4-V67+$B$5*60)/1440</f>
        <v>0.504437504800083</v>
      </c>
      <c r="Y67" s="7" t="n">
        <f aca="false">X67-W67*4/1440</f>
        <v>0.234656612349106</v>
      </c>
      <c r="Z67" s="7" t="n">
        <f aca="false">X67+W67*4/1440</f>
        <v>0.77421839725106</v>
      </c>
      <c r="AA67" s="9" t="n">
        <f aca="false">8*W67</f>
        <v>776.968970258815</v>
      </c>
      <c r="AB67" s="1" t="n">
        <f aca="false">MOD(E67*1440+V67+4*$B$4-60*$B$5,1440)</f>
        <v>389.609993087881</v>
      </c>
      <c r="AC67" s="1" t="n">
        <f aca="false">IF(AB67/4&lt;0,AB67/4+180,AB67/4-180)</f>
        <v>-82.5975017280298</v>
      </c>
      <c r="AD67" s="1" t="n">
        <f aca="false">DEGREES(ACOS(SIN(RADIANS($B$3))*SIN(RADIANS(T67))+COS(RADIANS($B$3))*COS(RADIANS(T67))*COS(RADIANS(AC67))))</f>
        <v>79.4351560622796</v>
      </c>
      <c r="AE67" s="1" t="n">
        <f aca="false">90-AD67</f>
        <v>10.5648439377204</v>
      </c>
      <c r="AF67" s="1" t="n">
        <f aca="false">IF(AE67&gt;85,0,IF(AE67&gt;5,58.1/TAN(RADIANS(AE67))-0.07/POWER(TAN(RADIANS(AE67)),3)+0.000086/POWER(TAN(RADIANS(AE67)),5),IF(AE67&gt;-0.575,1735+AE67*(-518.2+AE67*(103.4+AE67*(-12.79+AE67*0.711))),-20.772/TAN(RADIANS(AE67)))))/3600</f>
        <v>0.0836398282789848</v>
      </c>
      <c r="AG67" s="1" t="n">
        <f aca="false">AE67+AF67</f>
        <v>10.6484837659994</v>
      </c>
      <c r="AH67" s="1" t="n">
        <f aca="false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91.6319541996894</v>
      </c>
    </row>
    <row r="68" customFormat="false" ht="15" hidden="false" customHeight="false" outlineLevel="0" collapsed="false">
      <c r="D68" s="6" t="n">
        <f aca="false">$B$7</f>
        <v>33890</v>
      </c>
      <c r="E68" s="7" t="n">
        <f aca="false">E67+0.1/24</f>
        <v>0.279166666666667</v>
      </c>
      <c r="F68" s="2" t="n">
        <f aca="false">D68+2415018.5+E68-$B$5/24</f>
        <v>2448908.3625</v>
      </c>
      <c r="G68" s="8" t="n">
        <f aca="false">(F68-2451545)/36525</f>
        <v>-0.0721872005475625</v>
      </c>
      <c r="I68" s="1" t="n">
        <f aca="false">MOD(280.46646+G68*(36000.76983+G68*0.0003032),360)</f>
        <v>201.671669995125</v>
      </c>
      <c r="J68" s="1" t="n">
        <f aca="false">357.52911+G68*(35999.05029-0.0001537*G68)</f>
        <v>-2241.14155360695</v>
      </c>
      <c r="K68" s="1" t="n">
        <f aca="false">0.016708634-G68*(0.000042037+0.0000001267*G68)</f>
        <v>0.0167116678731167</v>
      </c>
      <c r="L68" s="1" t="n">
        <f aca="false">SIN(RADIANS(J68))*(1.914602-G68*(0.004817+0.000014*G68))+SIN(RADIANS(2*J68))*(0.019993-0.000101*G68)+SIN(RADIANS(3*J68))*0.000289</f>
        <v>-1.89793566878222</v>
      </c>
      <c r="M68" s="1" t="n">
        <f aca="false">I68+L68</f>
        <v>199.773734326343</v>
      </c>
      <c r="N68" s="1" t="n">
        <f aca="false">J68+L68</f>
        <v>-2243.03948927573</v>
      </c>
      <c r="O68" s="1" t="n">
        <f aca="false">(1.000001018*(1-K68*K68))/(1+K68*COS(RADIANS(N68)))</f>
        <v>0.997701186066491</v>
      </c>
      <c r="P68" s="1" t="n">
        <f aca="false">M68-0.00569-0.00478*SIN(RADIANS(125.04-1934.136*G68))</f>
        <v>199.772803579932</v>
      </c>
      <c r="Q68" s="1" t="n">
        <f aca="false">23+(26+((21.448-G68*(46.815+G68*(0.00059-G68*0.001813))))/60)/60</f>
        <v>23.4402298444548</v>
      </c>
      <c r="R68" s="1" t="n">
        <f aca="false">Q68+0.00256*COS(RADIANS(125.04-1934.136*G68))</f>
        <v>23.4399915901519</v>
      </c>
      <c r="S68" s="1" t="n">
        <f aca="false">DEGREES(ATAN2(COS(RADIANS(P68)),COS(RADIANS(R68))*SIN(RADIANS(P68))))</f>
        <v>-161.746397694001</v>
      </c>
      <c r="T68" s="1" t="n">
        <f aca="false">DEGREES(ASIN(SIN(RADIANS(R68))*SIN(RADIANS(P68))))</f>
        <v>-7.73365963336684</v>
      </c>
      <c r="U68" s="1" t="n">
        <f aca="false">TAN(RADIANS(R68/2))*TAN(RADIANS(R68/2))</f>
        <v>0.0430371746463441</v>
      </c>
      <c r="V68" s="1" t="n">
        <f aca="false">4*DEGREES(U68*SIN(2*RADIANS(I68))-2*K68*SIN(RADIANS(J68))+4*K68*U68*SIN(RADIANS(J68))*COS(2*RADIANS(I68))-0.5*U68*U68*SIN(4*RADIANS(I68))-1.25*K68*K68*SIN(2*RADIANS(J68)))</f>
        <v>13.6772897338223</v>
      </c>
      <c r="W68" s="1" t="n">
        <f aca="false">DEGREES(ACOS(COS(RADIANS(90.833))/(COS(RADIANS($B$3))*COS(RADIANS(T68)))-TAN(RADIANS($B$3))*TAN(RADIANS(T68))))</f>
        <v>97.1223668247911</v>
      </c>
      <c r="X68" s="7" t="n">
        <f aca="false">(720-4*$B$4-V68+$B$5*60)/1440</f>
        <v>0.504436796018179</v>
      </c>
      <c r="Y68" s="7" t="n">
        <f aca="false">X68-W68*4/1440</f>
        <v>0.234652443727093</v>
      </c>
      <c r="Z68" s="7" t="n">
        <f aca="false">X68+W68*4/1440</f>
        <v>0.774221148309265</v>
      </c>
      <c r="AA68" s="9" t="n">
        <f aca="false">8*W68</f>
        <v>776.978934598329</v>
      </c>
      <c r="AB68" s="1" t="n">
        <f aca="false">MOD(E68*1440+V68+4*$B$4-60*$B$5,1440)</f>
        <v>395.611013733823</v>
      </c>
      <c r="AC68" s="1" t="n">
        <f aca="false">IF(AB68/4&lt;0,AB68/4+180,AB68/4-180)</f>
        <v>-81.0972465665443</v>
      </c>
      <c r="AD68" s="1" t="n">
        <f aca="false">DEGREES(ACOS(SIN(RADIANS($B$3))*SIN(RADIANS(T68))+COS(RADIANS($B$3))*COS(RADIANS(T68))*COS(RADIANS(AC68))))</f>
        <v>78.2493633051523</v>
      </c>
      <c r="AE68" s="1" t="n">
        <f aca="false">90-AD68</f>
        <v>11.7506366948477</v>
      </c>
      <c r="AF68" s="1" t="n">
        <f aca="false">IF(AE68&gt;85,0,IF(AE68&gt;5,58.1/TAN(RADIANS(AE68))-0.07/POWER(TAN(RADIANS(AE68)),3)+0.000086/POWER(TAN(RADIANS(AE68)),5),IF(AE68&gt;-0.575,1735+AE68*(-518.2+AE68*(103.4+AE68*(-12.79+AE68*0.711))),-20.772/TAN(RADIANS(AE68)))))/3600</f>
        <v>0.0754873331286021</v>
      </c>
      <c r="AG68" s="1" t="n">
        <f aca="false">AE68+AF68</f>
        <v>11.8261240279763</v>
      </c>
      <c r="AH68" s="1" t="n">
        <f aca="false">IF(AC68&gt;0,MOD(DEGREES(ACOS(((SIN(RADIANS($B$3))*COS(RADIANS(AD68)))-SIN(RADIANS(T68)))/(COS(RADIANS($B$3))*SIN(RADIANS(AD68)))))+180,360),MOD(540-DEGREES(ACOS(((SIN(RADIANS($B$3))*COS(RADIANS(AD68)))-SIN(RADIANS(T68)))/(COS(RADIANS($B$3))*SIN(RADIANS(AD68))))),360))</f>
        <v>90.7180506113568</v>
      </c>
    </row>
    <row r="69" customFormat="false" ht="15" hidden="false" customHeight="false" outlineLevel="0" collapsed="false">
      <c r="D69" s="6" t="n">
        <f aca="false">$B$7</f>
        <v>33890</v>
      </c>
      <c r="E69" s="7" t="n">
        <f aca="false">E68+0.1/24</f>
        <v>0.283333333333334</v>
      </c>
      <c r="F69" s="2" t="n">
        <f aca="false">D69+2415018.5+E69-$B$5/24</f>
        <v>2448908.36666667</v>
      </c>
      <c r="G69" s="8" t="n">
        <f aca="false">(F69-2451545)/36525</f>
        <v>-0.0721870864704532</v>
      </c>
      <c r="I69" s="1" t="n">
        <f aca="false">MOD(280.46646+G69*(36000.76983+G69*0.0003032),360)</f>
        <v>201.675776858876</v>
      </c>
      <c r="J69" s="1" t="n">
        <f aca="false">357.52911+G69*(35999.05029-0.0001537*G69)</f>
        <v>-2241.13744693935</v>
      </c>
      <c r="K69" s="1" t="n">
        <f aca="false">0.016708634-G69*(0.000042037+0.0000001267*G69)</f>
        <v>0.0167116678683234</v>
      </c>
      <c r="L69" s="1" t="n">
        <f aca="false">SIN(RADIANS(J69))*(1.914602-G69*(0.004817+0.000014*G69))+SIN(RADIANS(2*J69))*(0.019993-0.000101*G69)+SIN(RADIANS(3*J69))*0.000289</f>
        <v>-1.89791728594457</v>
      </c>
      <c r="M69" s="1" t="n">
        <f aca="false">I69+L69</f>
        <v>199.777859572932</v>
      </c>
      <c r="N69" s="1" t="n">
        <f aca="false">J69+L69</f>
        <v>-2243.03536422529</v>
      </c>
      <c r="O69" s="1" t="n">
        <f aca="false">(1.000001018*(1-K69*K69))/(1+K69*COS(RADIANS(N69)))</f>
        <v>0.997699996926652</v>
      </c>
      <c r="P69" s="1" t="n">
        <f aca="false">M69-0.00569-0.00478*SIN(RADIANS(125.04-1934.136*G69))</f>
        <v>199.776928824808</v>
      </c>
      <c r="Q69" s="1" t="n">
        <f aca="false">23+(26+((21.448-G69*(46.815+G69*(0.00059-G69*0.001813))))/60)/60</f>
        <v>23.4402298429713</v>
      </c>
      <c r="R69" s="1" t="n">
        <f aca="false">Q69+0.00256*COS(RADIANS(125.04-1934.136*G69))</f>
        <v>23.4399915788529</v>
      </c>
      <c r="S69" s="1" t="n">
        <f aca="false">DEGREES(ATAN2(COS(RADIANS(P69)),COS(RADIANS(R69))*SIN(RADIANS(P69))))</f>
        <v>-161.742543058276</v>
      </c>
      <c r="T69" s="1" t="n">
        <f aca="false">DEGREES(ASIN(SIN(RADIANS(R69))*SIN(RADIANS(P69))))</f>
        <v>-7.73521801222115</v>
      </c>
      <c r="U69" s="1" t="n">
        <f aca="false">TAN(RADIANS(R69/2))*TAN(RADIANS(R69/2))</f>
        <v>0.0430371746036725</v>
      </c>
      <c r="V69" s="1" t="n">
        <f aca="false">4*DEGREES(U69*SIN(2*RADIANS(I69))-2*K69*SIN(RADIANS(J69))+4*K69*U69*SIN(RADIANS(J69))*COS(2*RADIANS(I69))-0.5*U69*U69*SIN(4*RADIANS(I69))-1.25*K69*K69*SIN(2*RADIANS(J69)))</f>
        <v>13.6783102292923</v>
      </c>
      <c r="W69" s="1" t="n">
        <f aca="false">DEGREES(ACOS(COS(RADIANS(90.833))/(COS(RADIANS($B$3))*COS(RADIANS(T69)))-TAN(RADIANS($B$3))*TAN(RADIANS(T69))))</f>
        <v>97.1236123557999</v>
      </c>
      <c r="X69" s="7" t="n">
        <f aca="false">(720-4*$B$4-V69+$B$5*60)/1440</f>
        <v>0.504436087340769</v>
      </c>
      <c r="Y69" s="7" t="n">
        <f aca="false">X69-W69*4/1440</f>
        <v>0.234648275241325</v>
      </c>
      <c r="Z69" s="7" t="n">
        <f aca="false">X69+W69*4/1440</f>
        <v>0.774223899440213</v>
      </c>
      <c r="AA69" s="9" t="n">
        <f aca="false">8*W69</f>
        <v>776.988898846399</v>
      </c>
      <c r="AB69" s="1" t="n">
        <f aca="false">MOD(E69*1440+V69+4*$B$4-60*$B$5,1440)</f>
        <v>401.612034229293</v>
      </c>
      <c r="AC69" s="1" t="n">
        <f aca="false">IF(AB69/4&lt;0,AB69/4+180,AB69/4-180)</f>
        <v>-79.5969914426767</v>
      </c>
      <c r="AD69" s="1" t="n">
        <f aca="false">DEGREES(ACOS(SIN(RADIANS($B$3))*SIN(RADIANS(T69))+COS(RADIANS($B$3))*COS(RADIANS(T69))*COS(RADIANS(AC69))))</f>
        <v>77.0633338871833</v>
      </c>
      <c r="AE69" s="1" t="n">
        <f aca="false">90-AD69</f>
        <v>12.9366661128167</v>
      </c>
      <c r="AF69" s="1" t="n">
        <f aca="false">IF(AE69&gt;85,0,IF(AE69&gt;5,58.1/TAN(RADIANS(AE69))-0.07/POWER(TAN(RADIANS(AE69)),3)+0.000086/POWER(TAN(RADIANS(AE69)),5),IF(AE69&gt;-0.575,1735+AE69*(-518.2+AE69*(103.4+AE69*(-12.79+AE69*0.711))),-20.772/TAN(RADIANS(AE69)))))/3600</f>
        <v>0.0686924895547273</v>
      </c>
      <c r="AG69" s="1" t="n">
        <f aca="false">AE69+AF69</f>
        <v>13.0053586023714</v>
      </c>
      <c r="AH69" s="1" t="n">
        <f aca="false">IF(AC69&gt;0,MOD(DEGREES(ACOS(((SIN(RADIANS($B$3))*COS(RADIANS(AD69)))-SIN(RADIANS(T69)))/(COS(RADIANS($B$3))*SIN(RADIANS(AD69)))))+180,360),MOD(540-DEGREES(ACOS(((SIN(RADIANS($B$3))*COS(RADIANS(AD69)))-SIN(RADIANS(T69)))/(COS(RADIANS($B$3))*SIN(RADIANS(AD69))))),360))</f>
        <v>89.8005329607843</v>
      </c>
    </row>
    <row r="70" customFormat="false" ht="15" hidden="false" customHeight="false" outlineLevel="0" collapsed="false">
      <c r="D70" s="6" t="n">
        <f aca="false">$B$7</f>
        <v>33890</v>
      </c>
      <c r="E70" s="7" t="n">
        <f aca="false">E69+0.1/24</f>
        <v>0.2875</v>
      </c>
      <c r="F70" s="2" t="n">
        <f aca="false">D70+2415018.5+E70-$B$5/24</f>
        <v>2448908.37083333</v>
      </c>
      <c r="G70" s="8" t="n">
        <f aca="false">(F70-2451545)/36525</f>
        <v>-0.0721869723933311</v>
      </c>
      <c r="I70" s="1" t="n">
        <f aca="false">MOD(280.46646+G70*(36000.76983+G70*0.0003032),360)</f>
        <v>201.679883723086</v>
      </c>
      <c r="J70" s="1" t="n">
        <f aca="false">357.52911+G70*(35999.05029-0.0001537*G70)</f>
        <v>-2241.13334027129</v>
      </c>
      <c r="K70" s="1" t="n">
        <f aca="false">0.016708634-G70*(0.000042037+0.0000001267*G70)</f>
        <v>0.01671166786353</v>
      </c>
      <c r="L70" s="1" t="n">
        <f aca="false">SIN(RADIANS(J70))*(1.914602-G70*(0.004817+0.000014*G70))+SIN(RADIANS(2*J70))*(0.019993-0.000101*G70)+SIN(RADIANS(3*J70))*0.000289</f>
        <v>-1.8978988932715</v>
      </c>
      <c r="M70" s="1" t="n">
        <f aca="false">I70+L70</f>
        <v>199.781984829815</v>
      </c>
      <c r="N70" s="1" t="n">
        <f aca="false">J70+L70</f>
        <v>-2243.03123916456</v>
      </c>
      <c r="O70" s="1" t="n">
        <f aca="false">(1.000001018*(1-K70*K70))/(1+K70*COS(RADIANS(N70)))</f>
        <v>0.99769880779714</v>
      </c>
      <c r="P70" s="1" t="n">
        <f aca="false">M70-0.00569-0.00478*SIN(RADIANS(125.04-1934.136*G70))</f>
        <v>199.781054079978</v>
      </c>
      <c r="Q70" s="1" t="n">
        <f aca="false">23+(26+((21.448-G70*(46.815+G70*(0.00059-G70*0.001813))))/60)/60</f>
        <v>23.4402298414878</v>
      </c>
      <c r="R70" s="1" t="n">
        <f aca="false">Q70+0.00256*COS(RADIANS(125.04-1934.136*G70))</f>
        <v>23.4399915675539</v>
      </c>
      <c r="S70" s="1" t="n">
        <f aca="false">DEGREES(ATAN2(COS(RADIANS(P70)),COS(RADIANS(R70))*SIN(RADIANS(P70))))</f>
        <v>-161.73868838445</v>
      </c>
      <c r="T70" s="1" t="n">
        <f aca="false">DEGREES(ASIN(SIN(RADIANS(R70))*SIN(RADIANS(P70))))</f>
        <v>-7.7367763603762</v>
      </c>
      <c r="U70" s="1" t="n">
        <f aca="false">TAN(RADIANS(R70/2))*TAN(RADIANS(R70/2))</f>
        <v>0.0430371745610009</v>
      </c>
      <c r="V70" s="1" t="n">
        <f aca="false">4*DEGREES(U70*SIN(2*RADIANS(I70))-2*K70*SIN(RADIANS(J70))+4*K70*U70*SIN(RADIANS(J70))*COS(2*RADIANS(I70))-0.5*U70*U70*SIN(4*RADIANS(I70))-1.25*K70*K70*SIN(2*RADIANS(J70)))</f>
        <v>13.6793305744956</v>
      </c>
      <c r="W70" s="1" t="n">
        <f aca="false">DEGREES(ACOS(COS(RADIANS(90.833))/(COS(RADIANS($B$3))*COS(RADIANS(T70)))-TAN(RADIANS($B$3))*TAN(RADIANS(T70))))</f>
        <v>97.1248578756524</v>
      </c>
      <c r="X70" s="7" t="n">
        <f aca="false">(720-4*$B$4-V70+$B$5*60)/1440</f>
        <v>0.504435378767711</v>
      </c>
      <c r="Y70" s="7" t="n">
        <f aca="false">X70-W70*4/1440</f>
        <v>0.234644106890899</v>
      </c>
      <c r="Z70" s="7" t="n">
        <f aca="false">X70+W70*4/1440</f>
        <v>0.774226650644524</v>
      </c>
      <c r="AA70" s="9" t="n">
        <f aca="false">8*W70</f>
        <v>776.998863005219</v>
      </c>
      <c r="AB70" s="1" t="n">
        <f aca="false">MOD(E70*1440+V70+4*$B$4-60*$B$5,1440)</f>
        <v>407.613054574495</v>
      </c>
      <c r="AC70" s="1" t="n">
        <f aca="false">IF(AB70/4&lt;0,AB70/4+180,AB70/4-180)</f>
        <v>-78.0967363563761</v>
      </c>
      <c r="AD70" s="1" t="n">
        <f aca="false">DEGREES(ACOS(SIN(RADIANS($B$3))*SIN(RADIANS(T70))+COS(RADIANS($B$3))*COS(RADIANS(T70))*COS(RADIANS(AC70))))</f>
        <v>75.877371024144</v>
      </c>
      <c r="AE70" s="1" t="n">
        <f aca="false">90-AD70</f>
        <v>14.122628975856</v>
      </c>
      <c r="AF70" s="1" t="n">
        <f aca="false">IF(AE70&gt;85,0,IF(AE70&gt;5,58.1/TAN(RADIANS(AE70))-0.07/POWER(TAN(RADIANS(AE70)),3)+0.000086/POWER(TAN(RADIANS(AE70)),5),IF(AE70&gt;-0.575,1735+AE70*(-518.2+AE70*(103.4+AE70*(-12.79+AE70*0.711))),-20.772/TAN(RADIANS(AE70)))))/3600</f>
        <v>0.0629472540082269</v>
      </c>
      <c r="AG70" s="1" t="n">
        <f aca="false">AE70+AF70</f>
        <v>14.1855762298643</v>
      </c>
      <c r="AH70" s="1" t="n">
        <f aca="false">IF(AC70&gt;0,MOD(DEGREES(ACOS(((SIN(RADIANS($B$3))*COS(RADIANS(AD70)))-SIN(RADIANS(T70)))/(COS(RADIANS($B$3))*SIN(RADIANS(AD70)))))+180,360),MOD(540-DEGREES(ACOS(((SIN(RADIANS($B$3))*COS(RADIANS(AD70)))-SIN(RADIANS(T70)))/(COS(RADIANS($B$3))*SIN(RADIANS(AD70))))),360))</f>
        <v>88.8785604450329</v>
      </c>
    </row>
    <row r="71" customFormat="false" ht="15" hidden="false" customHeight="false" outlineLevel="0" collapsed="false">
      <c r="D71" s="6" t="n">
        <f aca="false">$B$7</f>
        <v>33890</v>
      </c>
      <c r="E71" s="7" t="n">
        <f aca="false">E70+0.1/24</f>
        <v>0.291666666666667</v>
      </c>
      <c r="F71" s="2" t="n">
        <f aca="false">D71+2415018.5+E71-$B$5/24</f>
        <v>2448908.375</v>
      </c>
      <c r="G71" s="8" t="n">
        <f aca="false">(F71-2451545)/36525</f>
        <v>-0.0721868583162218</v>
      </c>
      <c r="I71" s="1" t="n">
        <f aca="false">MOD(280.46646+G71*(36000.76983+G71*0.0003032),360)</f>
        <v>201.683990586837</v>
      </c>
      <c r="J71" s="1" t="n">
        <f aca="false">357.52911+G71*(35999.05029-0.0001537*G71)</f>
        <v>-2241.12923360369</v>
      </c>
      <c r="K71" s="1" t="n">
        <f aca="false">0.016708634-G71*(0.000042037+0.0000001267*G71)</f>
        <v>0.0167116678587366</v>
      </c>
      <c r="L71" s="1" t="n">
        <f aca="false">SIN(RADIANS(J71))*(1.914602-G71*(0.004817+0.000014*G71))+SIN(RADIANS(2*J71))*(0.019993-0.000101*G71)+SIN(RADIANS(3*J71))*0.000289</f>
        <v>-1.89788049076719</v>
      </c>
      <c r="M71" s="1" t="n">
        <f aca="false">I71+L71</f>
        <v>199.78611009607</v>
      </c>
      <c r="N71" s="1" t="n">
        <f aca="false">J71+L71</f>
        <v>-2243.02711409446</v>
      </c>
      <c r="O71" s="1" t="n">
        <f aca="false">(1.000001018*(1-K71*K71))/(1+K71*COS(RADIANS(N71)))</f>
        <v>0.997697618678226</v>
      </c>
      <c r="P71" s="1" t="n">
        <f aca="false">M71-0.00569-0.00478*SIN(RADIANS(125.04-1934.136*G71))</f>
        <v>199.785179344519</v>
      </c>
      <c r="Q71" s="1" t="n">
        <f aca="false">23+(26+((21.448-G71*(46.815+G71*(0.00059-G71*0.001813))))/60)/60</f>
        <v>23.4402298400043</v>
      </c>
      <c r="R71" s="1" t="n">
        <f aca="false">Q71+0.00256*COS(RADIANS(125.04-1934.136*G71))</f>
        <v>23.4399915562549</v>
      </c>
      <c r="S71" s="1" t="n">
        <f aca="false">DEGREES(ATAN2(COS(RADIANS(P71)),COS(RADIANS(R71))*SIN(RADIANS(P71))))</f>
        <v>-161.734833673379</v>
      </c>
      <c r="T71" s="1" t="n">
        <f aca="false">DEGREES(ASIN(SIN(RADIANS(R71))*SIN(RADIANS(P71))))</f>
        <v>-7.73833467747596</v>
      </c>
      <c r="U71" s="1" t="n">
        <f aca="false">TAN(RADIANS(R71/2))*TAN(RADIANS(R71/2))</f>
        <v>0.0430371745183293</v>
      </c>
      <c r="V71" s="1" t="n">
        <f aca="false">4*DEGREES(U71*SIN(2*RADIANS(I71))-2*K71*SIN(RADIANS(J71))+4*K71*U71*SIN(RADIANS(J71))*COS(2*RADIANS(I71))-0.5*U71*U71*SIN(4*RADIANS(I71))-1.25*K71*K71*SIN(2*RADIANS(J71)))</f>
        <v>13.6803507691807</v>
      </c>
      <c r="W71" s="1" t="n">
        <f aca="false">DEGREES(ACOS(COS(RADIANS(90.833))/(COS(RADIANS($B$3))*COS(RADIANS(T71)))-TAN(RADIANS($B$3))*TAN(RADIANS(T71))))</f>
        <v>97.1261033840659</v>
      </c>
      <c r="X71" s="7" t="n">
        <f aca="false">(720-4*$B$4-V71+$B$5*60)/1440</f>
        <v>0.50443467029918</v>
      </c>
      <c r="Y71" s="7" t="n">
        <f aca="false">X71-W71*4/1440</f>
        <v>0.234639938676775</v>
      </c>
      <c r="Z71" s="7" t="n">
        <f aca="false">X71+W71*4/1440</f>
        <v>0.774229401921585</v>
      </c>
      <c r="AA71" s="9" t="n">
        <f aca="false">8*W71</f>
        <v>777.008827072527</v>
      </c>
      <c r="AB71" s="1" t="n">
        <f aca="false">MOD(E71*1440+V71+4*$B$4-60*$B$5,1440)</f>
        <v>413.614074769181</v>
      </c>
      <c r="AC71" s="1" t="n">
        <f aca="false">IF(AB71/4&lt;0,AB71/4+180,AB71/4-180)</f>
        <v>-76.5964813077047</v>
      </c>
      <c r="AD71" s="1" t="n">
        <f aca="false">DEGREES(ACOS(SIN(RADIANS($B$3))*SIN(RADIANS(T71))+COS(RADIANS($B$3))*COS(RADIANS(T71))*COS(RADIANS(AC71))))</f>
        <v>74.6917824129216</v>
      </c>
      <c r="AE71" s="1" t="n">
        <f aca="false">90-AD71</f>
        <v>15.3082175870784</v>
      </c>
      <c r="AF71" s="1" t="n">
        <f aca="false">IF(AE71&gt;85,0,IF(AE71&gt;5,58.1/TAN(RADIANS(AE71))-0.07/POWER(TAN(RADIANS(AE71)),3)+0.000086/POWER(TAN(RADIANS(AE71)),5),IF(AE71&gt;-0.575,1735+AE71*(-518.2+AE71*(103.4+AE71*(-12.79+AE71*0.711))),-20.772/TAN(RADIANS(AE71)))))/3600</f>
        <v>0.0580280484024166</v>
      </c>
      <c r="AG71" s="1" t="n">
        <f aca="false">AE71+AF71</f>
        <v>15.3662456354808</v>
      </c>
      <c r="AH71" s="1" t="n">
        <f aca="false">IF(AC71&gt;0,MOD(DEGREES(ACOS(((SIN(RADIANS($B$3))*COS(RADIANS(AD71)))-SIN(RADIANS(T71)))/(COS(RADIANS($B$3))*SIN(RADIANS(AD71)))))+180,360),MOD(540-DEGREES(ACOS(((SIN(RADIANS($B$3))*COS(RADIANS(AD71)))-SIN(RADIANS(T71)))/(COS(RADIANS($B$3))*SIN(RADIANS(AD71))))),360))</f>
        <v>87.9512715566244</v>
      </c>
    </row>
    <row r="72" customFormat="false" ht="15" hidden="false" customHeight="false" outlineLevel="0" collapsed="false">
      <c r="D72" s="6" t="n">
        <f aca="false">$B$7</f>
        <v>33890</v>
      </c>
      <c r="E72" s="7" t="n">
        <f aca="false">E71+0.1/24</f>
        <v>0.295833333333334</v>
      </c>
      <c r="F72" s="2" t="n">
        <f aca="false">D72+2415018.5+E72-$B$5/24</f>
        <v>2448908.37916667</v>
      </c>
      <c r="G72" s="8" t="n">
        <f aca="false">(F72-2451545)/36525</f>
        <v>-0.0721867442390997</v>
      </c>
      <c r="I72" s="1" t="n">
        <f aca="false">MOD(280.46646+G72*(36000.76983+G72*0.0003032),360)</f>
        <v>201.688097451047</v>
      </c>
      <c r="J72" s="1" t="n">
        <f aca="false">357.52911+G72*(35999.05029-0.0001537*G72)</f>
        <v>-2241.12512693564</v>
      </c>
      <c r="K72" s="1" t="n">
        <f aca="false">0.016708634-G72*(0.000042037+0.0000001267*G72)</f>
        <v>0.0167116678539433</v>
      </c>
      <c r="L72" s="1" t="n">
        <f aca="false">SIN(RADIANS(J72))*(1.914602-G72*(0.004817+0.000014*G72))+SIN(RADIANS(2*J72))*(0.019993-0.000101*G72)+SIN(RADIANS(3*J72))*0.000289</f>
        <v>-1.89786207842755</v>
      </c>
      <c r="M72" s="1" t="n">
        <f aca="false">I72+L72</f>
        <v>199.790235372619</v>
      </c>
      <c r="N72" s="1" t="n">
        <f aca="false">J72+L72</f>
        <v>-2243.02298901406</v>
      </c>
      <c r="O72" s="1" t="n">
        <f aca="false">(1.000001018*(1-K72*K72))/(1+K72*COS(RADIANS(N72)))</f>
        <v>0.997696429569649</v>
      </c>
      <c r="P72" s="1" t="n">
        <f aca="false">M72-0.00569-0.00478*SIN(RADIANS(125.04-1934.136*G72))</f>
        <v>199.789304619355</v>
      </c>
      <c r="Q72" s="1" t="n">
        <f aca="false">23+(26+((21.448-G72*(46.815+G72*(0.00059-G72*0.001813))))/60)/60</f>
        <v>23.4402298385209</v>
      </c>
      <c r="R72" s="1" t="n">
        <f aca="false">Q72+0.00256*COS(RADIANS(125.04-1934.136*G72))</f>
        <v>23.4399915449559</v>
      </c>
      <c r="S72" s="1" t="n">
        <f aca="false">DEGREES(ATAN2(COS(RADIANS(P72)),COS(RADIANS(R72))*SIN(RADIANS(P72))))</f>
        <v>-161.730978924195</v>
      </c>
      <c r="T72" s="1" t="n">
        <f aca="false">DEGREES(ASIN(SIN(RADIANS(R72))*SIN(RADIANS(P72))))</f>
        <v>-7.73989296386147</v>
      </c>
      <c r="U72" s="1" t="n">
        <f aca="false">TAN(RADIANS(R72/2))*TAN(RADIANS(R72/2))</f>
        <v>0.0430371744756577</v>
      </c>
      <c r="V72" s="1" t="n">
        <f aca="false">4*DEGREES(U72*SIN(2*RADIANS(I72))-2*K72*SIN(RADIANS(J72))+4*K72*U72*SIN(RADIANS(J72))*COS(2*RADIANS(I72))-0.5*U72*U72*SIN(4*RADIANS(I72))-1.25*K72*K72*SIN(2*RADIANS(J72)))</f>
        <v>13.6813708135526</v>
      </c>
      <c r="W72" s="1" t="n">
        <f aca="false">DEGREES(ACOS(COS(RADIANS(90.833))/(COS(RADIANS($B$3))*COS(RADIANS(T72)))-TAN(RADIANS($B$3))*TAN(RADIANS(T72))))</f>
        <v>97.1273488813148</v>
      </c>
      <c r="X72" s="7" t="n">
        <f aca="false">(720-4*$B$4-V72+$B$5*60)/1440</f>
        <v>0.504433961935033</v>
      </c>
      <c r="Y72" s="7" t="n">
        <f aca="false">X72-W72*4/1440</f>
        <v>0.234635770598047</v>
      </c>
      <c r="Z72" s="7" t="n">
        <f aca="false">X72+W72*4/1440</f>
        <v>0.774232153272018</v>
      </c>
      <c r="AA72" s="9" t="n">
        <f aca="false">8*W72</f>
        <v>777.018791050518</v>
      </c>
      <c r="AB72" s="1" t="n">
        <f aca="false">MOD(E72*1440+V72+4*$B$4-60*$B$5,1440)</f>
        <v>419.615094813553</v>
      </c>
      <c r="AC72" s="1" t="n">
        <f aca="false">IF(AB72/4&lt;0,AB72/4+180,AB72/4-180)</f>
        <v>-75.0962262966116</v>
      </c>
      <c r="AD72" s="1" t="n">
        <f aca="false">DEGREES(ACOS(SIN(RADIANS($B$3))*SIN(RADIANS(T72))+COS(RADIANS($B$3))*COS(RADIANS(T72))*COS(RADIANS(AC72))))</f>
        <v>73.5068813275286</v>
      </c>
      <c r="AE72" s="1" t="n">
        <f aca="false">90-AD72</f>
        <v>16.4931186724715</v>
      </c>
      <c r="AF72" s="1" t="n">
        <f aca="false">IF(AE72&gt;85,0,IF(AE72&gt;5,58.1/TAN(RADIANS(AE72))-0.07/POWER(TAN(RADIANS(AE72)),3)+0.000086/POWER(TAN(RADIANS(AE72)),5),IF(AE72&gt;-0.575,1735+AE72*(-518.2+AE72*(103.4+AE72*(-12.79+AE72*0.711))),-20.772/TAN(RADIANS(AE72)))))/3600</f>
        <v>0.0537693858154804</v>
      </c>
      <c r="AG72" s="1" t="n">
        <f aca="false">AE72+AF72</f>
        <v>16.5468880582869</v>
      </c>
      <c r="AH72" s="1" t="n">
        <f aca="false">IF(AC72&gt;0,MOD(DEGREES(ACOS(((SIN(RADIANS($B$3))*COS(RADIANS(AD72)))-SIN(RADIANS(T72)))/(COS(RADIANS($B$3))*SIN(RADIANS(AD72)))))+180,360),MOD(540-DEGREES(ACOS(((SIN(RADIANS($B$3))*COS(RADIANS(AD72)))-SIN(RADIANS(T72)))/(COS(RADIANS($B$3))*SIN(RADIANS(AD72))))),360))</f>
        <v>87.0177815213677</v>
      </c>
    </row>
    <row r="73" customFormat="false" ht="15" hidden="false" customHeight="false" outlineLevel="0" collapsed="false">
      <c r="D73" s="6" t="n">
        <f aca="false">$B$7</f>
        <v>33890</v>
      </c>
      <c r="E73" s="7" t="n">
        <f aca="false">E72+0.1/24</f>
        <v>0.3</v>
      </c>
      <c r="F73" s="2" t="n">
        <f aca="false">D73+2415018.5+E73-$B$5/24</f>
        <v>2448908.38333333</v>
      </c>
      <c r="G73" s="8" t="n">
        <f aca="false">(F73-2451545)/36525</f>
        <v>-0.0721866301619904</v>
      </c>
      <c r="I73" s="1" t="n">
        <f aca="false">MOD(280.46646+G73*(36000.76983+G73*0.0003032),360)</f>
        <v>201.692204314797</v>
      </c>
      <c r="J73" s="1" t="n">
        <f aca="false">357.52911+G73*(35999.05029-0.0001537*G73)</f>
        <v>-2241.12102026804</v>
      </c>
      <c r="K73" s="1" t="n">
        <f aca="false">0.016708634-G73*(0.000042037+0.0000001267*G73)</f>
        <v>0.0167116678491499</v>
      </c>
      <c r="L73" s="1" t="n">
        <f aca="false">SIN(RADIANS(J73))*(1.914602-G73*(0.004817+0.000014*G73))+SIN(RADIANS(2*J73))*(0.019993-0.000101*G73)+SIN(RADIANS(3*J73))*0.000289</f>
        <v>-1.89784365625677</v>
      </c>
      <c r="M73" s="1" t="n">
        <f aca="false">I73+L73</f>
        <v>199.794360658541</v>
      </c>
      <c r="N73" s="1" t="n">
        <f aca="false">J73+L73</f>
        <v>-2243.0188639243</v>
      </c>
      <c r="O73" s="1" t="n">
        <f aca="false">(1.000001018*(1-K73*K73))/(1+K73*COS(RADIANS(N73)))</f>
        <v>0.997695240471684</v>
      </c>
      <c r="P73" s="1" t="n">
        <f aca="false">M73-0.00569-0.00478*SIN(RADIANS(125.04-1934.136*G73))</f>
        <v>199.793429903563</v>
      </c>
      <c r="Q73" s="1" t="n">
        <f aca="false">23+(26+((21.448-G73*(46.815+G73*(0.00059-G73*0.001813))))/60)/60</f>
        <v>23.4402298370374</v>
      </c>
      <c r="R73" s="1" t="n">
        <f aca="false">Q73+0.00256*COS(RADIANS(125.04-1934.136*G73))</f>
        <v>23.4399915336569</v>
      </c>
      <c r="S73" s="1" t="n">
        <f aca="false">DEGREES(ATAN2(COS(RADIANS(P73)),COS(RADIANS(R73))*SIN(RADIANS(P73))))</f>
        <v>-161.727124137756</v>
      </c>
      <c r="T73" s="1" t="n">
        <f aca="false">DEGREES(ASIN(SIN(RADIANS(R73))*SIN(RADIANS(P73))))</f>
        <v>-7.74145121917658</v>
      </c>
      <c r="U73" s="1" t="n">
        <f aca="false">TAN(RADIANS(R73/2))*TAN(RADIANS(R73/2))</f>
        <v>0.0430371744329862</v>
      </c>
      <c r="V73" s="1" t="n">
        <f aca="false">4*DEGREES(U73*SIN(2*RADIANS(I73))-2*K73*SIN(RADIANS(J73))+4*K73*U73*SIN(RADIANS(J73))*COS(2*RADIANS(I73))-0.5*U73*U73*SIN(4*RADIANS(I73))-1.25*K73*K73*SIN(2*RADIANS(J73)))</f>
        <v>13.6823907073597</v>
      </c>
      <c r="W73" s="1" t="n">
        <f aca="false">DEGREES(ACOS(COS(RADIANS(90.833))/(COS(RADIANS($B$3))*COS(RADIANS(T73)))-TAN(RADIANS($B$3))*TAN(RADIANS(T73))))</f>
        <v>97.1285943671163</v>
      </c>
      <c r="X73" s="7" t="n">
        <f aca="false">(720-4*$B$4-V73+$B$5*60)/1440</f>
        <v>0.504433253675445</v>
      </c>
      <c r="Y73" s="7" t="n">
        <f aca="false">X73-W73*4/1440</f>
        <v>0.234631602655677</v>
      </c>
      <c r="Z73" s="7" t="n">
        <f aca="false">X73+W73*4/1440</f>
        <v>0.774234904695212</v>
      </c>
      <c r="AA73" s="9" t="n">
        <f aca="false">8*W73</f>
        <v>777.02875493693</v>
      </c>
      <c r="AB73" s="1" t="n">
        <f aca="false">MOD(E73*1440+V73+4*$B$4-60*$B$5,1440)</f>
        <v>425.61611470736</v>
      </c>
      <c r="AC73" s="1" t="n">
        <f aca="false">IF(AB73/4&lt;0,AB73/4+180,AB73/4-180)</f>
        <v>-73.5959713231601</v>
      </c>
      <c r="AD73" s="1" t="n">
        <f aca="false">DEGREES(ACOS(SIN(RADIANS($B$3))*SIN(RADIANS(T73))+COS(RADIANS($B$3))*COS(RADIANS(T73))*COS(RADIANS(AC73))))</f>
        <v>72.3229877682795</v>
      </c>
      <c r="AE73" s="1" t="n">
        <f aca="false">90-AD73</f>
        <v>17.6770122317205</v>
      </c>
      <c r="AF73" s="1" t="n">
        <f aca="false">IF(AE73&gt;85,0,IF(AE73&gt;5,58.1/TAN(RADIANS(AE73))-0.07/POWER(TAN(RADIANS(AE73)),3)+0.000086/POWER(TAN(RADIANS(AE73)),5),IF(AE73&gt;-0.575,1735+AE73*(-518.2+AE73*(103.4+AE73*(-12.79+AE73*0.711))),-20.772/TAN(RADIANS(AE73)))))/3600</f>
        <v>0.0500465299694437</v>
      </c>
      <c r="AG73" s="1" t="n">
        <f aca="false">AE73+AF73</f>
        <v>17.7270587616899</v>
      </c>
      <c r="AH73" s="1" t="n">
        <f aca="false">IF(AC73&gt;0,MOD(DEGREES(ACOS(((SIN(RADIANS($B$3))*COS(RADIANS(AD73)))-SIN(RADIANS(T73)))/(COS(RADIANS($B$3))*SIN(RADIANS(AD73)))))+180,360),MOD(540-DEGREES(ACOS(((SIN(RADIANS($B$3))*COS(RADIANS(AD73)))-SIN(RADIANS(T73)))/(COS(RADIANS($B$3))*SIN(RADIANS(AD73))))),360))</f>
        <v>86.0771796096869</v>
      </c>
    </row>
    <row r="74" customFormat="false" ht="15" hidden="false" customHeight="false" outlineLevel="0" collapsed="false">
      <c r="D74" s="6" t="n">
        <f aca="false">$B$7</f>
        <v>33890</v>
      </c>
      <c r="E74" s="7" t="n">
        <f aca="false">E73+0.1/24</f>
        <v>0.304166666666667</v>
      </c>
      <c r="F74" s="2" t="n">
        <f aca="false">D74+2415018.5+E74-$B$5/24</f>
        <v>2448908.3875</v>
      </c>
      <c r="G74" s="8" t="n">
        <f aca="false">(F74-2451545)/36525</f>
        <v>-0.0721865160848683</v>
      </c>
      <c r="I74" s="1" t="n">
        <f aca="false">MOD(280.46646+G74*(36000.76983+G74*0.0003032),360)</f>
        <v>201.696311179008</v>
      </c>
      <c r="J74" s="1" t="n">
        <f aca="false">357.52911+G74*(35999.05029-0.0001537*G74)</f>
        <v>-2241.11691359998</v>
      </c>
      <c r="K74" s="1" t="n">
        <f aca="false">0.016708634-G74*(0.000042037+0.0000001267*G74)</f>
        <v>0.0167116678443565</v>
      </c>
      <c r="L74" s="1" t="n">
        <f aca="false">SIN(RADIANS(J74))*(1.914602-G74*(0.004817+0.000014*G74))+SIN(RADIANS(2*J74))*(0.019993-0.000101*G74)+SIN(RADIANS(3*J74))*0.000289</f>
        <v>-1.89782522425076</v>
      </c>
      <c r="M74" s="1" t="n">
        <f aca="false">I74+L74</f>
        <v>199.798485954757</v>
      </c>
      <c r="N74" s="1" t="n">
        <f aca="false">J74+L74</f>
        <v>-2243.01473882423</v>
      </c>
      <c r="O74" s="1" t="n">
        <f aca="false">(1.000001018*(1-K74*K74))/(1+K74*COS(RADIANS(N74)))</f>
        <v>0.997694051384069</v>
      </c>
      <c r="P74" s="1" t="n">
        <f aca="false">M74-0.00569-0.00478*SIN(RADIANS(125.04-1934.136*G74))</f>
        <v>199.797555198066</v>
      </c>
      <c r="Q74" s="1" t="n">
        <f aca="false">23+(26+((21.448-G74*(46.815+G74*(0.00059-G74*0.001813))))/60)/60</f>
        <v>23.4402298355539</v>
      </c>
      <c r="R74" s="1" t="n">
        <f aca="false">Q74+0.00256*COS(RADIANS(125.04-1934.136*G74))</f>
        <v>23.439991522358</v>
      </c>
      <c r="S74" s="1" t="n">
        <f aca="false">DEGREES(ATAN2(COS(RADIANS(P74)),COS(RADIANS(R74))*SIN(RADIANS(P74))))</f>
        <v>-161.723269313193</v>
      </c>
      <c r="T74" s="1" t="n">
        <f aca="false">DEGREES(ASIN(SIN(RADIANS(R74))*SIN(RADIANS(P74))))</f>
        <v>-7.74300944376242</v>
      </c>
      <c r="U74" s="1" t="n">
        <f aca="false">TAN(RADIANS(R74/2))*TAN(RADIANS(R74/2))</f>
        <v>0.0430371743903146</v>
      </c>
      <c r="V74" s="1" t="n">
        <f aca="false">4*DEGREES(U74*SIN(2*RADIANS(I74))-2*K74*SIN(RADIANS(J74))+4*K74*U74*SIN(RADIANS(J74))*COS(2*RADIANS(I74))-0.5*U74*U74*SIN(4*RADIANS(I74))-1.25*K74*K74*SIN(2*RADIANS(J74)))</f>
        <v>13.6834104508071</v>
      </c>
      <c r="W74" s="1" t="n">
        <f aca="false">DEGREES(ACOS(COS(RADIANS(90.833))/(COS(RADIANS($B$3))*COS(RADIANS(T74)))-TAN(RADIANS($B$3))*TAN(RADIANS(T74))))</f>
        <v>97.129839841745</v>
      </c>
      <c r="X74" s="7" t="n">
        <f aca="false">(720-4*$B$4-V74+$B$5*60)/1440</f>
        <v>0.504432545520273</v>
      </c>
      <c r="Y74" s="7" t="n">
        <f aca="false">X74-W74*4/1440</f>
        <v>0.234627434848759</v>
      </c>
      <c r="Z74" s="7" t="n">
        <f aca="false">X74+W74*4/1440</f>
        <v>0.774237656191787</v>
      </c>
      <c r="AA74" s="9" t="n">
        <f aca="false">8*W74</f>
        <v>777.03871873396</v>
      </c>
      <c r="AB74" s="1" t="n">
        <f aca="false">MOD(E74*1440+V74+4*$B$4-60*$B$5,1440)</f>
        <v>431.617134450808</v>
      </c>
      <c r="AC74" s="1" t="n">
        <f aca="false">IF(AB74/4&lt;0,AB74/4+180,AB74/4-180)</f>
        <v>-72.0957163872981</v>
      </c>
      <c r="AD74" s="1" t="n">
        <f aca="false">DEGREES(ACOS(SIN(RADIANS($B$3))*SIN(RADIANS(T74))+COS(RADIANS($B$3))*COS(RADIANS(T74))*COS(RADIANS(AC74))))</f>
        <v>71.1404296673468</v>
      </c>
      <c r="AE74" s="1" t="n">
        <f aca="false">90-AD74</f>
        <v>18.8595703326532</v>
      </c>
      <c r="AF74" s="1" t="n">
        <f aca="false">IF(AE74&gt;85,0,IF(AE74&gt;5,58.1/TAN(RADIANS(AE74))-0.07/POWER(TAN(RADIANS(AE74)),3)+0.000086/POWER(TAN(RADIANS(AE74)),5),IF(AE74&gt;-0.575,1735+AE74*(-518.2+AE74*(103.4+AE74*(-12.79+AE74*0.711))),-20.772/TAN(RADIANS(AE74)))))/3600</f>
        <v>0.0467638860937275</v>
      </c>
      <c r="AG74" s="1" t="n">
        <f aca="false">AE74+AF74</f>
        <v>18.906334218747</v>
      </c>
      <c r="AH74" s="1" t="n">
        <f aca="false">IF(AC74&gt;0,MOD(DEGREES(ACOS(((SIN(RADIANS($B$3))*COS(RADIANS(AD74)))-SIN(RADIANS(T74)))/(COS(RADIANS($B$3))*SIN(RADIANS(AD74)))))+180,360),MOD(540-DEGREES(ACOS(((SIN(RADIANS($B$3))*COS(RADIANS(AD74)))-SIN(RADIANS(T74)))/(COS(RADIANS($B$3))*SIN(RADIANS(AD74))))),360))</f>
        <v>85.128526318083</v>
      </c>
    </row>
    <row r="75" customFormat="false" ht="15" hidden="false" customHeight="false" outlineLevel="0" collapsed="false">
      <c r="D75" s="6" t="n">
        <f aca="false">$B$7</f>
        <v>33890</v>
      </c>
      <c r="E75" s="7" t="n">
        <f aca="false">E74+0.1/24</f>
        <v>0.308333333333333</v>
      </c>
      <c r="F75" s="2" t="n">
        <f aca="false">D75+2415018.5+E75-$B$5/24</f>
        <v>2448908.39166667</v>
      </c>
      <c r="G75" s="8" t="n">
        <f aca="false">(F75-2451545)/36525</f>
        <v>-0.0721864020077589</v>
      </c>
      <c r="I75" s="1" t="n">
        <f aca="false">MOD(280.46646+G75*(36000.76983+G75*0.0003032),360)</f>
        <v>201.700418042758</v>
      </c>
      <c r="J75" s="1" t="n">
        <f aca="false">357.52911+G75*(35999.05029-0.0001537*G75)</f>
        <v>-2241.11280693238</v>
      </c>
      <c r="K75" s="1" t="n">
        <f aca="false">0.016708634-G75*(0.000042037+0.0000001267*G75)</f>
        <v>0.0167116678395631</v>
      </c>
      <c r="L75" s="1" t="n">
        <f aca="false">SIN(RADIANS(J75))*(1.914602-G75*(0.004817+0.000014*G75))+SIN(RADIANS(2*J75))*(0.019993-0.000101*G75)+SIN(RADIANS(3*J75))*0.000289</f>
        <v>-1.89780678241372</v>
      </c>
      <c r="M75" s="1" t="n">
        <f aca="false">I75+L75</f>
        <v>199.802611260345</v>
      </c>
      <c r="N75" s="1" t="n">
        <f aca="false">J75+L75</f>
        <v>-2243.0106137148</v>
      </c>
      <c r="O75" s="1" t="n">
        <f aca="false">(1.000001018*(1-K75*K75))/(1+K75*COS(RADIANS(N75)))</f>
        <v>0.997692862307077</v>
      </c>
      <c r="P75" s="1" t="n">
        <f aca="false">M75-0.00569-0.00478*SIN(RADIANS(125.04-1934.136*G75))</f>
        <v>199.80168050194</v>
      </c>
      <c r="Q75" s="1" t="n">
        <f aca="false">23+(26+((21.448-G75*(46.815+G75*(0.00059-G75*0.001813))))/60)/60</f>
        <v>23.4402298340704</v>
      </c>
      <c r="R75" s="1" t="n">
        <f aca="false">Q75+0.00256*COS(RADIANS(125.04-1934.136*G75))</f>
        <v>23.439991511059</v>
      </c>
      <c r="S75" s="1" t="n">
        <f aca="false">DEGREES(ATAN2(COS(RADIANS(P75)),COS(RADIANS(R75))*SIN(RADIANS(P75))))</f>
        <v>-161.719414451364</v>
      </c>
      <c r="T75" s="1" t="n">
        <f aca="false">DEGREES(ASIN(SIN(RADIANS(R75))*SIN(RADIANS(P75))))</f>
        <v>-7.74456763726256</v>
      </c>
      <c r="U75" s="1" t="n">
        <f aca="false">TAN(RADIANS(R75/2))*TAN(RADIANS(R75/2))</f>
        <v>0.043037174347643</v>
      </c>
      <c r="V75" s="1" t="n">
        <f aca="false">4*DEGREES(U75*SIN(2*RADIANS(I75))-2*K75*SIN(RADIANS(J75))+4*K75*U75*SIN(RADIANS(J75))*COS(2*RADIANS(I75))-0.5*U75*U75*SIN(4*RADIANS(I75))-1.25*K75*K75*SIN(2*RADIANS(J75)))</f>
        <v>13.6844300436432</v>
      </c>
      <c r="W75" s="1" t="n">
        <f aca="false">DEGREES(ACOS(COS(RADIANS(90.833))/(COS(RADIANS($B$3))*COS(RADIANS(T75)))-TAN(RADIANS($B$3))*TAN(RADIANS(T75))))</f>
        <v>97.1310853049177</v>
      </c>
      <c r="X75" s="7" t="n">
        <f aca="false">(720-4*$B$4-V75+$B$5*60)/1440</f>
        <v>0.504431837469692</v>
      </c>
      <c r="Y75" s="7" t="n">
        <f aca="false">X75-W75*4/1440</f>
        <v>0.234623267178254</v>
      </c>
      <c r="Z75" s="7" t="n">
        <f aca="false">X75+W75*4/1440</f>
        <v>0.77424040776113</v>
      </c>
      <c r="AA75" s="9" t="n">
        <f aca="false">8*W75</f>
        <v>777.048682439342</v>
      </c>
      <c r="AB75" s="1" t="n">
        <f aca="false">MOD(E75*1440+V75+4*$B$4-60*$B$5,1440)</f>
        <v>437.618154043643</v>
      </c>
      <c r="AC75" s="1" t="n">
        <f aca="false">IF(AB75/4&lt;0,AB75/4+180,AB75/4-180)</f>
        <v>-70.5954614890893</v>
      </c>
      <c r="AD75" s="1" t="n">
        <f aca="false">DEGREES(ACOS(SIN(RADIANS($B$3))*SIN(RADIANS(T75))+COS(RADIANS($B$3))*COS(RADIANS(T75))*COS(RADIANS(AC75))))</f>
        <v>69.9595441626084</v>
      </c>
      <c r="AE75" s="1" t="n">
        <f aca="false">90-AD75</f>
        <v>20.0404558373916</v>
      </c>
      <c r="AF75" s="1" t="n">
        <f aca="false">IF(AE75&gt;85,0,IF(AE75&gt;5,58.1/TAN(RADIANS(AE75))-0.07/POWER(TAN(RADIANS(AE75)),3)+0.000086/POWER(TAN(RADIANS(AE75)),5),IF(AE75&gt;-0.575,1735+AE75*(-518.2+AE75*(103.4+AE75*(-12.79+AE75*0.711))),-20.772/TAN(RADIANS(AE75)))))/3600</f>
        <v>0.0438470799368833</v>
      </c>
      <c r="AG75" s="1" t="n">
        <f aca="false">AE75+AF75</f>
        <v>20.0843029173285</v>
      </c>
      <c r="AH75" s="1" t="n">
        <f aca="false">IF(AC75&gt;0,MOD(DEGREES(ACOS(((SIN(RADIANS($B$3))*COS(RADIANS(AD75)))-SIN(RADIANS(T75)))/(COS(RADIANS($B$3))*SIN(RADIANS(AD75)))))+180,360),MOD(540-DEGREES(ACOS(((SIN(RADIANS($B$3))*COS(RADIANS(AD75)))-SIN(RADIANS(T75)))/(COS(RADIANS($B$3))*SIN(RADIANS(AD75))))),360))</f>
        <v>84.1708504095712</v>
      </c>
    </row>
    <row r="76" customFormat="false" ht="15" hidden="false" customHeight="false" outlineLevel="0" collapsed="false">
      <c r="D76" s="6" t="n">
        <f aca="false">$B$7</f>
        <v>33890</v>
      </c>
      <c r="E76" s="7" t="n">
        <f aca="false">E75+0.1/24</f>
        <v>0.3125</v>
      </c>
      <c r="F76" s="2" t="n">
        <f aca="false">D76+2415018.5+E76-$B$5/24</f>
        <v>2448908.39583333</v>
      </c>
      <c r="G76" s="8" t="n">
        <f aca="false">(F76-2451545)/36525</f>
        <v>-0.0721862879306369</v>
      </c>
      <c r="I76" s="1" t="n">
        <f aca="false">MOD(280.46646+G76*(36000.76983+G76*0.0003032),360)</f>
        <v>201.704524906968</v>
      </c>
      <c r="J76" s="1" t="n">
        <f aca="false">357.52911+G76*(35999.05029-0.0001537*G76)</f>
        <v>-2241.10870026433</v>
      </c>
      <c r="K76" s="1" t="n">
        <f aca="false">0.016708634-G76*(0.000042037+0.0000001267*G76)</f>
        <v>0.0167116678347698</v>
      </c>
      <c r="L76" s="1" t="n">
        <f aca="false">SIN(RADIANS(J76))*(1.914602-G76*(0.004817+0.000014*G76))+SIN(RADIANS(2*J76))*(0.019993-0.000101*G76)+SIN(RADIANS(3*J76))*0.000289</f>
        <v>-1.89778833074157</v>
      </c>
      <c r="M76" s="1" t="n">
        <f aca="false">I76+L76</f>
        <v>199.806736576227</v>
      </c>
      <c r="N76" s="1" t="n">
        <f aca="false">J76+L76</f>
        <v>-2243.00648859507</v>
      </c>
      <c r="O76" s="1" t="n">
        <f aca="false">(1.000001018*(1-K76*K76))/(1+K76*COS(RADIANS(N76)))</f>
        <v>0.997691673240448</v>
      </c>
      <c r="P76" s="1" t="n">
        <f aca="false">M76-0.00569-0.00478*SIN(RADIANS(125.04-1934.136*G76))</f>
        <v>199.805805816109</v>
      </c>
      <c r="Q76" s="1" t="n">
        <f aca="false">23+(26+((21.448-G76*(46.815+G76*(0.00059-G76*0.001813))))/60)/60</f>
        <v>23.440229832587</v>
      </c>
      <c r="R76" s="1" t="n">
        <f aca="false">Q76+0.00256*COS(RADIANS(125.04-1934.136*G76))</f>
        <v>23.43999149976</v>
      </c>
      <c r="S76" s="1" t="n">
        <f aca="false">DEGREES(ATAN2(COS(RADIANS(P76)),COS(RADIANS(R76))*SIN(RADIANS(P76))))</f>
        <v>-161.715559551399</v>
      </c>
      <c r="T76" s="1" t="n">
        <f aca="false">DEGREES(ASIN(SIN(RADIANS(R76))*SIN(RADIANS(P76))))</f>
        <v>-7.74612580001809</v>
      </c>
      <c r="U76" s="1" t="n">
        <f aca="false">TAN(RADIANS(R76/2))*TAN(RADIANS(R76/2))</f>
        <v>0.0430371743049715</v>
      </c>
      <c r="V76" s="1" t="n">
        <f aca="false">4*DEGREES(U76*SIN(2*RADIANS(I76))-2*K76*SIN(RADIANS(J76))+4*K76*U76*SIN(RADIANS(J76))*COS(2*RADIANS(I76))-0.5*U76*U76*SIN(4*RADIANS(I76))-1.25*K76*K76*SIN(2*RADIANS(J76)))</f>
        <v>13.6854494860728</v>
      </c>
      <c r="W76" s="1" t="n">
        <f aca="false">DEGREES(ACOS(COS(RADIANS(90.833))/(COS(RADIANS($B$3))*COS(RADIANS(T76)))-TAN(RADIANS($B$3))*TAN(RADIANS(T76))))</f>
        <v>97.132330756909</v>
      </c>
      <c r="X76" s="7" t="n">
        <f aca="false">(720-4*$B$4-V76+$B$5*60)/1440</f>
        <v>0.504431129523561</v>
      </c>
      <c r="Y76" s="7" t="n">
        <f aca="false">X76-W76*4/1440</f>
        <v>0.234619099643258</v>
      </c>
      <c r="Z76" s="7" t="n">
        <f aca="false">X76+W76*4/1440</f>
        <v>0.774243159403864</v>
      </c>
      <c r="AA76" s="9" t="n">
        <f aca="false">8*W76</f>
        <v>777.058646055272</v>
      </c>
      <c r="AB76" s="1" t="n">
        <f aca="false">MOD(E76*1440+V76+4*$B$4-60*$B$5,1440)</f>
        <v>443.619173486073</v>
      </c>
      <c r="AC76" s="1" t="n">
        <f aca="false">IF(AB76/4&lt;0,AB76/4+180,AB76/4-180)</f>
        <v>-69.0952066284818</v>
      </c>
      <c r="AD76" s="1" t="n">
        <f aca="false">DEGREES(ACOS(SIN(RADIANS($B$3))*SIN(RADIANS(T76))+COS(RADIANS($B$3))*COS(RADIANS(T76))*COS(RADIANS(AC76))))</f>
        <v>68.7806789440637</v>
      </c>
      <c r="AE76" s="1" t="n">
        <f aca="false">90-AD76</f>
        <v>21.2193210559363</v>
      </c>
      <c r="AF76" s="1" t="n">
        <f aca="false">IF(AE76&gt;85,0,IF(AE76&gt;5,58.1/TAN(RADIANS(AE76))-0.07/POWER(TAN(RADIANS(AE76)),3)+0.000086/POWER(TAN(RADIANS(AE76)),5),IF(AE76&gt;-0.575,1735+AE76*(-518.2+AE76*(103.4+AE76*(-12.79+AE76*0.711))),-20.772/TAN(RADIANS(AE76)))))/3600</f>
        <v>0.0412374515550666</v>
      </c>
      <c r="AG76" s="1" t="n">
        <f aca="false">AE76+AF76</f>
        <v>21.2605585074913</v>
      </c>
      <c r="AH76" s="1" t="n">
        <f aca="false">IF(AC76&gt;0,MOD(DEGREES(ACOS(((SIN(RADIANS($B$3))*COS(RADIANS(AD76)))-SIN(RADIANS(T76)))/(COS(RADIANS($B$3))*SIN(RADIANS(AD76)))))+180,360),MOD(540-DEGREES(ACOS(((SIN(RADIANS($B$3))*COS(RADIANS(AD76)))-SIN(RADIANS(T76)))/(COS(RADIANS($B$3))*SIN(RADIANS(AD76))))),360))</f>
        <v>83.2031458106369</v>
      </c>
    </row>
    <row r="77" customFormat="false" ht="15" hidden="false" customHeight="false" outlineLevel="0" collapsed="false">
      <c r="D77" s="6" t="n">
        <f aca="false">$B$7</f>
        <v>33890</v>
      </c>
      <c r="E77" s="7" t="n">
        <f aca="false">E76+0.1/24</f>
        <v>0.316666666666667</v>
      </c>
      <c r="F77" s="2" t="n">
        <f aca="false">D77+2415018.5+E77-$B$5/24</f>
        <v>2448908.4</v>
      </c>
      <c r="G77" s="8" t="n">
        <f aca="false">(F77-2451545)/36525</f>
        <v>-0.0721861738535148</v>
      </c>
      <c r="I77" s="1" t="n">
        <f aca="false">MOD(280.46646+G77*(36000.76983+G77*0.0003032),360)</f>
        <v>201.708631771178</v>
      </c>
      <c r="J77" s="1" t="n">
        <f aca="false">357.52911+G77*(35999.05029-0.0001537*G77)</f>
        <v>-2241.10459359627</v>
      </c>
      <c r="K77" s="1" t="n">
        <f aca="false">0.016708634-G77*(0.000042037+0.0000001267*G77)</f>
        <v>0.0167116678299764</v>
      </c>
      <c r="L77" s="1" t="n">
        <f aca="false">SIN(RADIANS(J77))*(1.914602-G77*(0.004817+0.000014*G77))+SIN(RADIANS(2*J77))*(0.019993-0.000101*G77)+SIN(RADIANS(3*J77))*0.000289</f>
        <v>-1.8977698692364</v>
      </c>
      <c r="M77" s="1" t="n">
        <f aca="false">I77+L77</f>
        <v>199.810861901942</v>
      </c>
      <c r="N77" s="1" t="n">
        <f aca="false">J77+L77</f>
        <v>-2243.00236346551</v>
      </c>
      <c r="O77" s="1" t="n">
        <f aca="false">(1.000001018*(1-K77*K77))/(1+K77*COS(RADIANS(N77)))</f>
        <v>0.997690484184321</v>
      </c>
      <c r="P77" s="1" t="n">
        <f aca="false">M77-0.00569-0.00478*SIN(RADIANS(125.04-1934.136*G77))</f>
        <v>199.80993114011</v>
      </c>
      <c r="Q77" s="1" t="n">
        <f aca="false">23+(26+((21.448-G77*(46.815+G77*(0.00059-G77*0.001813))))/60)/60</f>
        <v>23.4402298311035</v>
      </c>
      <c r="R77" s="1" t="n">
        <f aca="false">Q77+0.00256*COS(RADIANS(125.04-1934.136*G77))</f>
        <v>23.439991488461</v>
      </c>
      <c r="S77" s="1" t="n">
        <f aca="false">DEGREES(ATAN2(COS(RADIANS(P77)),COS(RADIANS(R77))*SIN(RADIANS(P77))))</f>
        <v>-161.711704613726</v>
      </c>
      <c r="T77" s="1" t="n">
        <f aca="false">DEGREES(ASIN(SIN(RADIANS(R77))*SIN(RADIANS(P77))))</f>
        <v>-7.74768393184719</v>
      </c>
      <c r="U77" s="1" t="n">
        <f aca="false">TAN(RADIANS(R77/2))*TAN(RADIANS(R77/2))</f>
        <v>0.0430371742623</v>
      </c>
      <c r="V77" s="1" t="n">
        <f aca="false">4*DEGREES(U77*SIN(2*RADIANS(I77))-2*K77*SIN(RADIANS(J77))+4*K77*U77*SIN(RADIANS(J77))*COS(2*RADIANS(I77))-0.5*U77*U77*SIN(4*RADIANS(I77))-1.25*K77*K77*SIN(2*RADIANS(J77)))</f>
        <v>13.6864687779586</v>
      </c>
      <c r="W77" s="1" t="n">
        <f aca="false">DEGREES(ACOS(COS(RADIANS(90.833))/(COS(RADIANS($B$3))*COS(RADIANS(T77)))-TAN(RADIANS($B$3))*TAN(RADIANS(T77))))</f>
        <v>97.1335761975754</v>
      </c>
      <c r="X77" s="7" t="n">
        <f aca="false">(720-4*$B$4-V77+$B$5*60)/1440</f>
        <v>0.504430421681973</v>
      </c>
      <c r="Y77" s="7" t="n">
        <f aca="false">X77-W77*4/1440</f>
        <v>0.234614932244264</v>
      </c>
      <c r="Z77" s="7" t="n">
        <f aca="false">X77+W77*4/1440</f>
        <v>0.774245911119683</v>
      </c>
      <c r="AA77" s="9" t="n">
        <f aca="false">8*W77</f>
        <v>777.068609580603</v>
      </c>
      <c r="AB77" s="1" t="n">
        <f aca="false">MOD(E77*1440+V77+4*$B$4-60*$B$5,1440)</f>
        <v>449.620192777959</v>
      </c>
      <c r="AC77" s="1" t="n">
        <f aca="false">IF(AB77/4&lt;0,AB77/4+180,AB77/4-180)</f>
        <v>-67.5949518055103</v>
      </c>
      <c r="AD77" s="1" t="n">
        <f aca="false">DEGREES(ACOS(SIN(RADIANS($B$3))*SIN(RADIANS(T77))+COS(RADIANS($B$3))*COS(RADIANS(T77))*COS(RADIANS(AC77))))</f>
        <v>67.6041936857803</v>
      </c>
      <c r="AE77" s="1" t="n">
        <f aca="false">90-AD77</f>
        <v>22.3958063142198</v>
      </c>
      <c r="AF77" s="1" t="n">
        <f aca="false">IF(AE77&gt;85,0,IF(AE77&gt;5,58.1/TAN(RADIANS(AE77))-0.07/POWER(TAN(RADIANS(AE77)),3)+0.000086/POWER(TAN(RADIANS(AE77)),5),IF(AE77&gt;-0.575,1735+AE77*(-518.2+AE77*(103.4+AE77*(-12.79+AE77*0.711))),-20.772/TAN(RADIANS(AE77)))))/3600</f>
        <v>0.0388881592299687</v>
      </c>
      <c r="AG77" s="1" t="n">
        <f aca="false">AE77+AF77</f>
        <v>22.4346944734497</v>
      </c>
      <c r="AH77" s="1" t="n">
        <f aca="false">IF(AC77&gt;0,MOD(DEGREES(ACOS(((SIN(RADIANS($B$3))*COS(RADIANS(AD77)))-SIN(RADIANS(T77)))/(COS(RADIANS($B$3))*SIN(RADIANS(AD77)))))+180,360),MOD(540-DEGREES(ACOS(((SIN(RADIANS($B$3))*COS(RADIANS(AD77)))-SIN(RADIANS(T77)))/(COS(RADIANS($B$3))*SIN(RADIANS(AD77))))),360))</f>
        <v>82.2243683551479</v>
      </c>
    </row>
    <row r="78" customFormat="false" ht="15" hidden="false" customHeight="false" outlineLevel="0" collapsed="false">
      <c r="D78" s="6" t="n">
        <f aca="false">$B$7</f>
        <v>33890</v>
      </c>
      <c r="E78" s="7" t="n">
        <f aca="false">E77+0.1/24</f>
        <v>0.320833333333333</v>
      </c>
      <c r="F78" s="2" t="n">
        <f aca="false">D78+2415018.5+E78-$B$5/24</f>
        <v>2448908.40416667</v>
      </c>
      <c r="G78" s="8" t="n">
        <f aca="false">(F78-2451545)/36525</f>
        <v>-0.0721860597764055</v>
      </c>
      <c r="I78" s="1" t="n">
        <f aca="false">MOD(280.46646+G78*(36000.76983+G78*0.0003032),360)</f>
        <v>201.712738634929</v>
      </c>
      <c r="J78" s="1" t="n">
        <f aca="false">357.52911+G78*(35999.05029-0.0001537*G78)</f>
        <v>-2241.10048692867</v>
      </c>
      <c r="K78" s="1" t="n">
        <f aca="false">0.016708634-G78*(0.000042037+0.0000001267*G78)</f>
        <v>0.016711667825183</v>
      </c>
      <c r="L78" s="1" t="n">
        <f aca="false">SIN(RADIANS(J78))*(1.914602-G78*(0.004817+0.000014*G78))+SIN(RADIANS(2*J78))*(0.019993-0.000101*G78)+SIN(RADIANS(3*J78))*0.000289</f>
        <v>-1.89775139790036</v>
      </c>
      <c r="M78" s="1" t="n">
        <f aca="false">I78+L78</f>
        <v>199.814987237029</v>
      </c>
      <c r="N78" s="1" t="n">
        <f aca="false">J78+L78</f>
        <v>-2242.99823832657</v>
      </c>
      <c r="O78" s="1" t="n">
        <f aca="false">(1.000001018*(1-K78*K78))/(1+K78*COS(RADIANS(N78)))</f>
        <v>0.997689295138836</v>
      </c>
      <c r="P78" s="1" t="n">
        <f aca="false">M78-0.00569-0.00478*SIN(RADIANS(125.04-1934.136*G78))</f>
        <v>199.814056473483</v>
      </c>
      <c r="Q78" s="1" t="n">
        <f aca="false">23+(26+((21.448-G78*(46.815+G78*(0.00059-G78*0.001813))))/60)/60</f>
        <v>23.44022982962</v>
      </c>
      <c r="R78" s="1" t="n">
        <f aca="false">Q78+0.00256*COS(RADIANS(125.04-1934.136*G78))</f>
        <v>23.439991477162</v>
      </c>
      <c r="S78" s="1" t="n">
        <f aca="false">DEGREES(ATAN2(COS(RADIANS(P78)),COS(RADIANS(R78))*SIN(RADIANS(P78))))</f>
        <v>-161.707849638769</v>
      </c>
      <c r="T78" s="1" t="n">
        <f aca="false">DEGREES(ASIN(SIN(RADIANS(R78))*SIN(RADIANS(P78))))</f>
        <v>-7.7492420325682</v>
      </c>
      <c r="U78" s="1" t="n">
        <f aca="false">TAN(RADIANS(R78/2))*TAN(RADIANS(R78/2))</f>
        <v>0.0430371742196285</v>
      </c>
      <c r="V78" s="1" t="n">
        <f aca="false">4*DEGREES(U78*SIN(2*RADIANS(I78))-2*K78*SIN(RADIANS(J78))+4*K78*U78*SIN(RADIANS(J78))*COS(2*RADIANS(I78))-0.5*U78*U78*SIN(4*RADIANS(I78))-1.25*K78*K78*SIN(2*RADIANS(J78)))</f>
        <v>13.6874879191635</v>
      </c>
      <c r="W78" s="1" t="n">
        <f aca="false">DEGREES(ACOS(COS(RADIANS(90.833))/(COS(RADIANS($B$3))*COS(RADIANS(T78)))-TAN(RADIANS($B$3))*TAN(RADIANS(T78))))</f>
        <v>97.1348216267736</v>
      </c>
      <c r="X78" s="7" t="n">
        <f aca="false">(720-4*$B$4-V78+$B$5*60)/1440</f>
        <v>0.504429713945025</v>
      </c>
      <c r="Y78" s="7" t="n">
        <f aca="false">X78-W78*4/1440</f>
        <v>0.234610764981765</v>
      </c>
      <c r="Z78" s="7" t="n">
        <f aca="false">X78+W78*4/1440</f>
        <v>0.774248662908285</v>
      </c>
      <c r="AA78" s="9" t="n">
        <f aca="false">8*W78</f>
        <v>777.078573014189</v>
      </c>
      <c r="AB78" s="1" t="n">
        <f aca="false">MOD(E78*1440+V78+4*$B$4-60*$B$5,1440)</f>
        <v>455.621211919163</v>
      </c>
      <c r="AC78" s="1" t="n">
        <f aca="false">IF(AB78/4&lt;0,AB78/4+180,AB78/4-180)</f>
        <v>-66.0946970202093</v>
      </c>
      <c r="AD78" s="1" t="n">
        <f aca="false">DEGREES(ACOS(SIN(RADIANS($B$3))*SIN(RADIANS(T78))+COS(RADIANS($B$3))*COS(RADIANS(T78))*COS(RADIANS(AC78))))</f>
        <v>66.4304615697697</v>
      </c>
      <c r="AE78" s="1" t="n">
        <f aca="false">90-AD78</f>
        <v>23.5695384302303</v>
      </c>
      <c r="AF78" s="1" t="n">
        <f aca="false">IF(AE78&gt;85,0,IF(AE78&gt;5,58.1/TAN(RADIANS(AE78))-0.07/POWER(TAN(RADIANS(AE78)),3)+0.000086/POWER(TAN(RADIANS(AE78)),5),IF(AE78&gt;-0.575,1735+AE78*(-518.2+AE78*(103.4+AE78*(-12.79+AE78*0.711))),-20.772/TAN(RADIANS(AE78)))))/3600</f>
        <v>0.0367613764904866</v>
      </c>
      <c r="AG78" s="1" t="n">
        <f aca="false">AE78+AF78</f>
        <v>23.6062998067208</v>
      </c>
      <c r="AH78" s="1" t="n">
        <f aca="false">IF(AC78&gt;0,MOD(DEGREES(ACOS(((SIN(RADIANS($B$3))*COS(RADIANS(AD78)))-SIN(RADIANS(T78)))/(COS(RADIANS($B$3))*SIN(RADIANS(AD78)))))+180,360),MOD(540-DEGREES(ACOS(((SIN(RADIANS($B$3))*COS(RADIANS(AD78)))-SIN(RADIANS(T78)))/(COS(RADIANS($B$3))*SIN(RADIANS(AD78))))),360))</f>
        <v>81.2334323741964</v>
      </c>
    </row>
    <row r="79" customFormat="false" ht="15" hidden="false" customHeight="false" outlineLevel="0" collapsed="false">
      <c r="D79" s="6" t="n">
        <f aca="false">$B$7</f>
        <v>33890</v>
      </c>
      <c r="E79" s="7" t="n">
        <f aca="false">E78+0.1/24</f>
        <v>0.325</v>
      </c>
      <c r="F79" s="2" t="n">
        <f aca="false">D79+2415018.5+E79-$B$5/24</f>
        <v>2448908.40833333</v>
      </c>
      <c r="G79" s="8" t="n">
        <f aca="false">(F79-2451545)/36525</f>
        <v>-0.0721859456992834</v>
      </c>
      <c r="I79" s="1" t="n">
        <f aca="false">MOD(280.46646+G79*(36000.76983+G79*0.0003032),360)</f>
        <v>201.716845499139</v>
      </c>
      <c r="J79" s="1" t="n">
        <f aca="false">357.52911+G79*(35999.05029-0.0001537*G79)</f>
        <v>-2241.09638026061</v>
      </c>
      <c r="K79" s="1" t="n">
        <f aca="false">0.016708634-G79*(0.000042037+0.0000001267*G79)</f>
        <v>0.0167116678203896</v>
      </c>
      <c r="L79" s="1" t="n">
        <f aca="false">SIN(RADIANS(J79))*(1.914602-G79*(0.004817+0.000014*G79))+SIN(RADIANS(2*J79))*(0.019993-0.000101*G79)+SIN(RADIANS(3*J79))*0.000289</f>
        <v>-1.89773291672935</v>
      </c>
      <c r="M79" s="1" t="n">
        <f aca="false">I79+L79</f>
        <v>199.81911258241</v>
      </c>
      <c r="N79" s="1" t="n">
        <f aca="false">J79+L79</f>
        <v>-2242.99411317734</v>
      </c>
      <c r="O79" s="1" t="n">
        <f aca="false">(1.000001018*(1-K79*K79))/(1+K79*COS(RADIANS(N79)))</f>
        <v>0.997688106103732</v>
      </c>
      <c r="P79" s="1" t="n">
        <f aca="false">M79-0.00569-0.00478*SIN(RADIANS(125.04-1934.136*G79))</f>
        <v>199.81818181715</v>
      </c>
      <c r="Q79" s="1" t="n">
        <f aca="false">23+(26+((21.448-G79*(46.815+G79*(0.00059-G79*0.001813))))/60)/60</f>
        <v>23.4402298281365</v>
      </c>
      <c r="R79" s="1" t="n">
        <f aca="false">Q79+0.00256*COS(RADIANS(125.04-1934.136*G79))</f>
        <v>23.4399914658631</v>
      </c>
      <c r="S79" s="1" t="n">
        <f aca="false">DEGREES(ATAN2(COS(RADIANS(P79)),COS(RADIANS(R79))*SIN(RADIANS(P79))))</f>
        <v>-161.703994625661</v>
      </c>
      <c r="T79" s="1" t="n">
        <f aca="false">DEGREES(ASIN(SIN(RADIANS(R79))*SIN(RADIANS(P79))))</f>
        <v>-7.75080010252172</v>
      </c>
      <c r="U79" s="1" t="n">
        <f aca="false">TAN(RADIANS(R79/2))*TAN(RADIANS(R79/2))</f>
        <v>0.043037174176957</v>
      </c>
      <c r="V79" s="1" t="n">
        <f aca="false">4*DEGREES(U79*SIN(2*RADIANS(I79))-2*K79*SIN(RADIANS(J79))+4*K79*U79*SIN(RADIANS(J79))*COS(2*RADIANS(I79))-0.5*U79*U79*SIN(4*RADIANS(I79))-1.25*K79*K79*SIN(2*RADIANS(J79)))</f>
        <v>13.6885069098919</v>
      </c>
      <c r="W79" s="1" t="n">
        <f aca="false">DEGREES(ACOS(COS(RADIANS(90.833))/(COS(RADIANS($B$3))*COS(RADIANS(T79)))-TAN(RADIANS($B$3))*TAN(RADIANS(T79))))</f>
        <v>97.1360670447776</v>
      </c>
      <c r="X79" s="7" t="n">
        <f aca="false">(720-4*$B$4-V79+$B$5*60)/1440</f>
        <v>0.504429006312575</v>
      </c>
      <c r="Y79" s="7" t="n">
        <f aca="false">X79-W79*4/1440</f>
        <v>0.23460659785486</v>
      </c>
      <c r="Z79" s="7" t="n">
        <f aca="false">X79+W79*4/1440</f>
        <v>0.774251414770291</v>
      </c>
      <c r="AA79" s="9" t="n">
        <f aca="false">8*W79</f>
        <v>777.088536358221</v>
      </c>
      <c r="AB79" s="1" t="n">
        <f aca="false">MOD(E79*1440+V79+4*$B$4-60*$B$5,1440)</f>
        <v>461.622230909892</v>
      </c>
      <c r="AC79" s="1" t="n">
        <f aca="false">IF(AB79/4&lt;0,AB79/4+180,AB79/4-180)</f>
        <v>-64.594442272527</v>
      </c>
      <c r="AD79" s="1" t="n">
        <f aca="false">DEGREES(ACOS(SIN(RADIANS($B$3))*SIN(RADIANS(T79))+COS(RADIANS($B$3))*COS(RADIANS(T79))*COS(RADIANS(AC79))))</f>
        <v>65.2598709133465</v>
      </c>
      <c r="AE79" s="1" t="n">
        <f aca="false">90-AD79</f>
        <v>24.7401290866535</v>
      </c>
      <c r="AF79" s="1" t="n">
        <f aca="false">IF(AE79&gt;85,0,IF(AE79&gt;5,58.1/TAN(RADIANS(AE79))-0.07/POWER(TAN(RADIANS(AE79)),3)+0.000086/POWER(TAN(RADIANS(AE79)),5),IF(AE79&gt;-0.575,1735+AE79*(-518.2+AE79*(103.4+AE79*(-12.79+AE79*0.711))),-20.772/TAN(RADIANS(AE79)))))/3600</f>
        <v>0.0348262441815198</v>
      </c>
      <c r="AG79" s="1" t="n">
        <f aca="false">AE79+AF79</f>
        <v>24.774955330835</v>
      </c>
      <c r="AH79" s="1" t="n">
        <f aca="false">IF(AC79&gt;0,MOD(DEGREES(ACOS(((SIN(RADIANS($B$3))*COS(RADIANS(AD79)))-SIN(RADIANS(T79)))/(COS(RADIANS($B$3))*SIN(RADIANS(AD79)))))+180,360),MOD(540-DEGREES(ACOS(((SIN(RADIANS($B$3))*COS(RADIANS(AD79)))-SIN(RADIANS(T79)))/(COS(RADIANS($B$3))*SIN(RADIANS(AD79))))),360))</f>
        <v>80.2292071282965</v>
      </c>
    </row>
    <row r="80" customFormat="false" ht="15" hidden="false" customHeight="false" outlineLevel="0" collapsed="false">
      <c r="D80" s="6" t="n">
        <f aca="false">$B$7</f>
        <v>33890</v>
      </c>
      <c r="E80" s="7" t="n">
        <f aca="false">E79+0.1/24</f>
        <v>0.329166666666667</v>
      </c>
      <c r="F80" s="2" t="n">
        <f aca="false">D80+2415018.5+E80-$B$5/24</f>
        <v>2448908.4125</v>
      </c>
      <c r="G80" s="8" t="n">
        <f aca="false">(F80-2451545)/36525</f>
        <v>-0.072185831622174</v>
      </c>
      <c r="I80" s="1" t="n">
        <f aca="false">MOD(280.46646+G80*(36000.76983+G80*0.0003032),360)</f>
        <v>201.72095236289</v>
      </c>
      <c r="J80" s="1" t="n">
        <f aca="false">357.52911+G80*(35999.05029-0.0001537*G80)</f>
        <v>-2241.09227359302</v>
      </c>
      <c r="K80" s="1" t="n">
        <f aca="false">0.016708634-G80*(0.000042037+0.0000001267*G80)</f>
        <v>0.0167116678155963</v>
      </c>
      <c r="L80" s="1" t="n">
        <f aca="false">SIN(RADIANS(J80))*(1.914602-G80*(0.004817+0.000014*G80))+SIN(RADIANS(2*J80))*(0.019993-0.000101*G80)+SIN(RADIANS(3*J80))*0.000289</f>
        <v>-1.89771442572756</v>
      </c>
      <c r="M80" s="1" t="n">
        <f aca="false">I80+L80</f>
        <v>199.823237937162</v>
      </c>
      <c r="N80" s="1" t="n">
        <f aca="false">J80+L80</f>
        <v>-2242.98998801874</v>
      </c>
      <c r="O80" s="1" t="n">
        <f aca="false">(1.000001018*(1-K80*K80))/(1+K80*COS(RADIANS(N80)))</f>
        <v>0.997686917079282</v>
      </c>
      <c r="P80" s="1" t="n">
        <f aca="false">M80-0.00569-0.00478*SIN(RADIANS(125.04-1934.136*G80))</f>
        <v>199.822307170189</v>
      </c>
      <c r="Q80" s="1" t="n">
        <f aca="false">23+(26+((21.448-G80*(46.815+G80*(0.00059-G80*0.001813))))/60)/60</f>
        <v>23.4402298266531</v>
      </c>
      <c r="R80" s="1" t="n">
        <f aca="false">Q80+0.00256*COS(RADIANS(125.04-1934.136*G80))</f>
        <v>23.4399914545641</v>
      </c>
      <c r="S80" s="1" t="n">
        <f aca="false">DEGREES(ATAN2(COS(RADIANS(P80)),COS(RADIANS(R80))*SIN(RADIANS(P80))))</f>
        <v>-161.700139575259</v>
      </c>
      <c r="T80" s="1" t="n">
        <f aca="false">DEGREES(ASIN(SIN(RADIANS(R80))*SIN(RADIANS(P80))))</f>
        <v>-7.75235814135181</v>
      </c>
      <c r="U80" s="1" t="n">
        <f aca="false">TAN(RADIANS(R80/2))*TAN(RADIANS(R80/2))</f>
        <v>0.0430371741342855</v>
      </c>
      <c r="V80" s="1" t="n">
        <f aca="false">4*DEGREES(U80*SIN(2*RADIANS(I80))-2*K80*SIN(RADIANS(J80))+4*K80*U80*SIN(RADIANS(J80))*COS(2*RADIANS(I80))-0.5*U80*U80*SIN(4*RADIANS(I80))-1.25*K80*K80*SIN(2*RADIANS(J80)))</f>
        <v>13.6895257498927</v>
      </c>
      <c r="W80" s="1" t="n">
        <f aca="false">DEGREES(ACOS(COS(RADIANS(90.833))/(COS(RADIANS($B$3))*COS(RADIANS(T80)))-TAN(RADIANS($B$3))*TAN(RADIANS(T80))))</f>
        <v>97.1373124513048</v>
      </c>
      <c r="X80" s="7" t="n">
        <f aca="false">(720-4*$B$4-V80+$B$5*60)/1440</f>
        <v>0.504428298784797</v>
      </c>
      <c r="Y80" s="7" t="n">
        <f aca="false">X80-W80*4/1440</f>
        <v>0.234602430864506</v>
      </c>
      <c r="Z80" s="7" t="n">
        <f aca="false">X80+W80*4/1440</f>
        <v>0.774254166705088</v>
      </c>
      <c r="AA80" s="9" t="n">
        <f aca="false">8*W80</f>
        <v>777.098499610439</v>
      </c>
      <c r="AB80" s="1" t="n">
        <f aca="false">MOD(E80*1440+V80+4*$B$4-60*$B$5,1440)</f>
        <v>467.623249749893</v>
      </c>
      <c r="AC80" s="1" t="n">
        <f aca="false">IF(AB80/4&lt;0,AB80/4+180,AB80/4-180)</f>
        <v>-63.0941875625267</v>
      </c>
      <c r="AD80" s="1" t="n">
        <f aca="false">DEGREES(ACOS(SIN(RADIANS($B$3))*SIN(RADIANS(T80))+COS(RADIANS($B$3))*COS(RADIANS(T80))*COS(RADIANS(AC80))))</f>
        <v>64.0928269122183</v>
      </c>
      <c r="AE80" s="1" t="n">
        <f aca="false">90-AD80</f>
        <v>25.9071730877817</v>
      </c>
      <c r="AF80" s="1" t="n">
        <f aca="false">IF(AE80&gt;85,0,IF(AE80&gt;5,58.1/TAN(RADIANS(AE80))-0.07/POWER(TAN(RADIANS(AE80)),3)+0.000086/POWER(TAN(RADIANS(AE80)),5),IF(AE80&gt;-0.575,1735+AE80*(-518.2+AE80*(103.4+AE80*(-12.79+AE80*0.711))),-20.772/TAN(RADIANS(AE80)))))/3600</f>
        <v>0.0330573526622695</v>
      </c>
      <c r="AG80" s="1" t="n">
        <f aca="false">AE80+AF80</f>
        <v>25.940230440444</v>
      </c>
      <c r="AH80" s="1" t="n">
        <f aca="false">IF(AC80&gt;0,MOD(DEGREES(ACOS(((SIN(RADIANS($B$3))*COS(RADIANS(AD80)))-SIN(RADIANS(T80)))/(COS(RADIANS($B$3))*SIN(RADIANS(AD80)))))+180,360),MOD(540-DEGREES(ACOS(((SIN(RADIANS($B$3))*COS(RADIANS(AD80)))-SIN(RADIANS(T80)))/(COS(RADIANS($B$3))*SIN(RADIANS(AD80))))),360))</f>
        <v>79.2105130809331</v>
      </c>
    </row>
    <row r="81" customFormat="false" ht="15" hidden="false" customHeight="false" outlineLevel="0" collapsed="false">
      <c r="D81" s="6" t="n">
        <f aca="false">$B$7</f>
        <v>33890</v>
      </c>
      <c r="E81" s="7" t="n">
        <f aca="false">E80+0.1/24</f>
        <v>0.333333333333333</v>
      </c>
      <c r="F81" s="2" t="n">
        <f aca="false">D81+2415018.5+E81-$B$5/24</f>
        <v>2448908.41666667</v>
      </c>
      <c r="G81" s="8" t="n">
        <f aca="false">(F81-2451545)/36525</f>
        <v>-0.072185717545052</v>
      </c>
      <c r="I81" s="1" t="n">
        <f aca="false">MOD(280.46646+G81*(36000.76983+G81*0.0003032),360)</f>
        <v>201.7250592271</v>
      </c>
      <c r="J81" s="1" t="n">
        <f aca="false">357.52911+G81*(35999.05029-0.0001537*G81)</f>
        <v>-2241.08816692496</v>
      </c>
      <c r="K81" s="1" t="n">
        <f aca="false">0.016708634-G81*(0.000042037+0.0000001267*G81)</f>
        <v>0.0167116678108029</v>
      </c>
      <c r="L81" s="1" t="n">
        <f aca="false">SIN(RADIANS(J81))*(1.914602-G81*(0.004817+0.000014*G81))+SIN(RADIANS(2*J81))*(0.019993-0.000101*G81)+SIN(RADIANS(3*J81))*0.000289</f>
        <v>-1.89769592489091</v>
      </c>
      <c r="M81" s="1" t="n">
        <f aca="false">I81+L81</f>
        <v>199.827363302209</v>
      </c>
      <c r="N81" s="1" t="n">
        <f aca="false">J81+L81</f>
        <v>-2242.98586284985</v>
      </c>
      <c r="O81" s="1" t="n">
        <f aca="false">(1.000001018*(1-K81*K81))/(1+K81*COS(RADIANS(N81)))</f>
        <v>0.997685728065226</v>
      </c>
      <c r="P81" s="1" t="n">
        <f aca="false">M81-0.00569-0.00478*SIN(RADIANS(125.04-1934.136*G81))</f>
        <v>199.826432533521</v>
      </c>
      <c r="Q81" s="1" t="n">
        <f aca="false">23+(26+((21.448-G81*(46.815+G81*(0.00059-G81*0.001813))))/60)/60</f>
        <v>23.4402298251696</v>
      </c>
      <c r="R81" s="1" t="n">
        <f aca="false">Q81+0.00256*COS(RADIANS(125.04-1934.136*G81))</f>
        <v>23.4399914432651</v>
      </c>
      <c r="S81" s="1" t="n">
        <f aca="false">DEGREES(ATAN2(COS(RADIANS(P81)),COS(RADIANS(R81))*SIN(RADIANS(P81))))</f>
        <v>-161.696284486694</v>
      </c>
      <c r="T81" s="1" t="n">
        <f aca="false">DEGREES(ASIN(SIN(RADIANS(R81))*SIN(RADIANS(P81))))</f>
        <v>-7.75391614939941</v>
      </c>
      <c r="U81" s="1" t="n">
        <f aca="false">TAN(RADIANS(R81/2))*TAN(RADIANS(R81/2))</f>
        <v>0.0430371740916141</v>
      </c>
      <c r="V81" s="1" t="n">
        <f aca="false">4*DEGREES(U81*SIN(2*RADIANS(I81))-2*K81*SIN(RADIANS(J81))+4*K81*U81*SIN(RADIANS(J81))*COS(2*RADIANS(I81))-0.5*U81*U81*SIN(4*RADIANS(I81))-1.25*K81*K81*SIN(2*RADIANS(J81)))</f>
        <v>13.6905444393706</v>
      </c>
      <c r="W81" s="1" t="n">
        <f aca="false">DEGREES(ACOS(COS(RADIANS(90.833))/(COS(RADIANS($B$3))*COS(RADIANS(T81)))-TAN(RADIANS($B$3))*TAN(RADIANS(T81))))</f>
        <v>97.1385578466296</v>
      </c>
      <c r="X81" s="7" t="n">
        <f aca="false">(720-4*$B$4-V81+$B$5*60)/1440</f>
        <v>0.504427591361548</v>
      </c>
      <c r="Y81" s="7" t="n">
        <f aca="false">X81-W81*4/1440</f>
        <v>0.234598264009799</v>
      </c>
      <c r="Z81" s="7" t="n">
        <f aca="false">X81+W81*4/1440</f>
        <v>0.774256918713297</v>
      </c>
      <c r="AA81" s="9" t="n">
        <f aca="false">8*W81</f>
        <v>777.108462773037</v>
      </c>
      <c r="AB81" s="1" t="n">
        <f aca="false">MOD(E81*1440+V81+4*$B$4-60*$B$5,1440)</f>
        <v>473.62426843937</v>
      </c>
      <c r="AC81" s="1" t="n">
        <f aca="false">IF(AB81/4&lt;0,AB81/4+180,AB81/4-180)</f>
        <v>-61.5939328901575</v>
      </c>
      <c r="AD81" s="1" t="n">
        <f aca="false">DEGREES(ACOS(SIN(RADIANS($B$3))*SIN(RADIANS(T81))+COS(RADIANS($B$3))*COS(RADIANS(T81))*COS(RADIANS(AC81))))</f>
        <v>62.9297535076914</v>
      </c>
      <c r="AE81" s="1" t="n">
        <f aca="false">90-AD81</f>
        <v>27.0702464923086</v>
      </c>
      <c r="AF81" s="1" t="n">
        <f aca="false">IF(AE81&gt;85,0,IF(AE81&gt;5,58.1/TAN(RADIANS(AE81))-0.07/POWER(TAN(RADIANS(AE81)),3)+0.000086/POWER(TAN(RADIANS(AE81)),5),IF(AE81&gt;-0.575,1735+AE81*(-518.2+AE81*(103.4+AE81*(-12.79+AE81*0.711))),-20.772/TAN(RADIANS(AE81)))))/3600</f>
        <v>0.0314336019541509</v>
      </c>
      <c r="AG81" s="1" t="n">
        <f aca="false">AE81+AF81</f>
        <v>27.1016800942628</v>
      </c>
      <c r="AH81" s="1" t="n">
        <f aca="false">IF(AC81&gt;0,MOD(DEGREES(ACOS(((SIN(RADIANS($B$3))*COS(RADIANS(AD81)))-SIN(RADIANS(T81)))/(COS(RADIANS($B$3))*SIN(RADIANS(AD81)))))+180,360),MOD(540-DEGREES(ACOS(((SIN(RADIANS($B$3))*COS(RADIANS(AD81)))-SIN(RADIANS(T81)))/(COS(RADIANS($B$3))*SIN(RADIANS(AD81))))),360))</f>
        <v>78.1761180205108</v>
      </c>
    </row>
    <row r="82" customFormat="false" ht="15" hidden="false" customHeight="false" outlineLevel="0" collapsed="false">
      <c r="D82" s="6" t="n">
        <f aca="false">$B$7</f>
        <v>33890</v>
      </c>
      <c r="E82" s="7" t="n">
        <f aca="false">E81+0.1/24</f>
        <v>0.3375</v>
      </c>
      <c r="F82" s="2" t="n">
        <f aca="false">D82+2415018.5+E82-$B$5/24</f>
        <v>2448908.42083333</v>
      </c>
      <c r="G82" s="8" t="n">
        <f aca="false">(F82-2451545)/36525</f>
        <v>-0.0721856034679426</v>
      </c>
      <c r="I82" s="1" t="n">
        <f aca="false">MOD(280.46646+G82*(36000.76983+G82*0.0003032),360)</f>
        <v>201.729166090851</v>
      </c>
      <c r="J82" s="1" t="n">
        <f aca="false">357.52911+G82*(35999.05029-0.0001537*G82)</f>
        <v>-2241.08406025736</v>
      </c>
      <c r="K82" s="1" t="n">
        <f aca="false">0.016708634-G82*(0.000042037+0.0000001267*G82)</f>
        <v>0.0167116678060095</v>
      </c>
      <c r="L82" s="1" t="n">
        <f aca="false">SIN(RADIANS(J82))*(1.914602-G82*(0.004817+0.000014*G82))+SIN(RADIANS(2*J82))*(0.019993-0.000101*G82)+SIN(RADIANS(3*J82))*0.000289</f>
        <v>-1.89767741422359</v>
      </c>
      <c r="M82" s="1" t="n">
        <f aca="false">I82+L82</f>
        <v>199.831488676627</v>
      </c>
      <c r="N82" s="1" t="n">
        <f aca="false">J82+L82</f>
        <v>-2242.98173767158</v>
      </c>
      <c r="O82" s="1" t="n">
        <f aca="false">(1.000001018*(1-K82*K82))/(1+K82*COS(RADIANS(N82)))</f>
        <v>0.997684539061836</v>
      </c>
      <c r="P82" s="1" t="n">
        <f aca="false">M82-0.00569-0.00478*SIN(RADIANS(125.04-1934.136*G82))</f>
        <v>199.830557906226</v>
      </c>
      <c r="Q82" s="1" t="n">
        <f aca="false">23+(26+((21.448-G82*(46.815+G82*(0.00059-G82*0.001813))))/60)/60</f>
        <v>23.4402298236861</v>
      </c>
      <c r="R82" s="1" t="n">
        <f aca="false">Q82+0.00256*COS(RADIANS(125.04-1934.136*G82))</f>
        <v>23.4399914319662</v>
      </c>
      <c r="S82" s="1" t="n">
        <f aca="false">DEGREES(ATAN2(COS(RADIANS(P82)),COS(RADIANS(R82))*SIN(RADIANS(P82))))</f>
        <v>-161.692429360823</v>
      </c>
      <c r="T82" s="1" t="n">
        <f aca="false">DEGREES(ASIN(SIN(RADIANS(R82))*SIN(RADIANS(P82))))</f>
        <v>-7.75547412630863</v>
      </c>
      <c r="U82" s="1" t="n">
        <f aca="false">TAN(RADIANS(R82/2))*TAN(RADIANS(R82/2))</f>
        <v>0.0430371740489426</v>
      </c>
      <c r="V82" s="1" t="n">
        <f aca="false">4*DEGREES(U82*SIN(2*RADIANS(I82))-2*K82*SIN(RADIANS(J82))+4*K82*U82*SIN(RADIANS(J82))*COS(2*RADIANS(I82))-0.5*U82*U82*SIN(4*RADIANS(I82))-1.25*K82*K82*SIN(2*RADIANS(J82)))</f>
        <v>13.6915629780744</v>
      </c>
      <c r="W82" s="1" t="n">
        <f aca="false">DEGREES(ACOS(COS(RADIANS(90.833))/(COS(RADIANS($B$3))*COS(RADIANS(T82)))-TAN(RADIANS($B$3))*TAN(RADIANS(T82))))</f>
        <v>97.1398032304693</v>
      </c>
      <c r="X82" s="7" t="n">
        <f aca="false">(720-4*$B$4-V82+$B$5*60)/1440</f>
        <v>0.504426884043004</v>
      </c>
      <c r="Y82" s="7" t="n">
        <f aca="false">X82-W82*4/1440</f>
        <v>0.2345940972917</v>
      </c>
      <c r="Z82" s="7" t="n">
        <f aca="false">X82+W82*4/1440</f>
        <v>0.774259670794308</v>
      </c>
      <c r="AA82" s="9" t="n">
        <f aca="false">8*W82</f>
        <v>777.118425843754</v>
      </c>
      <c r="AB82" s="1" t="n">
        <f aca="false">MOD(E82*1440+V82+4*$B$4-60*$B$5,1440)</f>
        <v>479.625286978074</v>
      </c>
      <c r="AC82" s="1" t="n">
        <f aca="false">IF(AB82/4&lt;0,AB82/4+180,AB82/4-180)</f>
        <v>-60.0936782554814</v>
      </c>
      <c r="AD82" s="1" t="n">
        <f aca="false">DEGREES(ACOS(SIN(RADIANS($B$3))*SIN(RADIANS(T82))+COS(RADIANS($B$3))*COS(RADIANS(T82))*COS(RADIANS(AC82))))</f>
        <v>61.7710953943005</v>
      </c>
      <c r="AE82" s="1" t="n">
        <f aca="false">90-AD82</f>
        <v>28.2289046056995</v>
      </c>
      <c r="AF82" s="1" t="n">
        <f aca="false">IF(AE82&gt;85,0,IF(AE82&gt;5,58.1/TAN(RADIANS(AE82))-0.07/POWER(TAN(RADIANS(AE82)),3)+0.000086/POWER(TAN(RADIANS(AE82)),5),IF(AE82&gt;-0.575,1735+AE82*(-518.2+AE82*(103.4+AE82*(-12.79+AE82*0.711))),-20.772/TAN(RADIANS(AE82)))))/3600</f>
        <v>0.0299373352326683</v>
      </c>
      <c r="AG82" s="1" t="n">
        <f aca="false">AE82+AF82</f>
        <v>28.2588419409322</v>
      </c>
      <c r="AH82" s="1" t="n">
        <f aca="false">IF(AC82&gt;0,MOD(DEGREES(ACOS(((SIN(RADIANS($B$3))*COS(RADIANS(AD82)))-SIN(RADIANS(T82)))/(COS(RADIANS($B$3))*SIN(RADIANS(AD82)))))+180,360),MOD(540-DEGREES(ACOS(((SIN(RADIANS($B$3))*COS(RADIANS(AD82)))-SIN(RADIANS(T82)))/(COS(RADIANS($B$3))*SIN(RADIANS(AD82))))),360))</f>
        <v>77.1247330349576</v>
      </c>
    </row>
    <row r="83" customFormat="false" ht="15" hidden="false" customHeight="false" outlineLevel="0" collapsed="false">
      <c r="D83" s="6" t="n">
        <f aca="false">$B$7</f>
        <v>33890</v>
      </c>
      <c r="E83" s="7" t="n">
        <f aca="false">E82+0.1/24</f>
        <v>0.341666666666667</v>
      </c>
      <c r="F83" s="2" t="n">
        <f aca="false">D83+2415018.5+E83-$B$5/24</f>
        <v>2448908.425</v>
      </c>
      <c r="G83" s="8" t="n">
        <f aca="false">(F83-2451545)/36525</f>
        <v>-0.0721854893908206</v>
      </c>
      <c r="I83" s="1" t="n">
        <f aca="false">MOD(280.46646+G83*(36000.76983+G83*0.0003032),360)</f>
        <v>201.733272955061</v>
      </c>
      <c r="J83" s="1" t="n">
        <f aca="false">357.52911+G83*(35999.05029-0.0001537*G83)</f>
        <v>-2241.0799535893</v>
      </c>
      <c r="K83" s="1" t="n">
        <f aca="false">0.016708634-G83*(0.000042037+0.0000001267*G83)</f>
        <v>0.0167116678012161</v>
      </c>
      <c r="L83" s="1" t="n">
        <f aca="false">SIN(RADIANS(J83))*(1.914602-G83*(0.004817+0.000014*G83))+SIN(RADIANS(2*J83))*(0.019993-0.000101*G83)+SIN(RADIANS(3*J83))*0.000289</f>
        <v>-1.89765889372151</v>
      </c>
      <c r="M83" s="1" t="n">
        <f aca="false">I83+L83</f>
        <v>199.835614061339</v>
      </c>
      <c r="N83" s="1" t="n">
        <f aca="false">J83+L83</f>
        <v>-2242.97761248302</v>
      </c>
      <c r="O83" s="1" t="n">
        <f aca="false">(1.000001018*(1-K83*K83))/(1+K83*COS(RADIANS(N83)))</f>
        <v>0.997683350068852</v>
      </c>
      <c r="P83" s="1" t="n">
        <f aca="false">M83-0.00569-0.00478*SIN(RADIANS(125.04-1934.136*G83))</f>
        <v>199.834683289223</v>
      </c>
      <c r="Q83" s="1" t="n">
        <f aca="false">23+(26+((21.448-G83*(46.815+G83*(0.00059-G83*0.001813))))/60)/60</f>
        <v>23.4402298222027</v>
      </c>
      <c r="R83" s="1" t="n">
        <f aca="false">Q83+0.00256*COS(RADIANS(125.04-1934.136*G83))</f>
        <v>23.4399914206672</v>
      </c>
      <c r="S83" s="1" t="n">
        <f aca="false">DEGREES(ATAN2(COS(RADIANS(P83)),COS(RADIANS(R83))*SIN(RADIANS(P83))))</f>
        <v>-161.688574196779</v>
      </c>
      <c r="T83" s="1" t="n">
        <f aca="false">DEGREES(ASIN(SIN(RADIANS(R83))*SIN(RADIANS(P83))))</f>
        <v>-7.75703207242</v>
      </c>
      <c r="U83" s="1" t="n">
        <f aca="false">TAN(RADIANS(R83/2))*TAN(RADIANS(R83/2))</f>
        <v>0.0430371740062712</v>
      </c>
      <c r="V83" s="1" t="n">
        <f aca="false">4*DEGREES(U83*SIN(2*RADIANS(I83))-2*K83*SIN(RADIANS(J83))+4*K83*U83*SIN(RADIANS(J83))*COS(2*RADIANS(I83))-0.5*U83*U83*SIN(4*RADIANS(I83))-1.25*K83*K83*SIN(2*RADIANS(J83)))</f>
        <v>13.6925813662087</v>
      </c>
      <c r="W83" s="1" t="n">
        <f aca="false">DEGREES(ACOS(COS(RADIANS(90.833))/(COS(RADIANS($B$3))*COS(RADIANS(T83)))-TAN(RADIANS($B$3))*TAN(RADIANS(T83))))</f>
        <v>97.141048603098</v>
      </c>
      <c r="X83" s="7" t="n">
        <f aca="false">(720-4*$B$4-V83+$B$5*60)/1440</f>
        <v>0.504426176829022</v>
      </c>
      <c r="Y83" s="7" t="n">
        <f aca="false">X83-W83*4/1440</f>
        <v>0.234589930709305</v>
      </c>
      <c r="Z83" s="7" t="n">
        <f aca="false">X83+W83*4/1440</f>
        <v>0.774262422948739</v>
      </c>
      <c r="AA83" s="9" t="n">
        <f aca="false">8*W83</f>
        <v>777.128388824784</v>
      </c>
      <c r="AB83" s="1" t="n">
        <f aca="false">MOD(E83*1440+V83+4*$B$4-60*$B$5,1440)</f>
        <v>485.626305366209</v>
      </c>
      <c r="AC83" s="1" t="n">
        <f aca="false">IF(AB83/4&lt;0,AB83/4+180,AB83/4-180)</f>
        <v>-58.5934236584477</v>
      </c>
      <c r="AD83" s="1" t="n">
        <f aca="false">DEGREES(ACOS(SIN(RADIANS($B$3))*SIN(RADIANS(T83))+COS(RADIANS($B$3))*COS(RADIANS(T83))*COS(RADIANS(AC83))))</f>
        <v>60.6173201765878</v>
      </c>
      <c r="AE83" s="1" t="n">
        <f aca="false">90-AD83</f>
        <v>29.3826798234122</v>
      </c>
      <c r="AF83" s="1" t="n">
        <f aca="false">IF(AE83&gt;85,0,IF(AE83&gt;5,58.1/TAN(RADIANS(AE83))-0.07/POWER(TAN(RADIANS(AE83)),3)+0.000086/POWER(TAN(RADIANS(AE83)),5),IF(AE83&gt;-0.575,1735+AE83*(-518.2+AE83*(103.4+AE83*(-12.79+AE83*0.711))),-20.772/TAN(RADIANS(AE83)))))/3600</f>
        <v>0.0285536726512272</v>
      </c>
      <c r="AG83" s="1" t="n">
        <f aca="false">AE83+AF83</f>
        <v>29.4112334960635</v>
      </c>
      <c r="AH83" s="1" t="n">
        <f aca="false">IF(AC83&gt;0,MOD(DEGREES(ACOS(((SIN(RADIANS($B$3))*COS(RADIANS(AD83)))-SIN(RADIANS(T83)))/(COS(RADIANS($B$3))*SIN(RADIANS(AD83)))))+180,360),MOD(540-DEGREES(ACOS(((SIN(RADIANS($B$3))*COS(RADIANS(AD83)))-SIN(RADIANS(T83)))/(COS(RADIANS($B$3))*SIN(RADIANS(AD83))))),360))</f>
        <v>76.055008357362</v>
      </c>
    </row>
    <row r="84" customFormat="false" ht="15" hidden="false" customHeight="false" outlineLevel="0" collapsed="false">
      <c r="D84" s="6" t="n">
        <f aca="false">$B$7</f>
        <v>33890</v>
      </c>
      <c r="E84" s="7" t="n">
        <f aca="false">E83+0.1/24</f>
        <v>0.345833333333333</v>
      </c>
      <c r="F84" s="2" t="n">
        <f aca="false">D84+2415018.5+E84-$B$5/24</f>
        <v>2448908.42916667</v>
      </c>
      <c r="G84" s="8" t="n">
        <f aca="false">(F84-2451545)/36525</f>
        <v>-0.0721853753137112</v>
      </c>
      <c r="I84" s="1" t="n">
        <f aca="false">MOD(280.46646+G84*(36000.76983+G84*0.0003032),360)</f>
        <v>201.737379818811</v>
      </c>
      <c r="J84" s="1" t="n">
        <f aca="false">357.52911+G84*(35999.05029-0.0001537*G84)</f>
        <v>-2241.0758469217</v>
      </c>
      <c r="K84" s="1" t="n">
        <f aca="false">0.016708634-G84*(0.000042037+0.0000001267*G84)</f>
        <v>0.0167116677964228</v>
      </c>
      <c r="L84" s="1" t="n">
        <f aca="false">SIN(RADIANS(J84))*(1.914602-G84*(0.004817+0.000014*G84))+SIN(RADIANS(2*J84))*(0.019993-0.000101*G84)+SIN(RADIANS(3*J84))*0.000289</f>
        <v>-1.89764036338885</v>
      </c>
      <c r="M84" s="1" t="n">
        <f aca="false">I84+L84</f>
        <v>199.839739455423</v>
      </c>
      <c r="N84" s="1" t="n">
        <f aca="false">J84+L84</f>
        <v>-2242.97348728509</v>
      </c>
      <c r="O84" s="1" t="n">
        <f aca="false">(1.000001018*(1-K84*K84))/(1+K84*COS(RADIANS(N84)))</f>
        <v>0.997682161086547</v>
      </c>
      <c r="P84" s="1" t="n">
        <f aca="false">M84-0.00569-0.00478*SIN(RADIANS(125.04-1934.136*G84))</f>
        <v>199.838808681593</v>
      </c>
      <c r="Q84" s="1" t="n">
        <f aca="false">23+(26+((21.448-G84*(46.815+G84*(0.00059-G84*0.001813))))/60)/60</f>
        <v>23.4402298207192</v>
      </c>
      <c r="R84" s="1" t="n">
        <f aca="false">Q84+0.00256*COS(RADIANS(125.04-1934.136*G84))</f>
        <v>23.4399914093683</v>
      </c>
      <c r="S84" s="1" t="n">
        <f aca="false">DEGREES(ATAN2(COS(RADIANS(P84)),COS(RADIANS(R84))*SIN(RADIANS(P84))))</f>
        <v>-161.684718995419</v>
      </c>
      <c r="T84" s="1" t="n">
        <f aca="false">DEGREES(ASIN(SIN(RADIANS(R84))*SIN(RADIANS(P84))))</f>
        <v>-7.75858998737767</v>
      </c>
      <c r="U84" s="1" t="n">
        <f aca="false">TAN(RADIANS(R84/2))*TAN(RADIANS(R84/2))</f>
        <v>0.0430371739635997</v>
      </c>
      <c r="V84" s="1" t="n">
        <f aca="false">4*DEGREES(U84*SIN(2*RADIANS(I84))-2*K84*SIN(RADIANS(J84))+4*K84*U84*SIN(RADIANS(J84))*COS(2*RADIANS(I84))-0.5*U84*U84*SIN(4*RADIANS(I84))-1.25*K84*K84*SIN(2*RADIANS(J84)))</f>
        <v>13.6935996035223</v>
      </c>
      <c r="W84" s="1" t="n">
        <f aca="false">DEGREES(ACOS(COS(RADIANS(90.833))/(COS(RADIANS($B$3))*COS(RADIANS(T84)))-TAN(RADIANS($B$3))*TAN(RADIANS(T84))))</f>
        <v>97.1422939642332</v>
      </c>
      <c r="X84" s="7" t="n">
        <f aca="false">(720-4*$B$4-V84+$B$5*60)/1440</f>
        <v>0.504425469719776</v>
      </c>
      <c r="Y84" s="7" t="n">
        <f aca="false">X84-W84*4/1440</f>
        <v>0.234585764263573</v>
      </c>
      <c r="Z84" s="7" t="n">
        <f aca="false">X84+W84*4/1440</f>
        <v>0.774265175175979</v>
      </c>
      <c r="AA84" s="9" t="n">
        <f aca="false">8*W84</f>
        <v>777.138351713865</v>
      </c>
      <c r="AB84" s="1" t="n">
        <f aca="false">MOD(E84*1440+V84+4*$B$4-60*$B$5,1440)</f>
        <v>491.627323603522</v>
      </c>
      <c r="AC84" s="1" t="n">
        <f aca="false">IF(AB84/4&lt;0,AB84/4+180,AB84/4-180)</f>
        <v>-57.0931690991196</v>
      </c>
      <c r="AD84" s="1" t="n">
        <f aca="false">DEGREES(ACOS(SIN(RADIANS($B$3))*SIN(RADIANS(T84))+COS(RADIANS($B$3))*COS(RADIANS(T84))*COS(RADIANS(AC84))))</f>
        <v>59.4689206926228</v>
      </c>
      <c r="AE84" s="1" t="n">
        <f aca="false">90-AD84</f>
        <v>30.5310793073772</v>
      </c>
      <c r="AF84" s="1" t="n">
        <f aca="false">IF(AE84&gt;85,0,IF(AE84&gt;5,58.1/TAN(RADIANS(AE84))-0.07/POWER(TAN(RADIANS(AE84)),3)+0.000086/POWER(TAN(RADIANS(AE84)),5),IF(AE84&gt;-0.575,1735+AE84*(-518.2+AE84*(103.4+AE84*(-12.79+AE84*0.711))),-20.772/TAN(RADIANS(AE84)))))/3600</f>
        <v>0.0272699938297727</v>
      </c>
      <c r="AG84" s="1" t="n">
        <f aca="false">AE84+AF84</f>
        <v>30.5583493012069</v>
      </c>
      <c r="AH84" s="1" t="n">
        <f aca="false">IF(AC84&gt;0,MOD(DEGREES(ACOS(((SIN(RADIANS($B$3))*COS(RADIANS(AD84)))-SIN(RADIANS(T84)))/(COS(RADIANS($B$3))*SIN(RADIANS(AD84)))))+180,360),MOD(540-DEGREES(ACOS(((SIN(RADIANS($B$3))*COS(RADIANS(AD84)))-SIN(RADIANS(T84)))/(COS(RADIANS($B$3))*SIN(RADIANS(AD84))))),360))</f>
        <v>74.9655291000101</v>
      </c>
    </row>
    <row r="85" customFormat="false" ht="15" hidden="false" customHeight="false" outlineLevel="0" collapsed="false">
      <c r="D85" s="6" t="n">
        <f aca="false">$B$7</f>
        <v>33890</v>
      </c>
      <c r="E85" s="7" t="n">
        <f aca="false">E84+0.1/24</f>
        <v>0.35</v>
      </c>
      <c r="F85" s="2" t="n">
        <f aca="false">D85+2415018.5+E85-$B$5/24</f>
        <v>2448908.43333333</v>
      </c>
      <c r="G85" s="8" t="n">
        <f aca="false">(F85-2451545)/36525</f>
        <v>-0.0721852612365891</v>
      </c>
      <c r="I85" s="1" t="n">
        <f aca="false">MOD(280.46646+G85*(36000.76983+G85*0.0003032),360)</f>
        <v>201.741486683021</v>
      </c>
      <c r="J85" s="1" t="n">
        <f aca="false">357.52911+G85*(35999.05029-0.0001537*G85)</f>
        <v>-2241.07174025365</v>
      </c>
      <c r="K85" s="1" t="n">
        <f aca="false">0.016708634-G85*(0.000042037+0.0000001267*G85)</f>
        <v>0.0167116677916294</v>
      </c>
      <c r="L85" s="1" t="n">
        <f aca="false">SIN(RADIANS(J85))*(1.914602-G85*(0.004817+0.000014*G85))+SIN(RADIANS(2*J85))*(0.019993-0.000101*G85)+SIN(RADIANS(3*J85))*0.000289</f>
        <v>-1.89762182322154</v>
      </c>
      <c r="M85" s="1" t="n">
        <f aca="false">I85+L85</f>
        <v>199.8438648598</v>
      </c>
      <c r="N85" s="1" t="n">
        <f aca="false">J85+L85</f>
        <v>-2242.96936207687</v>
      </c>
      <c r="O85" s="1" t="n">
        <f aca="false">(1.000001018*(1-K85*K85))/(1+K85*COS(RADIANS(N85)))</f>
        <v>0.997680972114661</v>
      </c>
      <c r="P85" s="1" t="n">
        <f aca="false">M85-0.00569-0.00478*SIN(RADIANS(125.04-1934.136*G85))</f>
        <v>199.842934084255</v>
      </c>
      <c r="Q85" s="1" t="n">
        <f aca="false">23+(26+((21.448-G85*(46.815+G85*(0.00059-G85*0.001813))))/60)/60</f>
        <v>23.4402298192357</v>
      </c>
      <c r="R85" s="1" t="n">
        <f aca="false">Q85+0.00256*COS(RADIANS(125.04-1934.136*G85))</f>
        <v>23.4399913980693</v>
      </c>
      <c r="S85" s="1" t="n">
        <f aca="false">DEGREES(ATAN2(COS(RADIANS(P85)),COS(RADIANS(R85))*SIN(RADIANS(P85))))</f>
        <v>-161.680863755873</v>
      </c>
      <c r="T85" s="1" t="n">
        <f aca="false">DEGREES(ASIN(SIN(RADIANS(R85))*SIN(RADIANS(P85))))</f>
        <v>-7.76014787152254</v>
      </c>
      <c r="U85" s="1" t="n">
        <f aca="false">TAN(RADIANS(R85/2))*TAN(RADIANS(R85/2))</f>
        <v>0.0430371739209283</v>
      </c>
      <c r="V85" s="1" t="n">
        <f aca="false">4*DEGREES(U85*SIN(2*RADIANS(I85))-2*K85*SIN(RADIANS(J85))+4*K85*U85*SIN(RADIANS(J85))*COS(2*RADIANS(I85))-0.5*U85*U85*SIN(4*RADIANS(I85))-1.25*K85*K85*SIN(2*RADIANS(J85)))</f>
        <v>13.6946176902198</v>
      </c>
      <c r="W85" s="1" t="n">
        <f aca="false">DEGREES(ACOS(COS(RADIANS(90.833))/(COS(RADIANS($B$3))*COS(RADIANS(T85)))-TAN(RADIANS($B$3))*TAN(RADIANS(T85))))</f>
        <v>97.143539314149</v>
      </c>
      <c r="X85" s="7" t="n">
        <f aca="false">(720-4*$B$4-V85+$B$5*60)/1440</f>
        <v>0.504424762715125</v>
      </c>
      <c r="Y85" s="7" t="n">
        <f aca="false">X85-W85*4/1440</f>
        <v>0.2345815979536</v>
      </c>
      <c r="Z85" s="7" t="n">
        <f aca="false">X85+W85*4/1440</f>
        <v>0.77426792747665</v>
      </c>
      <c r="AA85" s="9" t="n">
        <f aca="false">8*W85</f>
        <v>777.148314513192</v>
      </c>
      <c r="AB85" s="1" t="n">
        <f aca="false">MOD(E85*1440+V85+4*$B$4-60*$B$5,1440)</f>
        <v>497.62834169022</v>
      </c>
      <c r="AC85" s="1" t="n">
        <f aca="false">IF(AB85/4&lt;0,AB85/4+180,AB85/4-180)</f>
        <v>-55.5929145774451</v>
      </c>
      <c r="AD85" s="1" t="n">
        <f aca="false">DEGREES(ACOS(SIN(RADIANS($B$3))*SIN(RADIANS(T85))+COS(RADIANS($B$3))*COS(RADIANS(T85))*COS(RADIANS(AC85))))</f>
        <v>58.3264175138575</v>
      </c>
      <c r="AE85" s="1" t="n">
        <f aca="false">90-AD85</f>
        <v>31.6735824861425</v>
      </c>
      <c r="AF85" s="1" t="n">
        <f aca="false">IF(AE85&gt;85,0,IF(AE85&gt;5,58.1/TAN(RADIANS(AE85))-0.07/POWER(TAN(RADIANS(AE85)),3)+0.000086/POWER(TAN(RADIANS(AE85)),5),IF(AE85&gt;-0.575,1735+AE85*(-518.2+AE85*(103.4+AE85*(-12.79+AE85*0.711))),-20.772/TAN(RADIANS(AE85)))))/3600</f>
        <v>0.0260755319419132</v>
      </c>
      <c r="AG85" s="1" t="n">
        <f aca="false">AE85+AF85</f>
        <v>31.6996580180844</v>
      </c>
      <c r="AH85" s="1" t="n">
        <f aca="false">IF(AC85&gt;0,MOD(DEGREES(ACOS(((SIN(RADIANS($B$3))*COS(RADIANS(AD85)))-SIN(RADIANS(T85)))/(COS(RADIANS($B$3))*SIN(RADIANS(AD85)))))+180,360),MOD(540-DEGREES(ACOS(((SIN(RADIANS($B$3))*COS(RADIANS(AD85)))-SIN(RADIANS(T85)))/(COS(RADIANS($B$3))*SIN(RADIANS(AD85))))),360))</f>
        <v>73.8548109121054</v>
      </c>
    </row>
    <row r="86" customFormat="false" ht="15" hidden="false" customHeight="false" outlineLevel="0" collapsed="false">
      <c r="D86" s="6" t="n">
        <f aca="false">$B$7</f>
        <v>33890</v>
      </c>
      <c r="E86" s="7" t="n">
        <f aca="false">E85+0.1/24</f>
        <v>0.354166666666667</v>
      </c>
      <c r="F86" s="2" t="n">
        <f aca="false">D86+2415018.5+E86-$B$5/24</f>
        <v>2448908.4375</v>
      </c>
      <c r="G86" s="8" t="n">
        <f aca="false">(F86-2451545)/36525</f>
        <v>-0.0721851471594798</v>
      </c>
      <c r="I86" s="1" t="n">
        <f aca="false">MOD(280.46646+G86*(36000.76983+G86*0.0003032),360)</f>
        <v>201.745593546772</v>
      </c>
      <c r="J86" s="1" t="n">
        <f aca="false">357.52911+G86*(35999.05029-0.0001537*G86)</f>
        <v>-2241.06763358605</v>
      </c>
      <c r="K86" s="1" t="n">
        <f aca="false">0.016708634-G86*(0.000042037+0.0000001267*G86)</f>
        <v>0.016711667786836</v>
      </c>
      <c r="L86" s="1" t="n">
        <f aca="false">SIN(RADIANS(J86))*(1.914602-G86*(0.004817+0.000014*G86))+SIN(RADIANS(2*J86))*(0.019993-0.000101*G86)+SIN(RADIANS(3*J86))*0.000289</f>
        <v>-1.89760327322377</v>
      </c>
      <c r="M86" s="1" t="n">
        <f aca="false">I86+L86</f>
        <v>199.847990273549</v>
      </c>
      <c r="N86" s="1" t="n">
        <f aca="false">J86+L86</f>
        <v>-2242.96523685927</v>
      </c>
      <c r="O86" s="1" t="n">
        <f aca="false">(1.000001018*(1-K86*K86))/(1+K86*COS(RADIANS(N86)))</f>
        <v>0.997679783153466</v>
      </c>
      <c r="P86" s="1" t="n">
        <f aca="false">M86-0.00569-0.00478*SIN(RADIANS(125.04-1934.136*G86))</f>
        <v>199.84705949629</v>
      </c>
      <c r="Q86" s="1" t="n">
        <f aca="false">23+(26+((21.448-G86*(46.815+G86*(0.00059-G86*0.001813))))/60)/60</f>
        <v>23.4402298177522</v>
      </c>
      <c r="R86" s="1" t="n">
        <f aca="false">Q86+0.00256*COS(RADIANS(125.04-1934.136*G86))</f>
        <v>23.4399913867704</v>
      </c>
      <c r="S86" s="1" t="n">
        <f aca="false">DEGREES(ATAN2(COS(RADIANS(P86)),COS(RADIANS(R86))*SIN(RADIANS(P86))))</f>
        <v>-161.677008479</v>
      </c>
      <c r="T86" s="1" t="n">
        <f aca="false">DEGREES(ASIN(SIN(RADIANS(R86))*SIN(RADIANS(P86))))</f>
        <v>-7.76170572449871</v>
      </c>
      <c r="U86" s="1" t="n">
        <f aca="false">TAN(RADIANS(R86/2))*TAN(RADIANS(R86/2))</f>
        <v>0.0430371738782569</v>
      </c>
      <c r="V86" s="1" t="n">
        <f aca="false">4*DEGREES(U86*SIN(2*RADIANS(I86))-2*K86*SIN(RADIANS(J86))+4*K86*U86*SIN(RADIANS(J86))*COS(2*RADIANS(I86))-0.5*U86*U86*SIN(4*RADIANS(I86))-1.25*K86*K86*SIN(2*RADIANS(J86)))</f>
        <v>13.6956356260502</v>
      </c>
      <c r="W86" s="1" t="n">
        <f aca="false">DEGREES(ACOS(COS(RADIANS(90.833))/(COS(RADIANS($B$3))*COS(RADIANS(T86)))-TAN(RADIANS($B$3))*TAN(RADIANS(T86))))</f>
        <v>97.144784652563</v>
      </c>
      <c r="X86" s="7" t="n">
        <f aca="false">(720-4*$B$4-V86+$B$5*60)/1440</f>
        <v>0.504424055815243</v>
      </c>
      <c r="Y86" s="7" t="n">
        <f aca="false">X86-W86*4/1440</f>
        <v>0.234577431780346</v>
      </c>
      <c r="Z86" s="7" t="n">
        <f aca="false">X86+W86*4/1440</f>
        <v>0.77427067985014</v>
      </c>
      <c r="AA86" s="9" t="n">
        <f aca="false">8*W86</f>
        <v>777.158277220504</v>
      </c>
      <c r="AB86" s="1" t="n">
        <f aca="false">MOD(E86*1440+V86+4*$B$4-60*$B$5,1440)</f>
        <v>503.629359626051</v>
      </c>
      <c r="AC86" s="1" t="n">
        <f aca="false">IF(AB86/4&lt;0,AB86/4+180,AB86/4-180)</f>
        <v>-54.0926600934873</v>
      </c>
      <c r="AD86" s="1" t="n">
        <f aca="false">DEGREES(ACOS(SIN(RADIANS($B$3))*SIN(RADIANS(T86))+COS(RADIANS($B$3))*COS(RADIANS(T86))*COS(RADIANS(AC86))))</f>
        <v>57.190361639502</v>
      </c>
      <c r="AE86" s="1" t="n">
        <f aca="false">90-AD86</f>
        <v>32.809638360498</v>
      </c>
      <c r="AF86" s="1" t="n">
        <f aca="false">IF(AE86&gt;85,0,IF(AE86&gt;5,58.1/TAN(RADIANS(AE86))-0.07/POWER(TAN(RADIANS(AE86)),3)+0.000086/POWER(TAN(RADIANS(AE86)),5),IF(AE86&gt;-0.575,1735+AE86*(-518.2+AE86*(103.4+AE86*(-12.79+AE86*0.711))),-20.772/TAN(RADIANS(AE86)))))/3600</f>
        <v>0.024961052493752</v>
      </c>
      <c r="AG86" s="1" t="n">
        <f aca="false">AE86+AF86</f>
        <v>32.8345994129918</v>
      </c>
      <c r="AH86" s="1" t="n">
        <f aca="false">IF(AC86&gt;0,MOD(DEGREES(ACOS(((SIN(RADIANS($B$3))*COS(RADIANS(AD86)))-SIN(RADIANS(T86)))/(COS(RADIANS($B$3))*SIN(RADIANS(AD86)))))+180,360),MOD(540-DEGREES(ACOS(((SIN(RADIANS($B$3))*COS(RADIANS(AD86)))-SIN(RADIANS(T86)))/(COS(RADIANS($B$3))*SIN(RADIANS(AD86))))),360))</f>
        <v>72.7212955997075</v>
      </c>
    </row>
    <row r="87" customFormat="false" ht="15" hidden="false" customHeight="false" outlineLevel="0" collapsed="false">
      <c r="D87" s="6" t="n">
        <f aca="false">$B$7</f>
        <v>33890</v>
      </c>
      <c r="E87" s="7" t="n">
        <f aca="false">E86+0.1/24</f>
        <v>0.358333333333333</v>
      </c>
      <c r="F87" s="2" t="n">
        <f aca="false">D87+2415018.5+E87-$B$5/24</f>
        <v>2448908.44166667</v>
      </c>
      <c r="G87" s="8" t="n">
        <f aca="false">(F87-2451545)/36525</f>
        <v>-0.0721850330823577</v>
      </c>
      <c r="I87" s="1" t="n">
        <f aca="false">MOD(280.46646+G87*(36000.76983+G87*0.0003032),360)</f>
        <v>201.749700410982</v>
      </c>
      <c r="J87" s="1" t="n">
        <f aca="false">357.52911+G87*(35999.05029-0.0001537*G87)</f>
        <v>-2241.06352691799</v>
      </c>
      <c r="K87" s="1" t="n">
        <f aca="false">0.016708634-G87*(0.000042037+0.0000001267*G87)</f>
        <v>0.0167116677820427</v>
      </c>
      <c r="L87" s="1" t="n">
        <f aca="false">SIN(RADIANS(J87))*(1.914602-G87*(0.004817+0.000014*G87))+SIN(RADIANS(2*J87))*(0.019993-0.000101*G87)+SIN(RADIANS(3*J87))*0.000289</f>
        <v>-1.89758471339144</v>
      </c>
      <c r="M87" s="1" t="n">
        <f aca="false">I87+L87</f>
        <v>199.852115697591</v>
      </c>
      <c r="N87" s="1" t="n">
        <f aca="false">J87+L87</f>
        <v>-2242.96111163138</v>
      </c>
      <c r="O87" s="1" t="n">
        <f aca="false">(1.000001018*(1-K87*K87))/(1+K87*COS(RADIANS(N87)))</f>
        <v>0.997678594202701</v>
      </c>
      <c r="P87" s="1" t="n">
        <f aca="false">M87-0.00569-0.00478*SIN(RADIANS(125.04-1934.136*G87))</f>
        <v>199.851184918618</v>
      </c>
      <c r="Q87" s="1" t="n">
        <f aca="false">23+(26+((21.448-G87*(46.815+G87*(0.00059-G87*0.001813))))/60)/60</f>
        <v>23.4402298162688</v>
      </c>
      <c r="R87" s="1" t="n">
        <f aca="false">Q87+0.00256*COS(RADIANS(125.04-1934.136*G87))</f>
        <v>23.4399913754714</v>
      </c>
      <c r="S87" s="1" t="n">
        <f aca="false">DEGREES(ATAN2(COS(RADIANS(P87)),COS(RADIANS(R87))*SIN(RADIANS(P87))))</f>
        <v>-161.673153163932</v>
      </c>
      <c r="T87" s="1" t="n">
        <f aca="false">DEGREES(ASIN(SIN(RADIANS(R87))*SIN(RADIANS(P87))))</f>
        <v>-7.76326354664673</v>
      </c>
      <c r="U87" s="1" t="n">
        <f aca="false">TAN(RADIANS(R87/2))*TAN(RADIANS(R87/2))</f>
        <v>0.0430371738355855</v>
      </c>
      <c r="V87" s="1" t="n">
        <f aca="false">4*DEGREES(U87*SIN(2*RADIANS(I87))-2*K87*SIN(RADIANS(J87))+4*K87*U87*SIN(RADIANS(J87))*COS(2*RADIANS(I87))-0.5*U87*U87*SIN(4*RADIANS(I87))-1.25*K87*K87*SIN(2*RADIANS(J87)))</f>
        <v>13.6966534112179</v>
      </c>
      <c r="W87" s="1" t="n">
        <f aca="false">DEGREES(ACOS(COS(RADIANS(90.833))/(COS(RADIANS($B$3))*COS(RADIANS(T87)))-TAN(RADIANS($B$3))*TAN(RADIANS(T87))))</f>
        <v>97.1460299797491</v>
      </c>
      <c r="X87" s="7" t="n">
        <f aca="false">(720-4*$B$4-V87+$B$5*60)/1440</f>
        <v>0.504423349019988</v>
      </c>
      <c r="Y87" s="7" t="n">
        <f aca="false">X87-W87*4/1440</f>
        <v>0.234573265742907</v>
      </c>
      <c r="Z87" s="7" t="n">
        <f aca="false">X87+W87*4/1440</f>
        <v>0.774273432297069</v>
      </c>
      <c r="AA87" s="9" t="n">
        <f aca="false">8*W87</f>
        <v>777.168239837993</v>
      </c>
      <c r="AB87" s="1" t="n">
        <f aca="false">MOD(E87*1440+V87+4*$B$4-60*$B$5,1440)</f>
        <v>509.630377411218</v>
      </c>
      <c r="AC87" s="1" t="n">
        <f aca="false">IF(AB87/4&lt;0,AB87/4+180,AB87/4-180)</f>
        <v>-52.5924056471956</v>
      </c>
      <c r="AD87" s="1" t="n">
        <f aca="false">DEGREES(ACOS(SIN(RADIANS($B$3))*SIN(RADIANS(T87))+COS(RADIANS($B$3))*COS(RADIANS(T87))*COS(RADIANS(AC87))))</f>
        <v>56.061337395018</v>
      </c>
      <c r="AE87" s="1" t="n">
        <f aca="false">90-AD87</f>
        <v>33.938662604982</v>
      </c>
      <c r="AF87" s="1" t="n">
        <f aca="false">IF(AE87&gt;85,0,IF(AE87&gt;5,58.1/TAN(RADIANS(AE87))-0.07/POWER(TAN(RADIANS(AE87)),3)+0.000086/POWER(TAN(RADIANS(AE87)),5),IF(AE87&gt;-0.575,1735+AE87*(-518.2+AE87*(103.4+AE87*(-12.79+AE87*0.711))),-20.772/TAN(RADIANS(AE87)))))/3600</f>
        <v>0.0239185970198208</v>
      </c>
      <c r="AG87" s="1" t="n">
        <f aca="false">AE87+AF87</f>
        <v>33.9625812020018</v>
      </c>
      <c r="AH87" s="1" t="n">
        <f aca="false">IF(AC87&gt;0,MOD(DEGREES(ACOS(((SIN(RADIANS($B$3))*COS(RADIANS(AD87)))-SIN(RADIANS(T87)))/(COS(RADIANS($B$3))*SIN(RADIANS(AD87)))))+180,360),MOD(540-DEGREES(ACOS(((SIN(RADIANS($B$3))*COS(RADIANS(AD87)))-SIN(RADIANS(T87)))/(COS(RADIANS($B$3))*SIN(RADIANS(AD87))))),360))</f>
        <v>71.5633467696808</v>
      </c>
    </row>
    <row r="88" customFormat="false" ht="15" hidden="false" customHeight="false" outlineLevel="0" collapsed="false">
      <c r="D88" s="6" t="n">
        <f aca="false">$B$7</f>
        <v>33890</v>
      </c>
      <c r="E88" s="7" t="n">
        <f aca="false">E87+0.1/24</f>
        <v>0.3625</v>
      </c>
      <c r="F88" s="2" t="n">
        <f aca="false">D88+2415018.5+E88-$B$5/24</f>
        <v>2448908.44583333</v>
      </c>
      <c r="G88" s="8" t="n">
        <f aca="false">(F88-2451545)/36525</f>
        <v>-0.0721849190052484</v>
      </c>
      <c r="I88" s="1" t="n">
        <f aca="false">MOD(280.46646+G88*(36000.76983+G88*0.0003032),360)</f>
        <v>201.753807274733</v>
      </c>
      <c r="J88" s="1" t="n">
        <f aca="false">357.52911+G88*(35999.05029-0.0001537*G88)</f>
        <v>-2241.05942025039</v>
      </c>
      <c r="K88" s="1" t="n">
        <f aca="false">0.016708634-G88*(0.000042037+0.0000001267*G88)</f>
        <v>0.0167116677772493</v>
      </c>
      <c r="L88" s="1" t="n">
        <f aca="false">SIN(RADIANS(J88))*(1.914602-G88*(0.004817+0.000014*G88))+SIN(RADIANS(2*J88))*(0.019993-0.000101*G88)+SIN(RADIANS(3*J88))*0.000289</f>
        <v>-1.89756614372876</v>
      </c>
      <c r="M88" s="1" t="n">
        <f aca="false">I88+L88</f>
        <v>199.856241131004</v>
      </c>
      <c r="N88" s="1" t="n">
        <f aca="false">J88+L88</f>
        <v>-2242.95698639412</v>
      </c>
      <c r="O88" s="1" t="n">
        <f aca="false">(1.000001018*(1-K88*K88))/(1+K88*COS(RADIANS(N88)))</f>
        <v>0.997677405262641</v>
      </c>
      <c r="P88" s="1" t="n">
        <f aca="false">M88-0.00569-0.00478*SIN(RADIANS(125.04-1934.136*G88))</f>
        <v>199.855310350317</v>
      </c>
      <c r="Q88" s="1" t="n">
        <f aca="false">23+(26+((21.448-G88*(46.815+G88*(0.00059-G88*0.001813))))/60)/60</f>
        <v>23.4402298147853</v>
      </c>
      <c r="R88" s="1" t="n">
        <f aca="false">Q88+0.00256*COS(RADIANS(125.04-1934.136*G88))</f>
        <v>23.4399913641725</v>
      </c>
      <c r="S88" s="1" t="n">
        <f aca="false">DEGREES(ATAN2(COS(RADIANS(P88)),COS(RADIANS(R88))*SIN(RADIANS(P88))))</f>
        <v>-161.669297811525</v>
      </c>
      <c r="T88" s="1" t="n">
        <f aca="false">DEGREES(ASIN(SIN(RADIANS(R88))*SIN(RADIANS(P88))))</f>
        <v>-7.76482133761074</v>
      </c>
      <c r="U88" s="1" t="n">
        <f aca="false">TAN(RADIANS(R88/2))*TAN(RADIANS(R88/2))</f>
        <v>0.0430371737929142</v>
      </c>
      <c r="V88" s="1" t="n">
        <f aca="false">4*DEGREES(U88*SIN(2*RADIANS(I88))-2*K88*SIN(RADIANS(J88))+4*K88*U88*SIN(RADIANS(J88))*COS(2*RADIANS(I88))-0.5*U88*U88*SIN(4*RADIANS(I88))-1.25*K88*K88*SIN(2*RADIANS(J88)))</f>
        <v>13.6976710454719</v>
      </c>
      <c r="W88" s="1" t="n">
        <f aca="false">DEGREES(ACOS(COS(RADIANS(90.833))/(COS(RADIANS($B$3))*COS(RADIANS(T88)))-TAN(RADIANS($B$3))*TAN(RADIANS(T88))))</f>
        <v>97.1472752954248</v>
      </c>
      <c r="X88" s="7" t="n">
        <f aca="false">(720-4*$B$4-V88+$B$5*60)/1440</f>
        <v>0.504422642329533</v>
      </c>
      <c r="Y88" s="7" t="n">
        <f aca="false">X88-W88*4/1440</f>
        <v>0.234569099842242</v>
      </c>
      <c r="Z88" s="7" t="n">
        <f aca="false">X88+W88*4/1440</f>
        <v>0.774276184816825</v>
      </c>
      <c r="AA88" s="9" t="n">
        <f aca="false">8*W88</f>
        <v>777.178202363399</v>
      </c>
      <c r="AB88" s="1" t="n">
        <f aca="false">MOD(E88*1440+V88+4*$B$4-60*$B$5,1440)</f>
        <v>515.631395045472</v>
      </c>
      <c r="AC88" s="1" t="n">
        <f aca="false">IF(AB88/4&lt;0,AB88/4+180,AB88/4-180)</f>
        <v>-51.092151238632</v>
      </c>
      <c r="AD88" s="1" t="n">
        <f aca="false">DEGREES(ACOS(SIN(RADIANS($B$3))*SIN(RADIANS(T88))+COS(RADIANS($B$3))*COS(RADIANS(T88))*COS(RADIANS(AC88))))</f>
        <v>54.9399655523025</v>
      </c>
      <c r="AE88" s="1" t="n">
        <f aca="false">90-AD88</f>
        <v>35.0600344476975</v>
      </c>
      <c r="AF88" s="1" t="n">
        <f aca="false">IF(AE88&gt;85,0,IF(AE88&gt;5,58.1/TAN(RADIANS(AE88))-0.07/POWER(TAN(RADIANS(AE88)),3)+0.000086/POWER(TAN(RADIANS(AE88)),5),IF(AE88&gt;-0.575,1735+AE88*(-518.2+AE88*(103.4+AE88*(-12.79+AE88*0.711))),-20.772/TAN(RADIANS(AE88)))))/3600</f>
        <v>0.0229412770190294</v>
      </c>
      <c r="AG88" s="1" t="n">
        <f aca="false">AE88+AF88</f>
        <v>35.0829757247166</v>
      </c>
      <c r="AH88" s="1" t="n">
        <f aca="false">IF(AC88&gt;0,MOD(DEGREES(ACOS(((SIN(RADIANS($B$3))*COS(RADIANS(AD88)))-SIN(RADIANS(T88)))/(COS(RADIANS($B$3))*SIN(RADIANS(AD88)))))+180,360),MOD(540-DEGREES(ACOS(((SIN(RADIANS($B$3))*COS(RADIANS(AD88)))-SIN(RADIANS(T88)))/(COS(RADIANS($B$3))*SIN(RADIANS(AD88))))),360))</f>
        <v>70.3792455689512</v>
      </c>
    </row>
    <row r="89" customFormat="false" ht="15" hidden="false" customHeight="false" outlineLevel="0" collapsed="false">
      <c r="D89" s="6" t="n">
        <f aca="false">$B$7</f>
        <v>33890</v>
      </c>
      <c r="E89" s="7" t="n">
        <f aca="false">E88+0.1/24</f>
        <v>0.366666666666667</v>
      </c>
      <c r="F89" s="2" t="n">
        <f aca="false">D89+2415018.5+E89-$B$5/24</f>
        <v>2448908.45</v>
      </c>
      <c r="G89" s="8" t="n">
        <f aca="false">(F89-2451545)/36525</f>
        <v>-0.0721848049281263</v>
      </c>
      <c r="I89" s="1" t="n">
        <f aca="false">MOD(280.46646+G89*(36000.76983+G89*0.0003032),360)</f>
        <v>201.757914138943</v>
      </c>
      <c r="J89" s="1" t="n">
        <f aca="false">357.52911+G89*(35999.05029-0.0001537*G89)</f>
        <v>-2241.05531358234</v>
      </c>
      <c r="K89" s="1" t="n">
        <f aca="false">0.016708634-G89*(0.000042037+0.0000001267*G89)</f>
        <v>0.0167116677724559</v>
      </c>
      <c r="L89" s="1" t="n">
        <f aca="false">SIN(RADIANS(J89))*(1.914602-G89*(0.004817+0.000014*G89))+SIN(RADIANS(2*J89))*(0.019993-0.000101*G89)+SIN(RADIANS(3*J89))*0.000289</f>
        <v>-1.89754756423162</v>
      </c>
      <c r="M89" s="1" t="n">
        <f aca="false">I89+L89</f>
        <v>199.860366574711</v>
      </c>
      <c r="N89" s="1" t="n">
        <f aca="false">J89+L89</f>
        <v>-2242.95286114657</v>
      </c>
      <c r="O89" s="1" t="n">
        <f aca="false">(1.000001018*(1-K89*K89))/(1+K89*COS(RADIANS(N89)))</f>
        <v>0.997676216333023</v>
      </c>
      <c r="P89" s="1" t="n">
        <f aca="false">M89-0.00569-0.00478*SIN(RADIANS(125.04-1934.136*G89))</f>
        <v>199.859435792309</v>
      </c>
      <c r="Q89" s="1" t="n">
        <f aca="false">23+(26+((21.448-G89*(46.815+G89*(0.00059-G89*0.001813))))/60)/60</f>
        <v>23.4402298133018</v>
      </c>
      <c r="R89" s="1" t="n">
        <f aca="false">Q89+0.00256*COS(RADIANS(125.04-1934.136*G89))</f>
        <v>23.4399913528736</v>
      </c>
      <c r="S89" s="1" t="n">
        <f aca="false">DEGREES(ATAN2(COS(RADIANS(P89)),COS(RADIANS(R89))*SIN(RADIANS(P89))))</f>
        <v>-161.665442420911</v>
      </c>
      <c r="T89" s="1" t="n">
        <f aca="false">DEGREES(ASIN(SIN(RADIANS(R89))*SIN(RADIANS(P89))))</f>
        <v>-7.76637909773161</v>
      </c>
      <c r="U89" s="1" t="n">
        <f aca="false">TAN(RADIANS(R89/2))*TAN(RADIANS(R89/2))</f>
        <v>0.0430371737502428</v>
      </c>
      <c r="V89" s="1" t="n">
        <f aca="false">4*DEGREES(U89*SIN(2*RADIANS(I89))-2*K89*SIN(RADIANS(J89))+4*K89*U89*SIN(RADIANS(J89))*COS(2*RADIANS(I89))-0.5*U89*U89*SIN(4*RADIANS(I89))-1.25*K89*K89*SIN(2*RADIANS(J89)))</f>
        <v>13.6986885290167</v>
      </c>
      <c r="W89" s="1" t="n">
        <f aca="false">DEGREES(ACOS(COS(RADIANS(90.833))/(COS(RADIANS($B$3))*COS(RADIANS(T89)))-TAN(RADIANS($B$3))*TAN(RADIANS(T89))))</f>
        <v>97.1485205998644</v>
      </c>
      <c r="X89" s="7" t="n">
        <f aca="false">(720-4*$B$4-V89+$B$5*60)/1440</f>
        <v>0.504421935743739</v>
      </c>
      <c r="Y89" s="7" t="n">
        <f aca="false">X89-W89*4/1440</f>
        <v>0.234564934077448</v>
      </c>
      <c r="Z89" s="7" t="n">
        <f aca="false">X89+W89*4/1440</f>
        <v>0.774278937410029</v>
      </c>
      <c r="AA89" s="9" t="n">
        <f aca="false">8*W89</f>
        <v>777.188164798916</v>
      </c>
      <c r="AB89" s="1" t="n">
        <f aca="false">MOD(E89*1440+V89+4*$B$4-60*$B$5,1440)</f>
        <v>521.632412529017</v>
      </c>
      <c r="AC89" s="1" t="n">
        <f aca="false">IF(AB89/4&lt;0,AB89/4+180,AB89/4-180)</f>
        <v>-49.5918968677457</v>
      </c>
      <c r="AD89" s="1" t="n">
        <f aca="false">DEGREES(ACOS(SIN(RADIANS($B$3))*SIN(RADIANS(T89))+COS(RADIANS($B$3))*COS(RADIANS(T89))*COS(RADIANS(AC89))))</f>
        <v>53.8269066794991</v>
      </c>
      <c r="AE89" s="1" t="n">
        <f aca="false">90-AD89</f>
        <v>36.1730933205009</v>
      </c>
      <c r="AF89" s="1" t="n">
        <f aca="false">IF(AE89&gt;85,0,IF(AE89&gt;5,58.1/TAN(RADIANS(AE89))-0.07/POWER(TAN(RADIANS(AE89)),3)+0.000086/POWER(TAN(RADIANS(AE89)),5),IF(AE89&gt;-0.575,1735+AE89*(-518.2+AE89*(103.4+AE89*(-12.79+AE89*0.711))),-20.772/TAN(RADIANS(AE89)))))/3600</f>
        <v>0.0220231071120762</v>
      </c>
      <c r="AG89" s="1" t="n">
        <f aca="false">AE89+AF89</f>
        <v>36.195116427613</v>
      </c>
      <c r="AH89" s="1" t="n">
        <f aca="false">IF(AC89&gt;0,MOD(DEGREES(ACOS(((SIN(RADIANS($B$3))*COS(RADIANS(AD89)))-SIN(RADIANS(T89)))/(COS(RADIANS($B$3))*SIN(RADIANS(AD89)))))+180,360),MOD(540-DEGREES(ACOS(((SIN(RADIANS($B$3))*COS(RADIANS(AD89)))-SIN(RADIANS(T89)))/(COS(RADIANS($B$3))*SIN(RADIANS(AD89))))),360))</f>
        <v>69.1671866212733</v>
      </c>
    </row>
    <row r="90" customFormat="false" ht="15" hidden="false" customHeight="false" outlineLevel="0" collapsed="false">
      <c r="D90" s="6" t="n">
        <f aca="false">$B$7</f>
        <v>33890</v>
      </c>
      <c r="E90" s="7" t="n">
        <f aca="false">E89+0.1/24</f>
        <v>0.370833333333333</v>
      </c>
      <c r="F90" s="2" t="n">
        <f aca="false">D90+2415018.5+E90-$B$5/24</f>
        <v>2448908.45416667</v>
      </c>
      <c r="G90" s="8" t="n">
        <f aca="false">(F90-2451545)/36525</f>
        <v>-0.072184690851017</v>
      </c>
      <c r="I90" s="1" t="n">
        <f aca="false">MOD(280.46646+G90*(36000.76983+G90*0.0003032),360)</f>
        <v>201.762021002694</v>
      </c>
      <c r="J90" s="1" t="n">
        <f aca="false">357.52911+G90*(35999.05029-0.0001537*G90)</f>
        <v>-2241.05120691474</v>
      </c>
      <c r="K90" s="1" t="n">
        <f aca="false">0.016708634-G90*(0.000042037+0.0000001267*G90)</f>
        <v>0.0167116677676625</v>
      </c>
      <c r="L90" s="1" t="n">
        <f aca="false">SIN(RADIANS(J90))*(1.914602-G90*(0.004817+0.000014*G90))+SIN(RADIANS(2*J90))*(0.019993-0.000101*G90)+SIN(RADIANS(3*J90))*0.000289</f>
        <v>-1.89752897490423</v>
      </c>
      <c r="M90" s="1" t="n">
        <f aca="false">I90+L90</f>
        <v>199.86449202779</v>
      </c>
      <c r="N90" s="1" t="n">
        <f aca="false">J90+L90</f>
        <v>-2242.94873588964</v>
      </c>
      <c r="O90" s="1" t="n">
        <f aca="false">(1.000001018*(1-K90*K90))/(1+K90*COS(RADIANS(N90)))</f>
        <v>0.997675027414121</v>
      </c>
      <c r="P90" s="1" t="n">
        <f aca="false">M90-0.00569-0.00478*SIN(RADIANS(125.04-1934.136*G90))</f>
        <v>199.863561243673</v>
      </c>
      <c r="Q90" s="1" t="n">
        <f aca="false">23+(26+((21.448-G90*(46.815+G90*(0.00059-G90*0.001813))))/60)/60</f>
        <v>23.4402298118183</v>
      </c>
      <c r="R90" s="1" t="n">
        <f aca="false">Q90+0.00256*COS(RADIANS(125.04-1934.136*G90))</f>
        <v>23.4399913415746</v>
      </c>
      <c r="S90" s="1" t="n">
        <f aca="false">DEGREES(ATAN2(COS(RADIANS(P90)),COS(RADIANS(R90))*SIN(RADIANS(P90))))</f>
        <v>-161.661586992947</v>
      </c>
      <c r="T90" s="1" t="n">
        <f aca="false">DEGREES(ASIN(SIN(RADIANS(R90))*SIN(RADIANS(P90))))</f>
        <v>-7.76793682665349</v>
      </c>
      <c r="U90" s="1" t="n">
        <f aca="false">TAN(RADIANS(R90/2))*TAN(RADIANS(R90/2))</f>
        <v>0.0430371737075715</v>
      </c>
      <c r="V90" s="1" t="n">
        <f aca="false">4*DEGREES(U90*SIN(2*RADIANS(I90))-2*K90*SIN(RADIANS(J90))+4*K90*U90*SIN(RADIANS(J90))*COS(2*RADIANS(I90))-0.5*U90*U90*SIN(4*RADIANS(I90))-1.25*K90*K90*SIN(2*RADIANS(J90)))</f>
        <v>13.6997058616014</v>
      </c>
      <c r="W90" s="1" t="n">
        <f aca="false">DEGREES(ACOS(COS(RADIANS(90.833))/(COS(RADIANS($B$3))*COS(RADIANS(T90)))-TAN(RADIANS($B$3))*TAN(RADIANS(T90))))</f>
        <v>97.1497658927853</v>
      </c>
      <c r="X90" s="7" t="n">
        <f aca="false">(720-4*$B$4-V90+$B$5*60)/1440</f>
        <v>0.504421229262777</v>
      </c>
      <c r="Y90" s="7" t="n">
        <f aca="false">X90-W90*4/1440</f>
        <v>0.234560768449484</v>
      </c>
      <c r="Z90" s="7" t="n">
        <f aca="false">X90+W90*4/1440</f>
        <v>0.774281690076069</v>
      </c>
      <c r="AA90" s="9" t="n">
        <f aca="false">8*W90</f>
        <v>777.198127142283</v>
      </c>
      <c r="AB90" s="1" t="n">
        <f aca="false">MOD(E90*1440+V90+4*$B$4-60*$B$5,1440)</f>
        <v>527.633429861601</v>
      </c>
      <c r="AC90" s="1" t="n">
        <f aca="false">IF(AB90/4&lt;0,AB90/4+180,AB90/4-180)</f>
        <v>-48.0916425345998</v>
      </c>
      <c r="AD90" s="1" t="n">
        <f aca="false">DEGREES(ACOS(SIN(RADIANS($B$3))*SIN(RADIANS(T90))+COS(RADIANS($B$3))*COS(RADIANS(T90))*COS(RADIANS(AC90))))</f>
        <v>52.7228647351518</v>
      </c>
      <c r="AE90" s="1" t="n">
        <f aca="false">90-AD90</f>
        <v>37.2771352648482</v>
      </c>
      <c r="AF90" s="1" t="n">
        <f aca="false">IF(AE90&gt;85,0,IF(AE90&gt;5,58.1/TAN(RADIANS(AE90))-0.07/POWER(TAN(RADIANS(AE90)),3)+0.000086/POWER(TAN(RADIANS(AE90)),5),IF(AE90&gt;-0.575,1735+AE90*(-518.2+AE90*(103.4+AE90*(-12.79+AE90*0.711))),-20.772/TAN(RADIANS(AE90)))))/3600</f>
        <v>0.0211588690818997</v>
      </c>
      <c r="AG90" s="1" t="n">
        <f aca="false">AE90+AF90</f>
        <v>37.2982941339301</v>
      </c>
      <c r="AH90" s="1" t="n">
        <f aca="false">IF(AC90&gt;0,MOD(DEGREES(ACOS(((SIN(RADIANS($B$3))*COS(RADIANS(AD90)))-SIN(RADIANS(T90)))/(COS(RADIANS($B$3))*SIN(RADIANS(AD90)))))+180,360),MOD(540-DEGREES(ACOS(((SIN(RADIANS($B$3))*COS(RADIANS(AD90)))-SIN(RADIANS(T90)))/(COS(RADIANS($B$3))*SIN(RADIANS(AD90))))),360))</f>
        <v>67.9252742820937</v>
      </c>
    </row>
    <row r="91" customFormat="false" ht="15" hidden="false" customHeight="false" outlineLevel="0" collapsed="false">
      <c r="D91" s="6" t="n">
        <f aca="false">$B$7</f>
        <v>33890</v>
      </c>
      <c r="E91" s="7" t="n">
        <f aca="false">E90+0.1/24</f>
        <v>0.375</v>
      </c>
      <c r="F91" s="2" t="n">
        <f aca="false">D91+2415018.5+E91-$B$5/24</f>
        <v>2448908.45833333</v>
      </c>
      <c r="G91" s="8" t="n">
        <f aca="false">(F91-2451545)/36525</f>
        <v>-0.0721845767738949</v>
      </c>
      <c r="I91" s="1" t="n">
        <f aca="false">MOD(280.46646+G91*(36000.76983+G91*0.0003032),360)</f>
        <v>201.766127866904</v>
      </c>
      <c r="J91" s="1" t="n">
        <f aca="false">357.52911+G91*(35999.05029-0.0001537*G91)</f>
        <v>-2241.04710024668</v>
      </c>
      <c r="K91" s="1" t="n">
        <f aca="false">0.016708634-G91*(0.000042037+0.0000001267*G91)</f>
        <v>0.0167116677628692</v>
      </c>
      <c r="L91" s="1" t="n">
        <f aca="false">SIN(RADIANS(J91))*(1.914602-G91*(0.004817+0.000014*G91))+SIN(RADIANS(2*J91))*(0.019993-0.000101*G91)+SIN(RADIANS(3*J91))*0.000289</f>
        <v>-1.89751037574249</v>
      </c>
      <c r="M91" s="1" t="n">
        <f aca="false">I91+L91</f>
        <v>199.868617491161</v>
      </c>
      <c r="N91" s="1" t="n">
        <f aca="false">J91+L91</f>
        <v>-2242.94461062242</v>
      </c>
      <c r="O91" s="1" t="n">
        <f aca="false">(1.000001018*(1-K91*K91))/(1+K91*COS(RADIANS(N91)))</f>
        <v>0.997673838505675</v>
      </c>
      <c r="P91" s="1" t="n">
        <f aca="false">M91-0.00569-0.00478*SIN(RADIANS(125.04-1934.136*G91))</f>
        <v>199.86768670533</v>
      </c>
      <c r="Q91" s="1" t="n">
        <f aca="false">23+(26+((21.448-G91*(46.815+G91*(0.00059-G91*0.001813))))/60)/60</f>
        <v>23.4402298103349</v>
      </c>
      <c r="R91" s="1" t="n">
        <f aca="false">Q91+0.00256*COS(RADIANS(125.04-1934.136*G91))</f>
        <v>23.4399913302757</v>
      </c>
      <c r="S91" s="1" t="n">
        <f aca="false">DEGREES(ATAN2(COS(RADIANS(P91)),COS(RADIANS(R91))*SIN(RADIANS(P91))))</f>
        <v>-161.657731526765</v>
      </c>
      <c r="T91" s="1" t="n">
        <f aca="false">DEGREES(ASIN(SIN(RADIANS(R91))*SIN(RADIANS(P91))))</f>
        <v>-7.76949452471689</v>
      </c>
      <c r="U91" s="1" t="n">
        <f aca="false">TAN(RADIANS(R91/2))*TAN(RADIANS(R91/2))</f>
        <v>0.0430371736649001</v>
      </c>
      <c r="V91" s="1" t="n">
        <f aca="false">4*DEGREES(U91*SIN(2*RADIANS(I91))-2*K91*SIN(RADIANS(J91))+4*K91*U91*SIN(RADIANS(J91))*COS(2*RADIANS(I91))-0.5*U91*U91*SIN(4*RADIANS(I91))-1.25*K91*K91*SIN(2*RADIANS(J91)))</f>
        <v>13.7007230434301</v>
      </c>
      <c r="W91" s="1" t="n">
        <f aca="false">DEGREES(ACOS(COS(RADIANS(90.833))/(COS(RADIANS($B$3))*COS(RADIANS(T91)))-TAN(RADIANS($B$3))*TAN(RADIANS(T91))))</f>
        <v>97.1510111744616</v>
      </c>
      <c r="X91" s="7" t="n">
        <f aca="false">(720-4*$B$4-V91+$B$5*60)/1440</f>
        <v>0.504420522886507</v>
      </c>
      <c r="Y91" s="7" t="n">
        <f aca="false">X91-W91*4/1440</f>
        <v>0.234556602957447</v>
      </c>
      <c r="Z91" s="7" t="n">
        <f aca="false">X91+W91*4/1440</f>
        <v>0.774284442815567</v>
      </c>
      <c r="AA91" s="9" t="n">
        <f aca="false">8*W91</f>
        <v>777.208089395693</v>
      </c>
      <c r="AB91" s="1" t="n">
        <f aca="false">MOD(E91*1440+V91+4*$B$4-60*$B$5,1440)</f>
        <v>533.63444704343</v>
      </c>
      <c r="AC91" s="1" t="n">
        <f aca="false">IF(AB91/4&lt;0,AB91/4+180,AB91/4-180)</f>
        <v>-46.5913882391425</v>
      </c>
      <c r="AD91" s="1" t="n">
        <f aca="false">DEGREES(ACOS(SIN(RADIANS($B$3))*SIN(RADIANS(T91))+COS(RADIANS($B$3))*COS(RADIANS(T91))*COS(RADIANS(AC91))))</f>
        <v>51.6285909099815</v>
      </c>
      <c r="AE91" s="1" t="n">
        <f aca="false">90-AD91</f>
        <v>38.3714090900185</v>
      </c>
      <c r="AF91" s="1" t="n">
        <f aca="false">IF(AE91&gt;85,0,IF(AE91&gt;5,58.1/TAN(RADIANS(AE91))-0.07/POWER(TAN(RADIANS(AE91)),3)+0.000086/POWER(TAN(RADIANS(AE91)),5),IF(AE91&gt;-0.575,1735+AE91*(-518.2+AE91*(103.4+AE91*(-12.79+AE91*0.711))),-20.772/TAN(RADIANS(AE91)))))/3600</f>
        <v>0.0203440004175961</v>
      </c>
      <c r="AG91" s="1" t="n">
        <f aca="false">AE91+AF91</f>
        <v>38.3917530904361</v>
      </c>
      <c r="AH91" s="1" t="n">
        <f aca="false">IF(AC91&gt;0,MOD(DEGREES(ACOS(((SIN(RADIANS($B$3))*COS(RADIANS(AD91)))-SIN(RADIANS(T91)))/(COS(RADIANS($B$3))*SIN(RADIANS(AD91)))))+180,360),MOD(540-DEGREES(ACOS(((SIN(RADIANS($B$3))*COS(RADIANS(AD91)))-SIN(RADIANS(T91)))/(COS(RADIANS($B$3))*SIN(RADIANS(AD91))))),360))</f>
        <v>66.6515193735784</v>
      </c>
    </row>
    <row r="92" customFormat="false" ht="15" hidden="false" customHeight="false" outlineLevel="0" collapsed="false">
      <c r="D92" s="6" t="n">
        <f aca="false">$B$7</f>
        <v>33890</v>
      </c>
      <c r="E92" s="7" t="n">
        <f aca="false">E91+0.1/24</f>
        <v>0.379166666666667</v>
      </c>
      <c r="F92" s="2" t="n">
        <f aca="false">D92+2415018.5+E92-$B$5/24</f>
        <v>2448908.4625</v>
      </c>
      <c r="G92" s="8" t="n">
        <f aca="false">(F92-2451545)/36525</f>
        <v>-0.0721844626967728</v>
      </c>
      <c r="I92" s="1" t="n">
        <f aca="false">MOD(280.46646+G92*(36000.76983+G92*0.0003032),360)</f>
        <v>201.770234731114</v>
      </c>
      <c r="J92" s="1" t="n">
        <f aca="false">357.52911+G92*(35999.05029-0.0001537*G92)</f>
        <v>-2241.04299357862</v>
      </c>
      <c r="K92" s="1" t="n">
        <f aca="false">0.016708634-G92*(0.000042037+0.0000001267*G92)</f>
        <v>0.0167116677580758</v>
      </c>
      <c r="L92" s="1" t="n">
        <f aca="false">SIN(RADIANS(J92))*(1.914602-G92*(0.004817+0.000014*G92))+SIN(RADIANS(2*J92))*(0.019993-0.000101*G92)+SIN(RADIANS(3*J92))*0.000289</f>
        <v>-1.89749176674853</v>
      </c>
      <c r="M92" s="1" t="n">
        <f aca="false">I92+L92</f>
        <v>199.872742964365</v>
      </c>
      <c r="N92" s="1" t="n">
        <f aca="false">J92+L92</f>
        <v>-2242.94048534537</v>
      </c>
      <c r="O92" s="1" t="n">
        <f aca="false">(1.000001018*(1-K92*K92))/(1+K92*COS(RADIANS(N92)))</f>
        <v>0.997672649607824</v>
      </c>
      <c r="P92" s="1" t="n">
        <f aca="false">M92-0.00569-0.00478*SIN(RADIANS(125.04-1934.136*G92))</f>
        <v>199.871812176819</v>
      </c>
      <c r="Q92" s="1" t="n">
        <f aca="false">23+(26+((21.448-G92*(46.815+G92*(0.00059-G92*0.001813))))/60)/60</f>
        <v>23.4402298088514</v>
      </c>
      <c r="R92" s="1" t="n">
        <f aca="false">Q92+0.00256*COS(RADIANS(125.04-1934.136*G92))</f>
        <v>23.4399913189768</v>
      </c>
      <c r="S92" s="1" t="n">
        <f aca="false">DEGREES(ATAN2(COS(RADIANS(P92)),COS(RADIANS(R92))*SIN(RADIANS(P92))))</f>
        <v>-161.653876022792</v>
      </c>
      <c r="T92" s="1" t="n">
        <f aca="false">DEGREES(ASIN(SIN(RADIANS(R92))*SIN(RADIANS(P92))))</f>
        <v>-7.77105219174017</v>
      </c>
      <c r="U92" s="1" t="n">
        <f aca="false">TAN(RADIANS(R92/2))*TAN(RADIANS(R92/2))</f>
        <v>0.0430371736222288</v>
      </c>
      <c r="V92" s="1" t="n">
        <f aca="false">4*DEGREES(U92*SIN(2*RADIANS(I92))-2*K92*SIN(RADIANS(J92))+4*K92*U92*SIN(RADIANS(J92))*COS(2*RADIANS(I92))-0.5*U92*U92*SIN(4*RADIANS(I92))-1.25*K92*K92*SIN(2*RADIANS(J92)))</f>
        <v>13.701740074366</v>
      </c>
      <c r="W92" s="1" t="n">
        <f aca="false">DEGREES(ACOS(COS(RADIANS(90.833))/(COS(RADIANS($B$3))*COS(RADIANS(T92)))-TAN(RADIANS($B$3))*TAN(RADIANS(T92))))</f>
        <v>97.1522564447498</v>
      </c>
      <c r="X92" s="7" t="n">
        <f aca="false">(720-4*$B$4-V92+$B$5*60)/1440</f>
        <v>0.504419816615024</v>
      </c>
      <c r="Y92" s="7" t="n">
        <f aca="false">X92-W92*4/1440</f>
        <v>0.23455243760183</v>
      </c>
      <c r="Z92" s="7" t="n">
        <f aca="false">X92+W92*4/1440</f>
        <v>0.774287195628218</v>
      </c>
      <c r="AA92" s="9" t="n">
        <f aca="false">8*W92</f>
        <v>777.218051557998</v>
      </c>
      <c r="AB92" s="1" t="n">
        <f aca="false">MOD(E92*1440+V92+4*$B$4-60*$B$5,1440)</f>
        <v>539.635464074366</v>
      </c>
      <c r="AC92" s="1" t="n">
        <f aca="false">IF(AB92/4&lt;0,AB92/4+180,AB92/4-180)</f>
        <v>-45.0911339814084</v>
      </c>
      <c r="AD92" s="1" t="n">
        <f aca="false">DEGREES(ACOS(SIN(RADIANS($B$3))*SIN(RADIANS(T92))+COS(RADIANS($B$3))*COS(RADIANS(T92))*COS(RADIANS(AC92))))</f>
        <v>50.5448877241296</v>
      </c>
      <c r="AE92" s="1" t="n">
        <f aca="false">90-AD92</f>
        <v>39.4551122758704</v>
      </c>
      <c r="AF92" s="1" t="n">
        <f aca="false">IF(AE92&gt;85,0,IF(AE92&gt;5,58.1/TAN(RADIANS(AE92))-0.07/POWER(TAN(RADIANS(AE92)),3)+0.000086/POWER(TAN(RADIANS(AE92)),5),IF(AE92&gt;-0.575,1735+AE92*(-518.2+AE92*(103.4+AE92*(-12.79+AE92*0.711))),-20.772/TAN(RADIANS(AE92)))))/3600</f>
        <v>0.0195745024509115</v>
      </c>
      <c r="AG92" s="1" t="n">
        <f aca="false">AE92+AF92</f>
        <v>39.4746867783213</v>
      </c>
      <c r="AH92" s="1" t="n">
        <f aca="false">IF(AC92&gt;0,MOD(DEGREES(ACOS(((SIN(RADIANS($B$3))*COS(RADIANS(AD92)))-SIN(RADIANS(T92)))/(COS(RADIANS($B$3))*SIN(RADIANS(AD92)))))+180,360),MOD(540-DEGREES(ACOS(((SIN(RADIANS($B$3))*COS(RADIANS(AD92)))-SIN(RADIANS(T92)))/(COS(RADIANS($B$3))*SIN(RADIANS(AD92))))),360))</f>
        <v>65.3438365925014</v>
      </c>
    </row>
    <row r="93" customFormat="false" ht="15" hidden="false" customHeight="false" outlineLevel="0" collapsed="false">
      <c r="D93" s="6" t="n">
        <f aca="false">$B$7</f>
        <v>33890</v>
      </c>
      <c r="E93" s="7" t="n">
        <f aca="false">E92+0.1/24</f>
        <v>0.383333333333333</v>
      </c>
      <c r="F93" s="2" t="n">
        <f aca="false">D93+2415018.5+E93-$B$5/24</f>
        <v>2448908.46666667</v>
      </c>
      <c r="G93" s="8" t="n">
        <f aca="false">(F93-2451545)/36525</f>
        <v>-0.0721843486196635</v>
      </c>
      <c r="I93" s="1" t="n">
        <f aca="false">MOD(280.46646+G93*(36000.76983+G93*0.0003032),360)</f>
        <v>201.774341594864</v>
      </c>
      <c r="J93" s="1" t="n">
        <f aca="false">357.52911+G93*(35999.05029-0.0001537*G93)</f>
        <v>-2241.03888691102</v>
      </c>
      <c r="K93" s="1" t="n">
        <f aca="false">0.016708634-G93*(0.000042037+0.0000001267*G93)</f>
        <v>0.0167116677532824</v>
      </c>
      <c r="L93" s="1" t="n">
        <f aca="false">SIN(RADIANS(J93))*(1.914602-G93*(0.004817+0.000014*G93))+SIN(RADIANS(2*J93))*(0.019993-0.000101*G93)+SIN(RADIANS(3*J93))*0.000289</f>
        <v>-1.89747314792448</v>
      </c>
      <c r="M93" s="1" t="n">
        <f aca="false">I93+L93</f>
        <v>199.87686844694</v>
      </c>
      <c r="N93" s="1" t="n">
        <f aca="false">J93+L93</f>
        <v>-2242.93636005895</v>
      </c>
      <c r="O93" s="1" t="n">
        <f aca="false">(1.000001018*(1-K93*K93))/(1+K93*COS(RADIANS(N93)))</f>
        <v>0.997671460720708</v>
      </c>
      <c r="P93" s="1" t="n">
        <f aca="false">M93-0.00569-0.00478*SIN(RADIANS(125.04-1934.136*G93))</f>
        <v>199.875937657679</v>
      </c>
      <c r="Q93" s="1" t="n">
        <f aca="false">23+(26+((21.448-G93*(46.815+G93*(0.00059-G93*0.001813))))/60)/60</f>
        <v>23.4402298073679</v>
      </c>
      <c r="R93" s="1" t="n">
        <f aca="false">Q93+0.00256*COS(RADIANS(125.04-1934.136*G93))</f>
        <v>23.4399913076779</v>
      </c>
      <c r="S93" s="1" t="n">
        <f aca="false">DEGREES(ATAN2(COS(RADIANS(P93)),COS(RADIANS(R93))*SIN(RADIANS(P93))))</f>
        <v>-161.650020481452</v>
      </c>
      <c r="T93" s="1" t="n">
        <f aca="false">DEGREES(ASIN(SIN(RADIANS(R93))*SIN(RADIANS(P93))))</f>
        <v>-7.77260982754158</v>
      </c>
      <c r="U93" s="1" t="n">
        <f aca="false">TAN(RADIANS(R93/2))*TAN(RADIANS(R93/2))</f>
        <v>0.0430371735795575</v>
      </c>
      <c r="V93" s="1" t="n">
        <f aca="false">4*DEGREES(U93*SIN(2*RADIANS(I93))-2*K93*SIN(RADIANS(J93))+4*K93*U93*SIN(RADIANS(J93))*COS(2*RADIANS(I93))-0.5*U93*U93*SIN(4*RADIANS(I93))-1.25*K93*K93*SIN(2*RADIANS(J93)))</f>
        <v>13.702756954272</v>
      </c>
      <c r="W93" s="1" t="n">
        <f aca="false">DEGREES(ACOS(COS(RADIANS(90.833))/(COS(RADIANS($B$3))*COS(RADIANS(T93)))-TAN(RADIANS($B$3))*TAN(RADIANS(T93))))</f>
        <v>97.1535017035065</v>
      </c>
      <c r="X93" s="7" t="n">
        <f aca="false">(720-4*$B$4-V93+$B$5*60)/1440</f>
        <v>0.504419110448422</v>
      </c>
      <c r="Y93" s="7" t="n">
        <f aca="false">X93-W93*4/1440</f>
        <v>0.234548272383126</v>
      </c>
      <c r="Z93" s="7" t="n">
        <f aca="false">X93+W93*4/1440</f>
        <v>0.774289948513718</v>
      </c>
      <c r="AA93" s="9" t="n">
        <f aca="false">8*W93</f>
        <v>777.228013628052</v>
      </c>
      <c r="AB93" s="1" t="n">
        <f aca="false">MOD(E93*1440+V93+4*$B$4-60*$B$5,1440)</f>
        <v>545.636480954272</v>
      </c>
      <c r="AC93" s="1" t="n">
        <f aca="false">IF(AB93/4&lt;0,AB93/4+180,AB93/4-180)</f>
        <v>-43.5908797614321</v>
      </c>
      <c r="AD93" s="1" t="n">
        <f aca="false">DEGREES(ACOS(SIN(RADIANS($B$3))*SIN(RADIANS(T93))+COS(RADIANS($B$3))*COS(RADIANS(T93))*COS(RADIANS(AC93))))</f>
        <v>49.4726133744572</v>
      </c>
      <c r="AE93" s="1" t="n">
        <f aca="false">90-AD93</f>
        <v>40.5273866255428</v>
      </c>
      <c r="AF93" s="1" t="n">
        <f aca="false">IF(AE93&gt;85,0,IF(AE93&gt;5,58.1/TAN(RADIANS(AE93))-0.07/POWER(TAN(RADIANS(AE93)),3)+0.000086/POWER(TAN(RADIANS(AE93)),5),IF(AE93&gt;-0.575,1735+AE93*(-518.2+AE93*(103.4+AE93*(-12.79+AE93*0.711))),-20.772/TAN(RADIANS(AE93)))))/3600</f>
        <v>0.0188468642636643</v>
      </c>
      <c r="AG93" s="1" t="n">
        <f aca="false">AE93+AF93</f>
        <v>40.5462334898065</v>
      </c>
      <c r="AH93" s="1" t="n">
        <f aca="false">IF(AC93&gt;0,MOD(DEGREES(ACOS(((SIN(RADIANS($B$3))*COS(RADIANS(AD93)))-SIN(RADIANS(T93)))/(COS(RADIANS($B$3))*SIN(RADIANS(AD93)))))+180,360),MOD(540-DEGREES(ACOS(((SIN(RADIANS($B$3))*COS(RADIANS(AD93)))-SIN(RADIANS(T93)))/(COS(RADIANS($B$3))*SIN(RADIANS(AD93))))),360))</f>
        <v>64.0000428379872</v>
      </c>
    </row>
    <row r="94" customFormat="false" ht="15" hidden="false" customHeight="false" outlineLevel="0" collapsed="false">
      <c r="D94" s="6" t="n">
        <f aca="false">$B$7</f>
        <v>33890</v>
      </c>
      <c r="E94" s="7" t="n">
        <f aca="false">E93+0.1/24</f>
        <v>0.3875</v>
      </c>
      <c r="F94" s="2" t="n">
        <f aca="false">D94+2415018.5+E94-$B$5/24</f>
        <v>2448908.47083333</v>
      </c>
      <c r="G94" s="8" t="n">
        <f aca="false">(F94-2451545)/36525</f>
        <v>-0.0721842345425414</v>
      </c>
      <c r="I94" s="1" t="n">
        <f aca="false">MOD(280.46646+G94*(36000.76983+G94*0.0003032),360)</f>
        <v>201.778448459075</v>
      </c>
      <c r="J94" s="1" t="n">
        <f aca="false">357.52911+G94*(35999.05029-0.0001537*G94)</f>
        <v>-2241.03478024297</v>
      </c>
      <c r="K94" s="1" t="n">
        <f aca="false">0.016708634-G94*(0.000042037+0.0000001267*G94)</f>
        <v>0.016711667748489</v>
      </c>
      <c r="L94" s="1" t="n">
        <f aca="false">SIN(RADIANS(J94))*(1.914602-G94*(0.004817+0.000014*G94))+SIN(RADIANS(2*J94))*(0.019993-0.000101*G94)+SIN(RADIANS(3*J94))*0.000289</f>
        <v>-1.89745451926623</v>
      </c>
      <c r="M94" s="1" t="n">
        <f aca="false">I94+L94</f>
        <v>199.880993939809</v>
      </c>
      <c r="N94" s="1" t="n">
        <f aca="false">J94+L94</f>
        <v>-2242.93223476223</v>
      </c>
      <c r="O94" s="1" t="n">
        <f aca="false">(1.000001018*(1-K94*K94))/(1+K94*COS(RADIANS(N94)))</f>
        <v>0.997670271844066</v>
      </c>
      <c r="P94" s="1" t="n">
        <f aca="false">M94-0.00569-0.00478*SIN(RADIANS(125.04-1934.136*G94))</f>
        <v>199.880063148832</v>
      </c>
      <c r="Q94" s="1" t="n">
        <f aca="false">23+(26+((21.448-G94*(46.815+G94*(0.00059-G94*0.001813))))/60)/60</f>
        <v>23.4402298058844</v>
      </c>
      <c r="R94" s="1" t="n">
        <f aca="false">Q94+0.00256*COS(RADIANS(125.04-1934.136*G94))</f>
        <v>23.439991296379</v>
      </c>
      <c r="S94" s="1" t="n">
        <f aca="false">DEGREES(ATAN2(COS(RADIANS(P94)),COS(RADIANS(R94))*SIN(RADIANS(P94))))</f>
        <v>-161.646164901877</v>
      </c>
      <c r="T94" s="1" t="n">
        <f aca="false">DEGREES(ASIN(SIN(RADIANS(R94))*SIN(RADIANS(P94))))</f>
        <v>-7.7741674324621</v>
      </c>
      <c r="U94" s="1" t="n">
        <f aca="false">TAN(RADIANS(R94/2))*TAN(RADIANS(R94/2))</f>
        <v>0.0430371735368862</v>
      </c>
      <c r="V94" s="1" t="n">
        <f aca="false">4*DEGREES(U94*SIN(2*RADIANS(I94))-2*K94*SIN(RADIANS(J94))+4*K94*U94*SIN(RADIANS(J94))*COS(2*RADIANS(I94))-0.5*U94*U94*SIN(4*RADIANS(I94))-1.25*K94*K94*SIN(2*RADIANS(J94)))</f>
        <v>13.7037736833523</v>
      </c>
      <c r="W94" s="1" t="n">
        <f aca="false">DEGREES(ACOS(COS(RADIANS(90.833))/(COS(RADIANS($B$3))*COS(RADIANS(T94)))-TAN(RADIANS($B$3))*TAN(RADIANS(T94))))</f>
        <v>97.1547469510062</v>
      </c>
      <c r="X94" s="7" t="n">
        <f aca="false">(720-4*$B$4-V94+$B$5*60)/1440</f>
        <v>0.504418404386561</v>
      </c>
      <c r="Y94" s="7" t="n">
        <f aca="false">X94-W94*4/1440</f>
        <v>0.234544107300433</v>
      </c>
      <c r="Z94" s="7" t="n">
        <f aca="false">X94+W94*4/1440</f>
        <v>0.774292701472689</v>
      </c>
      <c r="AA94" s="9" t="n">
        <f aca="false">8*W94</f>
        <v>777.23797560805</v>
      </c>
      <c r="AB94" s="1" t="n">
        <f aca="false">MOD(E94*1440+V94+4*$B$4-60*$B$5,1440)</f>
        <v>551.637497683352</v>
      </c>
      <c r="AC94" s="1" t="n">
        <f aca="false">IF(AB94/4&lt;0,AB94/4+180,AB94/4-180)</f>
        <v>-42.090625579162</v>
      </c>
      <c r="AD94" s="1" t="n">
        <f aca="false">DEGREES(ACOS(SIN(RADIANS($B$3))*SIN(RADIANS(T94))+COS(RADIANS($B$3))*COS(RADIANS(T94))*COS(RADIANS(AC94))))</f>
        <v>48.412686323684</v>
      </c>
      <c r="AE94" s="1" t="n">
        <f aca="false">90-AD94</f>
        <v>41.587313676316</v>
      </c>
      <c r="AF94" s="1" t="n">
        <f aca="false">IF(AE94&gt;85,0,IF(AE94&gt;5,58.1/TAN(RADIANS(AE94))-0.07/POWER(TAN(RADIANS(AE94)),3)+0.000086/POWER(TAN(RADIANS(AE94)),5),IF(AE94&gt;-0.575,1735+AE94*(-518.2+AE94*(103.4+AE94*(-12.79+AE94*0.711))),-20.772/TAN(RADIANS(AE94)))))/3600</f>
        <v>0.0181579993764636</v>
      </c>
      <c r="AG94" s="1" t="n">
        <f aca="false">AE94+AF94</f>
        <v>41.6054716756924</v>
      </c>
      <c r="AH94" s="1" t="n">
        <f aca="false">IF(AC94&gt;0,MOD(DEGREES(ACOS(((SIN(RADIANS($B$3))*COS(RADIANS(AD94)))-SIN(RADIANS(T94)))/(COS(RADIANS($B$3))*SIN(RADIANS(AD94)))))+180,360),MOD(540-DEGREES(ACOS(((SIN(RADIANS($B$3))*COS(RADIANS(AD94)))-SIN(RADIANS(T94)))/(COS(RADIANS($B$3))*SIN(RADIANS(AD94))))),360))</f>
        <v>62.6178567560784</v>
      </c>
    </row>
    <row r="95" customFormat="false" ht="15" hidden="false" customHeight="false" outlineLevel="0" collapsed="false">
      <c r="D95" s="6" t="n">
        <f aca="false">$B$7</f>
        <v>33890</v>
      </c>
      <c r="E95" s="7" t="n">
        <f aca="false">E94+0.1/24</f>
        <v>0.391666666666667</v>
      </c>
      <c r="F95" s="2" t="n">
        <f aca="false">D95+2415018.5+E95-$B$5/24</f>
        <v>2448908.475</v>
      </c>
      <c r="G95" s="8" t="n">
        <f aca="false">(F95-2451545)/36525</f>
        <v>-0.0721841204654321</v>
      </c>
      <c r="I95" s="1" t="n">
        <f aca="false">MOD(280.46646+G95*(36000.76983+G95*0.0003032),360)</f>
        <v>201.782555322825</v>
      </c>
      <c r="J95" s="1" t="n">
        <f aca="false">357.52911+G95*(35999.05029-0.0001537*G95)</f>
        <v>-2241.03067357537</v>
      </c>
      <c r="K95" s="1" t="n">
        <f aca="false">0.016708634-G95*(0.000042037+0.0000001267*G95)</f>
        <v>0.0167116677436957</v>
      </c>
      <c r="L95" s="1" t="n">
        <f aca="false">SIN(RADIANS(J95))*(1.914602-G95*(0.004817+0.000014*G95))+SIN(RADIANS(2*J95))*(0.019993-0.000101*G95)+SIN(RADIANS(3*J95))*0.000289</f>
        <v>-1.897435880778</v>
      </c>
      <c r="M95" s="1" t="n">
        <f aca="false">I95+L95</f>
        <v>199.885119442047</v>
      </c>
      <c r="N95" s="1" t="n">
        <f aca="false">J95+L95</f>
        <v>-2242.92810945615</v>
      </c>
      <c r="O95" s="1" t="n">
        <f aca="false">(1.000001018*(1-K95*K95))/(1+K95*COS(RADIANS(N95)))</f>
        <v>0.99766908297817</v>
      </c>
      <c r="P95" s="1" t="n">
        <f aca="false">M95-0.00569-0.00478*SIN(RADIANS(125.04-1934.136*G95))</f>
        <v>199.884188649356</v>
      </c>
      <c r="Q95" s="1" t="n">
        <f aca="false">23+(26+((21.448-G95*(46.815+G95*(0.00059-G95*0.001813))))/60)/60</f>
        <v>23.440229804401</v>
      </c>
      <c r="R95" s="1" t="n">
        <f aca="false">Q95+0.00256*COS(RADIANS(125.04-1934.136*G95))</f>
        <v>23.43999128508</v>
      </c>
      <c r="S95" s="1" t="n">
        <f aca="false">DEGREES(ATAN2(COS(RADIANS(P95)),COS(RADIANS(R95))*SIN(RADIANS(P95))))</f>
        <v>-161.642309284925</v>
      </c>
      <c r="T95" s="1" t="n">
        <f aca="false">DEGREES(ASIN(SIN(RADIANS(R95))*SIN(RADIANS(P95))))</f>
        <v>-7.77572500614538</v>
      </c>
      <c r="U95" s="1" t="n">
        <f aca="false">TAN(RADIANS(R95/2))*TAN(RADIANS(R95/2))</f>
        <v>0.0430371734942149</v>
      </c>
      <c r="V95" s="1" t="n">
        <f aca="false">4*DEGREES(U95*SIN(2*RADIANS(I95))-2*K95*SIN(RADIANS(J95))+4*K95*U95*SIN(RADIANS(J95))*COS(2*RADIANS(I95))-0.5*U95*U95*SIN(4*RADIANS(I95))-1.25*K95*K95*SIN(2*RADIANS(J95)))</f>
        <v>13.7047902613563</v>
      </c>
      <c r="W95" s="1" t="n">
        <f aca="false">DEGREES(ACOS(COS(RADIANS(90.833))/(COS(RADIANS($B$3))*COS(RADIANS(T95)))-TAN(RADIANS($B$3))*TAN(RADIANS(T95))))</f>
        <v>97.1559921869659</v>
      </c>
      <c r="X95" s="7" t="n">
        <f aca="false">(720-4*$B$4-V95+$B$5*60)/1440</f>
        <v>0.504417698429614</v>
      </c>
      <c r="Y95" s="7" t="n">
        <f aca="false">X95-W95*4/1440</f>
        <v>0.234539942354709</v>
      </c>
      <c r="Z95" s="7" t="n">
        <f aca="false">X95+W95*4/1440</f>
        <v>0.774295454504519</v>
      </c>
      <c r="AA95" s="9" t="n">
        <f aca="false">8*W95</f>
        <v>777.247937495727</v>
      </c>
      <c r="AB95" s="1" t="n">
        <f aca="false">MOD(E95*1440+V95+4*$B$4-60*$B$5,1440)</f>
        <v>557.638514261357</v>
      </c>
      <c r="AC95" s="1" t="n">
        <f aca="false">IF(AB95/4&lt;0,AB95/4+180,AB95/4-180)</f>
        <v>-40.5903714346608</v>
      </c>
      <c r="AD95" s="1" t="n">
        <f aca="false">DEGREES(ACOS(SIN(RADIANS($B$3))*SIN(RADIANS(T95))+COS(RADIANS($B$3))*COS(RADIANS(T95))*COS(RADIANS(AC95))))</f>
        <v>47.3660901132079</v>
      </c>
      <c r="AE95" s="1" t="n">
        <f aca="false">90-AD95</f>
        <v>42.6339098867921</v>
      </c>
      <c r="AF95" s="1" t="n">
        <f aca="false">IF(AE95&gt;85,0,IF(AE95&gt;5,58.1/TAN(RADIANS(AE95))-0.07/POWER(TAN(RADIANS(AE95)),3)+0.000086/POWER(TAN(RADIANS(AE95)),5),IF(AE95&gt;-0.575,1735+AE95*(-518.2+AE95*(103.4+AE95*(-12.79+AE95*0.711))),-20.772/TAN(RADIANS(AE95)))))/3600</f>
        <v>0.0175051928592877</v>
      </c>
      <c r="AG95" s="1" t="n">
        <f aca="false">AE95+AF95</f>
        <v>42.6514150796513</v>
      </c>
      <c r="AH95" s="1" t="n">
        <f aca="false">IF(AC95&gt;0,MOD(DEGREES(ACOS(((SIN(RADIANS($B$3))*COS(RADIANS(AD95)))-SIN(RADIANS(T95)))/(COS(RADIANS($B$3))*SIN(RADIANS(AD95)))))+180,360),MOD(540-DEGREES(ACOS(((SIN(RADIANS($B$3))*COS(RADIANS(AD95)))-SIN(RADIANS(T95)))/(COS(RADIANS($B$3))*SIN(RADIANS(AD95))))),360))</f>
        <v>61.1948998616187</v>
      </c>
    </row>
    <row r="96" customFormat="false" ht="15" hidden="false" customHeight="false" outlineLevel="0" collapsed="false">
      <c r="D96" s="6" t="n">
        <f aca="false">$B$7</f>
        <v>33890</v>
      </c>
      <c r="E96" s="7" t="n">
        <f aca="false">E95+0.1/24</f>
        <v>0.395833333333333</v>
      </c>
      <c r="F96" s="2" t="n">
        <f aca="false">D96+2415018.5+E96-$B$5/24</f>
        <v>2448908.47916667</v>
      </c>
      <c r="G96" s="8" t="n">
        <f aca="false">(F96-2451545)/36525</f>
        <v>-0.07218400638831</v>
      </c>
      <c r="I96" s="1" t="n">
        <f aca="false">MOD(280.46646+G96*(36000.76983+G96*0.0003032),360)</f>
        <v>201.786662187035</v>
      </c>
      <c r="J96" s="1" t="n">
        <f aca="false">357.52911+G96*(35999.05029-0.0001537*G96)</f>
        <v>-2241.02656690731</v>
      </c>
      <c r="K96" s="1" t="n">
        <f aca="false">0.016708634-G96*(0.000042037+0.0000001267*G96)</f>
        <v>0.0167116677389023</v>
      </c>
      <c r="L96" s="1" t="n">
        <f aca="false">SIN(RADIANS(J96))*(1.914602-G96*(0.004817+0.000014*G96))+SIN(RADIANS(2*J96))*(0.019993-0.000101*G96)+SIN(RADIANS(3*J96))*0.000289</f>
        <v>-1.89741723245568</v>
      </c>
      <c r="M96" s="1" t="n">
        <f aca="false">I96+L96</f>
        <v>199.88924495458</v>
      </c>
      <c r="N96" s="1" t="n">
        <f aca="false">J96+L96</f>
        <v>-2242.92398413977</v>
      </c>
      <c r="O96" s="1" t="n">
        <f aca="false">(1.000001018*(1-K96*K96))/(1+K96*COS(RADIANS(N96)))</f>
        <v>0.997667894122761</v>
      </c>
      <c r="P96" s="1" t="n">
        <f aca="false">M96-0.00569-0.00478*SIN(RADIANS(125.04-1934.136*G96))</f>
        <v>199.888314160173</v>
      </c>
      <c r="Q96" s="1" t="n">
        <f aca="false">23+(26+((21.448-G96*(46.815+G96*(0.00059-G96*0.001813))))/60)/60</f>
        <v>23.4402298029175</v>
      </c>
      <c r="R96" s="1" t="n">
        <f aca="false">Q96+0.00256*COS(RADIANS(125.04-1934.136*G96))</f>
        <v>23.4399912737811</v>
      </c>
      <c r="S96" s="1" t="n">
        <f aca="false">DEGREES(ATAN2(COS(RADIANS(P96)),COS(RADIANS(R96))*SIN(RADIANS(P96))))</f>
        <v>-161.638453629728</v>
      </c>
      <c r="T96" s="1" t="n">
        <f aca="false">DEGREES(ASIN(SIN(RADIANS(R96))*SIN(RADIANS(P96))))</f>
        <v>-7.77728254893248</v>
      </c>
      <c r="U96" s="1" t="n">
        <f aca="false">TAN(RADIANS(R96/2))*TAN(RADIANS(R96/2))</f>
        <v>0.0430371734515437</v>
      </c>
      <c r="V96" s="1" t="n">
        <f aca="false">4*DEGREES(U96*SIN(2*RADIANS(I96))-2*K96*SIN(RADIANS(J96))+4*K96*U96*SIN(RADIANS(J96))*COS(2*RADIANS(I96))-0.5*U96*U96*SIN(4*RADIANS(I96))-1.25*K96*K96*SIN(2*RADIANS(J96)))</f>
        <v>13.7058066884879</v>
      </c>
      <c r="W96" s="1" t="n">
        <f aca="false">DEGREES(ACOS(COS(RADIANS(90.833))/(COS(RADIANS($B$3))*COS(RADIANS(T96)))-TAN(RADIANS($B$3))*TAN(RADIANS(T96))))</f>
        <v>97.1572374116599</v>
      </c>
      <c r="X96" s="7" t="n">
        <f aca="false">(720-4*$B$4-V96+$B$5*60)/1440</f>
        <v>0.504416992577439</v>
      </c>
      <c r="Y96" s="7" t="n">
        <f aca="false">X96-W96*4/1440</f>
        <v>0.23453577754505</v>
      </c>
      <c r="Z96" s="7" t="n">
        <f aca="false">X96+W96*4/1440</f>
        <v>0.774298207609828</v>
      </c>
      <c r="AA96" s="9" t="n">
        <f aca="false">8*W96</f>
        <v>777.25789929328</v>
      </c>
      <c r="AB96" s="1" t="n">
        <f aca="false">MOD(E96*1440+V96+4*$B$4-60*$B$5,1440)</f>
        <v>563.639530688487</v>
      </c>
      <c r="AC96" s="1" t="n">
        <f aca="false">IF(AB96/4&lt;0,AB96/4+180,AB96/4-180)</f>
        <v>-39.0901173278782</v>
      </c>
      <c r="AD96" s="1" t="n">
        <f aca="false">DEGREES(ACOS(SIN(RADIANS($B$3))*SIN(RADIANS(T96))+COS(RADIANS($B$3))*COS(RADIANS(T96))*COS(RADIANS(AC96))))</f>
        <v>46.3338783633795</v>
      </c>
      <c r="AE96" s="1" t="n">
        <f aca="false">90-AD96</f>
        <v>43.6661216366205</v>
      </c>
      <c r="AF96" s="1" t="n">
        <f aca="false">IF(AE96&gt;85,0,IF(AE96&gt;5,58.1/TAN(RADIANS(AE96))-0.07/POWER(TAN(RADIANS(AE96)),3)+0.000086/POWER(TAN(RADIANS(AE96)),5),IF(AE96&gt;-0.575,1735+AE96*(-518.2+AE96*(103.4+AE96*(-12.79+AE96*0.711))),-20.772/TAN(RADIANS(AE96)))))/3600</f>
        <v>0.0168860569845516</v>
      </c>
      <c r="AG96" s="1" t="n">
        <f aca="false">AE96+AF96</f>
        <v>43.6830076936051</v>
      </c>
      <c r="AH96" s="1" t="n">
        <f aca="false">IF(AC96&gt;0,MOD(DEGREES(ACOS(((SIN(RADIANS($B$3))*COS(RADIANS(AD96)))-SIN(RADIANS(T96)))/(COS(RADIANS($B$3))*SIN(RADIANS(AD96)))))+180,360),MOD(540-DEGREES(ACOS(((SIN(RADIANS($B$3))*COS(RADIANS(AD96)))-SIN(RADIANS(T96)))/(COS(RADIANS($B$3))*SIN(RADIANS(AD96))))),360))</f>
        <v>59.7286996753721</v>
      </c>
    </row>
    <row r="97" customFormat="false" ht="15" hidden="false" customHeight="false" outlineLevel="0" collapsed="false">
      <c r="D97" s="6" t="n">
        <f aca="false">$B$7</f>
        <v>33890</v>
      </c>
      <c r="E97" s="7" t="n">
        <f aca="false">E96+0.1/24</f>
        <v>0.4</v>
      </c>
      <c r="F97" s="2" t="n">
        <f aca="false">D97+2415018.5+E97-$B$5/24</f>
        <v>2448908.48333333</v>
      </c>
      <c r="G97" s="8" t="n">
        <f aca="false">(F97-2451545)/36525</f>
        <v>-0.0721838923112007</v>
      </c>
      <c r="I97" s="1" t="n">
        <f aca="false">MOD(280.46646+G97*(36000.76983+G97*0.0003032),360)</f>
        <v>201.790769050786</v>
      </c>
      <c r="J97" s="1" t="n">
        <f aca="false">357.52911+G97*(35999.05029-0.0001537*G97)</f>
        <v>-2241.02246023971</v>
      </c>
      <c r="K97" s="1" t="n">
        <f aca="false">0.016708634-G97*(0.000042037+0.0000001267*G97)</f>
        <v>0.0167116677341089</v>
      </c>
      <c r="L97" s="1" t="n">
        <f aca="false">SIN(RADIANS(J97))*(1.914602-G97*(0.004817+0.000014*G97))+SIN(RADIANS(2*J97))*(0.019993-0.000101*G97)+SIN(RADIANS(3*J97))*0.000289</f>
        <v>-1.89739857430348</v>
      </c>
      <c r="M97" s="1" t="n">
        <f aca="false">I97+L97</f>
        <v>199.893370476482</v>
      </c>
      <c r="N97" s="1" t="n">
        <f aca="false">J97+L97</f>
        <v>-2242.91985881402</v>
      </c>
      <c r="O97" s="1" t="n">
        <f aca="false">(1.000001018*(1-K97*K97))/(1+K97*COS(RADIANS(N97)))</f>
        <v>0.997666705278111</v>
      </c>
      <c r="P97" s="1" t="n">
        <f aca="false">M97-0.00569-0.00478*SIN(RADIANS(125.04-1934.136*G97))</f>
        <v>199.892439680361</v>
      </c>
      <c r="Q97" s="1" t="n">
        <f aca="false">23+(26+((21.448-G97*(46.815+G97*(0.00059-G97*0.001813))))/60)/60</f>
        <v>23.440229801434</v>
      </c>
      <c r="R97" s="1" t="n">
        <f aca="false">Q97+0.00256*COS(RADIANS(125.04-1934.136*G97))</f>
        <v>23.4399912624822</v>
      </c>
      <c r="S97" s="1" t="n">
        <f aca="false">DEGREES(ATAN2(COS(RADIANS(P97)),COS(RADIANS(R97))*SIN(RADIANS(P97))))</f>
        <v>-161.634597937142</v>
      </c>
      <c r="T97" s="1" t="n">
        <f aca="false">DEGREES(ASIN(SIN(RADIANS(R97))*SIN(RADIANS(P97))))</f>
        <v>-7.77884006046736</v>
      </c>
      <c r="U97" s="1" t="n">
        <f aca="false">TAN(RADIANS(R97/2))*TAN(RADIANS(R97/2))</f>
        <v>0.0430371734088724</v>
      </c>
      <c r="V97" s="1" t="n">
        <f aca="false">4*DEGREES(U97*SIN(2*RADIANS(I97))-2*K97*SIN(RADIANS(J97))+4*K97*U97*SIN(RADIANS(J97))*COS(2*RADIANS(I97))-0.5*U97*U97*SIN(4*RADIANS(I97))-1.25*K97*K97*SIN(2*RADIANS(J97)))</f>
        <v>13.7068229644967</v>
      </c>
      <c r="W97" s="1" t="n">
        <f aca="false">DEGREES(ACOS(COS(RADIANS(90.833))/(COS(RADIANS($B$3))*COS(RADIANS(T97)))-TAN(RADIANS($B$3))*TAN(RADIANS(T97))))</f>
        <v>97.1584826248057</v>
      </c>
      <c r="X97" s="7" t="n">
        <f aca="false">(720-4*$B$4-V97+$B$5*60)/1440</f>
        <v>0.504416286830211</v>
      </c>
      <c r="Y97" s="7" t="n">
        <f aca="false">X97-W97*4/1440</f>
        <v>0.234531612872417</v>
      </c>
      <c r="Z97" s="7" t="n">
        <f aca="false">X97+W97*4/1440</f>
        <v>0.774300960788004</v>
      </c>
      <c r="AA97" s="9" t="n">
        <f aca="false">8*W97</f>
        <v>777.267860998445</v>
      </c>
      <c r="AB97" s="1" t="n">
        <f aca="false">MOD(E97*1440+V97+4*$B$4-60*$B$5,1440)</f>
        <v>569.640546964497</v>
      </c>
      <c r="AC97" s="1" t="n">
        <f aca="false">IF(AB97/4&lt;0,AB97/4+180,AB97/4-180)</f>
        <v>-37.5898632588758</v>
      </c>
      <c r="AD97" s="1" t="n">
        <f aca="false">DEGREES(ACOS(SIN(RADIANS($B$3))*SIN(RADIANS(T97))+COS(RADIANS($B$3))*COS(RADIANS(T97))*COS(RADIANS(AC97))))</f>
        <v>45.317179916273</v>
      </c>
      <c r="AE97" s="1" t="n">
        <f aca="false">90-AD97</f>
        <v>44.682820083727</v>
      </c>
      <c r="AF97" s="1" t="n">
        <f aca="false">IF(AE97&gt;85,0,IF(AE97&gt;5,58.1/TAN(RADIANS(AE97))-0.07/POWER(TAN(RADIANS(AE97)),3)+0.000086/POWER(TAN(RADIANS(AE97)),5),IF(AE97&gt;-0.575,1735+AE97*(-518.2+AE97*(103.4+AE97*(-12.79+AE97*0.711))),-20.772/TAN(RADIANS(AE97)))))/3600</f>
        <v>0.0162984939209453</v>
      </c>
      <c r="AG97" s="1" t="n">
        <f aca="false">AE97+AF97</f>
        <v>44.6991185776479</v>
      </c>
      <c r="AH97" s="1" t="n">
        <f aca="false">IF(AC97&gt;0,MOD(DEGREES(ACOS(((SIN(RADIANS($B$3))*COS(RADIANS(AD97)))-SIN(RADIANS(T97)))/(COS(RADIANS($B$3))*SIN(RADIANS(AD97)))))+180,360),MOD(540-DEGREES(ACOS(((SIN(RADIANS($B$3))*COS(RADIANS(AD97)))-SIN(RADIANS(T97)))/(COS(RADIANS($B$3))*SIN(RADIANS(AD97))))),360))</f>
        <v>58.2166953878854</v>
      </c>
    </row>
    <row r="98" customFormat="false" ht="15" hidden="false" customHeight="false" outlineLevel="0" collapsed="false">
      <c r="D98" s="6" t="n">
        <f aca="false">$B$7</f>
        <v>33890</v>
      </c>
      <c r="E98" s="7" t="n">
        <f aca="false">E97+0.1/24</f>
        <v>0.404166666666666</v>
      </c>
      <c r="F98" s="2" t="n">
        <f aca="false">D98+2415018.5+E98-$B$5/24</f>
        <v>2448908.4875</v>
      </c>
      <c r="G98" s="8" t="n">
        <f aca="false">(F98-2451545)/36525</f>
        <v>-0.0721837782340786</v>
      </c>
      <c r="I98" s="1" t="n">
        <f aca="false">MOD(280.46646+G98*(36000.76983+G98*0.0003032),360)</f>
        <v>201.794875914996</v>
      </c>
      <c r="J98" s="1" t="n">
        <f aca="false">357.52911+G98*(35999.05029-0.0001537*G98)</f>
        <v>-2241.01835357166</v>
      </c>
      <c r="K98" s="1" t="n">
        <f aca="false">0.016708634-G98*(0.000042037+0.0000001267*G98)</f>
        <v>0.0167116677293156</v>
      </c>
      <c r="L98" s="1" t="n">
        <f aca="false">SIN(RADIANS(J98))*(1.914602-G98*(0.004817+0.000014*G98))+SIN(RADIANS(2*J98))*(0.019993-0.000101*G98)+SIN(RADIANS(3*J98))*0.000289</f>
        <v>-1.89737990631729</v>
      </c>
      <c r="M98" s="1" t="n">
        <f aca="false">I98+L98</f>
        <v>199.897496008679</v>
      </c>
      <c r="N98" s="1" t="n">
        <f aca="false">J98+L98</f>
        <v>-2242.91573347797</v>
      </c>
      <c r="O98" s="1" t="n">
        <f aca="false">(1.000001018*(1-K98*K98))/(1+K98*COS(RADIANS(N98)))</f>
        <v>0.997665516443961</v>
      </c>
      <c r="P98" s="1" t="n">
        <f aca="false">M98-0.00569-0.00478*SIN(RADIANS(125.04-1934.136*G98))</f>
        <v>199.896565210842</v>
      </c>
      <c r="Q98" s="1" t="n">
        <f aca="false">23+(26+((21.448-G98*(46.815+G98*(0.00059-G98*0.001813))))/60)/60</f>
        <v>23.4402297999505</v>
      </c>
      <c r="R98" s="1" t="n">
        <f aca="false">Q98+0.00256*COS(RADIANS(125.04-1934.136*G98))</f>
        <v>23.4399912511833</v>
      </c>
      <c r="S98" s="1" t="n">
        <f aca="false">DEGREES(ATAN2(COS(RADIANS(P98)),COS(RADIANS(R98))*SIN(RADIANS(P98))))</f>
        <v>-161.630742206299</v>
      </c>
      <c r="T98" s="1" t="n">
        <f aca="false">DEGREES(ASIN(SIN(RADIANS(R98))*SIN(RADIANS(P98))))</f>
        <v>-7.78039754109102</v>
      </c>
      <c r="U98" s="1" t="n">
        <f aca="false">TAN(RADIANS(R98/2))*TAN(RADIANS(R98/2))</f>
        <v>0.0430371733662012</v>
      </c>
      <c r="V98" s="1" t="n">
        <f aca="false">4*DEGREES(U98*SIN(2*RADIANS(I98))-2*K98*SIN(RADIANS(J98))+4*K98*U98*SIN(RADIANS(J98))*COS(2*RADIANS(I98))-0.5*U98*U98*SIN(4*RADIANS(I98))-1.25*K98*K98*SIN(2*RADIANS(J98)))</f>
        <v>13.7078390895868</v>
      </c>
      <c r="W98" s="1" t="n">
        <f aca="false">DEGREES(ACOS(COS(RADIANS(90.833))/(COS(RADIANS($B$3))*COS(RADIANS(T98)))-TAN(RADIANS($B$3))*TAN(RADIANS(T98))))</f>
        <v>97.1597278266775</v>
      </c>
      <c r="X98" s="7" t="n">
        <f aca="false">(720-4*$B$4-V98+$B$5*60)/1440</f>
        <v>0.504415581187787</v>
      </c>
      <c r="Y98" s="7" t="n">
        <f aca="false">X98-W98*4/1440</f>
        <v>0.234527448335905</v>
      </c>
      <c r="Z98" s="7" t="n">
        <f aca="false">X98+W98*4/1440</f>
        <v>0.774303714039669</v>
      </c>
      <c r="AA98" s="9" t="n">
        <f aca="false">8*W98</f>
        <v>777.27782261342</v>
      </c>
      <c r="AB98" s="1" t="n">
        <f aca="false">MOD(E98*1440+V98+4*$B$4-60*$B$5,1440)</f>
        <v>575.641563089586</v>
      </c>
      <c r="AC98" s="1" t="n">
        <f aca="false">IF(AB98/4&lt;0,AB98/4+180,AB98/4-180)</f>
        <v>-36.0896092276035</v>
      </c>
      <c r="AD98" s="1" t="n">
        <f aca="false">DEGREES(ACOS(SIN(RADIANS($B$3))*SIN(RADIANS(T98))+COS(RADIANS($B$3))*COS(RADIANS(T98))*COS(RADIANS(AC98))))</f>
        <v>44.3172040459309</v>
      </c>
      <c r="AE98" s="1" t="n">
        <f aca="false">90-AD98</f>
        <v>45.6827959540691</v>
      </c>
      <c r="AF98" s="1" t="n">
        <f aca="false">IF(AE98&gt;85,0,IF(AE98&gt;5,58.1/TAN(RADIANS(AE98))-0.07/POWER(TAN(RADIANS(AE98)),3)+0.000086/POWER(TAN(RADIANS(AE98)),5),IF(AE98&gt;-0.575,1735+AE98*(-518.2+AE98*(103.4+AE98*(-12.79+AE98*0.711))),-20.772/TAN(RADIANS(AE98)))))/3600</f>
        <v>0.0157406642488342</v>
      </c>
      <c r="AG98" s="1" t="n">
        <f aca="false">AE98+AF98</f>
        <v>45.6985366183179</v>
      </c>
      <c r="AH98" s="1" t="n">
        <f aca="false">IF(AC98&gt;0,MOD(DEGREES(ACOS(((SIN(RADIANS($B$3))*COS(RADIANS(AD98)))-SIN(RADIANS(T98)))/(COS(RADIANS($B$3))*SIN(RADIANS(AD98)))))+180,360),MOD(540-DEGREES(ACOS(((SIN(RADIANS($B$3))*COS(RADIANS(AD98)))-SIN(RADIANS(T98)))/(COS(RADIANS($B$3))*SIN(RADIANS(AD98))))),360))</f>
        <v>56.6562466592274</v>
      </c>
    </row>
    <row r="99" customFormat="false" ht="15" hidden="false" customHeight="false" outlineLevel="0" collapsed="false">
      <c r="D99" s="6" t="n">
        <f aca="false">$B$7</f>
        <v>33890</v>
      </c>
      <c r="E99" s="7" t="n">
        <f aca="false">E98+0.1/24</f>
        <v>0.408333333333333</v>
      </c>
      <c r="F99" s="2" t="n">
        <f aca="false">D99+2415018.5+E99-$B$5/24</f>
        <v>2448908.49166667</v>
      </c>
      <c r="G99" s="8" t="n">
        <f aca="false">(F99-2451545)/36525</f>
        <v>-0.0721836641569693</v>
      </c>
      <c r="I99" s="1" t="n">
        <f aca="false">MOD(280.46646+G99*(36000.76983+G99*0.0003032),360)</f>
        <v>201.798982778747</v>
      </c>
      <c r="J99" s="1" t="n">
        <f aca="false">357.52911+G99*(35999.05029-0.0001537*G99)</f>
        <v>-2241.01424690406</v>
      </c>
      <c r="K99" s="1" t="n">
        <f aca="false">0.016708634-G99*(0.000042037+0.0000001267*G99)</f>
        <v>0.0167116677245222</v>
      </c>
      <c r="L99" s="1" t="n">
        <f aca="false">SIN(RADIANS(J99))*(1.914602-G99*(0.004817+0.000014*G99))+SIN(RADIANS(2*J99))*(0.019993-0.000101*G99)+SIN(RADIANS(3*J99))*0.000289</f>
        <v>-1.89736122850133</v>
      </c>
      <c r="M99" s="1" t="n">
        <f aca="false">I99+L99</f>
        <v>199.901621550246</v>
      </c>
      <c r="N99" s="1" t="n">
        <f aca="false">J99+L99</f>
        <v>-2242.91160813256</v>
      </c>
      <c r="O99" s="1" t="n">
        <f aca="false">(1.000001018*(1-K99*K99))/(1+K99*COS(RADIANS(N99)))</f>
        <v>0.997664327620581</v>
      </c>
      <c r="P99" s="1" t="n">
        <f aca="false">M99-0.00569-0.00478*SIN(RADIANS(125.04-1934.136*G99))</f>
        <v>199.900690750694</v>
      </c>
      <c r="Q99" s="1" t="n">
        <f aca="false">23+(26+((21.448-G99*(46.815+G99*(0.00059-G99*0.001813))))/60)/60</f>
        <v>23.4402297984671</v>
      </c>
      <c r="R99" s="1" t="n">
        <f aca="false">Q99+0.00256*COS(RADIANS(125.04-1934.136*G99))</f>
        <v>23.4399912398844</v>
      </c>
      <c r="S99" s="1" t="n">
        <f aca="false">DEGREES(ATAN2(COS(RADIANS(P99)),COS(RADIANS(R99))*SIN(RADIANS(P99))))</f>
        <v>-161.626886438057</v>
      </c>
      <c r="T99" s="1" t="n">
        <f aca="false">DEGREES(ASIN(SIN(RADIANS(R99))*SIN(RADIANS(P99))))</f>
        <v>-7.78195499044718</v>
      </c>
      <c r="U99" s="1" t="n">
        <f aca="false">TAN(RADIANS(R99/2))*TAN(RADIANS(R99/2))</f>
        <v>0.04303717332353</v>
      </c>
      <c r="V99" s="1" t="n">
        <f aca="false">4*DEGREES(U99*SIN(2*RADIANS(I99))-2*K99*SIN(RADIANS(J99))+4*K99*U99*SIN(RADIANS(J99))*COS(2*RADIANS(I99))-0.5*U99*U99*SIN(4*RADIANS(I99))-1.25*K99*K99*SIN(2*RADIANS(J99)))</f>
        <v>13.7088550635075</v>
      </c>
      <c r="W99" s="1" t="n">
        <f aca="false">DEGREES(ACOS(COS(RADIANS(90.833))/(COS(RADIANS($B$3))*COS(RADIANS(T99)))-TAN(RADIANS($B$3))*TAN(RADIANS(T99))))</f>
        <v>97.1609730169925</v>
      </c>
      <c r="X99" s="7" t="n">
        <f aca="false">(720-4*$B$4-V99+$B$5*60)/1440</f>
        <v>0.504414875650342</v>
      </c>
      <c r="Y99" s="7" t="n">
        <f aca="false">X99-W99*4/1440</f>
        <v>0.234523283936474</v>
      </c>
      <c r="Z99" s="7" t="n">
        <f aca="false">X99+W99*4/1440</f>
        <v>0.77430646736421</v>
      </c>
      <c r="AA99" s="9" t="n">
        <f aca="false">8*W99</f>
        <v>777.28778413594</v>
      </c>
      <c r="AB99" s="1" t="n">
        <f aca="false">MOD(E99*1440+V99+4*$B$4-60*$B$5,1440)</f>
        <v>581.642579063507</v>
      </c>
      <c r="AC99" s="1" t="n">
        <f aca="false">IF(AB99/4&lt;0,AB99/4+180,AB99/4-180)</f>
        <v>-34.5893552341232</v>
      </c>
      <c r="AD99" s="1" t="n">
        <f aca="false">DEGREES(ACOS(SIN(RADIANS($B$3))*SIN(RADIANS(T99))+COS(RADIANS($B$3))*COS(RADIANS(T99))*COS(RADIANS(AC99))))</f>
        <v>43.3352456442111</v>
      </c>
      <c r="AE99" s="1" t="n">
        <f aca="false">90-AD99</f>
        <v>46.664754355789</v>
      </c>
      <c r="AF99" s="1" t="n">
        <f aca="false">IF(AE99&gt;85,0,IF(AE99&gt;5,58.1/TAN(RADIANS(AE99))-0.07/POWER(TAN(RADIANS(AE99)),3)+0.000086/POWER(TAN(RADIANS(AE99)),5),IF(AE99&gt;-0.575,1735+AE99*(-518.2+AE99*(103.4+AE99*(-12.79+AE99*0.711))),-20.772/TAN(RADIANS(AE99)))))/3600</f>
        <v>0.0152109603073271</v>
      </c>
      <c r="AG99" s="1" t="n">
        <f aca="false">AE99+AF99</f>
        <v>46.6799653160963</v>
      </c>
      <c r="AH99" s="1" t="n">
        <f aca="false">IF(AC99&gt;0,MOD(DEGREES(ACOS(((SIN(RADIANS($B$3))*COS(RADIANS(AD99)))-SIN(RADIANS(T99)))/(COS(RADIANS($B$3))*SIN(RADIANS(AD99)))))+180,360),MOD(540-DEGREES(ACOS(((SIN(RADIANS($B$3))*COS(RADIANS(AD99)))-SIN(RADIANS(T99)))/(COS(RADIANS($B$3))*SIN(RADIANS(AD99))))),360))</f>
        <v>55.0446462489143</v>
      </c>
    </row>
    <row r="100" customFormat="false" ht="15" hidden="false" customHeight="false" outlineLevel="0" collapsed="false">
      <c r="D100" s="6" t="n">
        <f aca="false">$B$7</f>
        <v>33890</v>
      </c>
      <c r="E100" s="7" t="n">
        <f aca="false">E99+0.1/24</f>
        <v>0.4125</v>
      </c>
      <c r="F100" s="2" t="n">
        <f aca="false">D100+2415018.5+E100-$B$5/24</f>
        <v>2448908.49583333</v>
      </c>
      <c r="G100" s="8" t="n">
        <f aca="false">(F100-2451545)/36525</f>
        <v>-0.0721835500798472</v>
      </c>
      <c r="I100" s="1" t="n">
        <f aca="false">MOD(280.46646+G100*(36000.76983+G100*0.0003032),360)</f>
        <v>201.803089642956</v>
      </c>
      <c r="J100" s="1" t="n">
        <f aca="false">357.52911+G100*(35999.05029-0.0001537*G100)</f>
        <v>-2241.010140236</v>
      </c>
      <c r="K100" s="1" t="n">
        <f aca="false">0.016708634-G100*(0.000042037+0.0000001267*G100)</f>
        <v>0.0167116677197288</v>
      </c>
      <c r="L100" s="1" t="n">
        <f aca="false">SIN(RADIANS(J100))*(1.914602-G100*(0.004817+0.000014*G100))+SIN(RADIANS(2*J100))*(0.019993-0.000101*G100)+SIN(RADIANS(3*J100))*0.000289</f>
        <v>-1.89734254085149</v>
      </c>
      <c r="M100" s="1" t="n">
        <f aca="false">I100+L100</f>
        <v>199.905747102105</v>
      </c>
      <c r="N100" s="1" t="n">
        <f aca="false">J100+L100</f>
        <v>-2242.90748277685</v>
      </c>
      <c r="O100" s="1" t="n">
        <f aca="false">(1.000001018*(1-K100*K100))/(1+K100*COS(RADIANS(N100)))</f>
        <v>0.997663138807714</v>
      </c>
      <c r="P100" s="1" t="n">
        <f aca="false">M100-0.00569-0.00478*SIN(RADIANS(125.04-1934.136*G100))</f>
        <v>199.904816300838</v>
      </c>
      <c r="Q100" s="1" t="n">
        <f aca="false">23+(26+((21.448-G100*(46.815+G100*(0.00059-G100*0.001813))))/60)/60</f>
        <v>23.4402297969836</v>
      </c>
      <c r="R100" s="1" t="n">
        <f aca="false">Q100+0.00256*COS(RADIANS(125.04-1934.136*G100))</f>
        <v>23.4399912285855</v>
      </c>
      <c r="S100" s="1" t="n">
        <f aca="false">DEGREES(ATAN2(COS(RADIANS(P100)),COS(RADIANS(R100))*SIN(RADIANS(P100))))</f>
        <v>-161.623030631548</v>
      </c>
      <c r="T100" s="1" t="n">
        <f aca="false">DEGREES(ASIN(SIN(RADIANS(R100))*SIN(RADIANS(P100))))</f>
        <v>-7.78351240887659</v>
      </c>
      <c r="U100" s="1" t="n">
        <f aca="false">TAN(RADIANS(R100/2))*TAN(RADIANS(R100/2))</f>
        <v>0.0430371732808587</v>
      </c>
      <c r="V100" s="1" t="n">
        <f aca="false">4*DEGREES(U100*SIN(2*RADIANS(I100))-2*K100*SIN(RADIANS(J100))+4*K100*U100*SIN(RADIANS(J100))*COS(2*RADIANS(I100))-0.5*U100*U100*SIN(4*RADIANS(I100))-1.25*K100*K100*SIN(2*RADIANS(J100)))</f>
        <v>13.7098708864627</v>
      </c>
      <c r="W100" s="1" t="n">
        <f aca="false">DEGREES(ACOS(COS(RADIANS(90.833))/(COS(RADIANS($B$3))*COS(RADIANS(T100)))-TAN(RADIANS($B$3))*TAN(RADIANS(T100))))</f>
        <v>97.1622181960248</v>
      </c>
      <c r="X100" s="7" t="n">
        <f aca="false">(720-4*$B$4-V100+$B$5*60)/1440</f>
        <v>0.504414170217734</v>
      </c>
      <c r="Y100" s="7" t="n">
        <f aca="false">X100-W100*4/1440</f>
        <v>0.234519119673221</v>
      </c>
      <c r="Z100" s="7" t="n">
        <f aca="false">X100+W100*4/1440</f>
        <v>0.774309220762248</v>
      </c>
      <c r="AA100" s="9" t="n">
        <f aca="false">8*W100</f>
        <v>777.297745568199</v>
      </c>
      <c r="AB100" s="1" t="n">
        <f aca="false">MOD(E100*1440+V100+4*$B$4-60*$B$5,1440)</f>
        <v>587.643594886463</v>
      </c>
      <c r="AC100" s="1" t="n">
        <f aca="false">IF(AB100/4&lt;0,AB100/4+180,AB100/4-180)</f>
        <v>-33.0891012783843</v>
      </c>
      <c r="AD100" s="1" t="n">
        <f aca="false">DEGREES(ACOS(SIN(RADIANS($B$3))*SIN(RADIANS(T100))+COS(RADIANS($B$3))*COS(RADIANS(T100))*COS(RADIANS(AC100))))</f>
        <v>42.3726902492639</v>
      </c>
      <c r="AE100" s="1" t="n">
        <f aca="false">90-AD100</f>
        <v>47.6273097507361</v>
      </c>
      <c r="AF100" s="1" t="n">
        <f aca="false">IF(AE100&gt;85,0,IF(AE100&gt;5,58.1/TAN(RADIANS(AE100))-0.07/POWER(TAN(RADIANS(AE100)),3)+0.000086/POWER(TAN(RADIANS(AE100)),5),IF(AE100&gt;-0.575,1735+AE100*(-518.2+AE100*(103.4+AE100*(-12.79+AE100*0.711))),-20.772/TAN(RADIANS(AE100)))))/3600</f>
        <v>0.0147079835512054</v>
      </c>
      <c r="AG100" s="1" t="n">
        <f aca="false">AE100+AF100</f>
        <v>47.6420177342873</v>
      </c>
      <c r="AH100" s="1" t="n">
        <f aca="false">IF(AC100&gt;0,MOD(DEGREES(ACOS(((SIN(RADIANS($B$3))*COS(RADIANS(AD100)))-SIN(RADIANS(T100)))/(COS(RADIANS($B$3))*SIN(RADIANS(AD100)))))+180,360),MOD(540-DEGREES(ACOS(((SIN(RADIANS($B$3))*COS(RADIANS(AD100)))-SIN(RADIANS(T100)))/(COS(RADIANS($B$3))*SIN(RADIANS(AD100))))),360))</f>
        <v>53.3791372739757</v>
      </c>
    </row>
    <row r="101" customFormat="false" ht="15" hidden="false" customHeight="false" outlineLevel="0" collapsed="false">
      <c r="D101" s="6" t="n">
        <f aca="false">$B$7</f>
        <v>33890</v>
      </c>
      <c r="E101" s="7" t="n">
        <f aca="false">E100+0.1/24</f>
        <v>0.416666666666666</v>
      </c>
      <c r="F101" s="2" t="n">
        <f aca="false">D101+2415018.5+E101-$B$5/24</f>
        <v>2448908.5</v>
      </c>
      <c r="G101" s="8" t="n">
        <f aca="false">(F101-2451545)/36525</f>
        <v>-0.0721834360027379</v>
      </c>
      <c r="I101" s="1" t="n">
        <f aca="false">MOD(280.46646+G101*(36000.76983+G101*0.0003032),360)</f>
        <v>201.807196506707</v>
      </c>
      <c r="J101" s="1" t="n">
        <f aca="false">357.52911+G101*(35999.05029-0.0001537*G101)</f>
        <v>-2241.0060335684</v>
      </c>
      <c r="K101" s="1" t="n">
        <f aca="false">0.016708634-G101*(0.000042037+0.0000001267*G101)</f>
        <v>0.0167116677149354</v>
      </c>
      <c r="L101" s="1" t="n">
        <f aca="false">SIN(RADIANS(J101))*(1.914602-G101*(0.004817+0.000014*G101))+SIN(RADIANS(2*J101))*(0.019993-0.000101*G101)+SIN(RADIANS(3*J101))*0.000289</f>
        <v>-1.89732384337198</v>
      </c>
      <c r="M101" s="1" t="n">
        <f aca="false">I101+L101</f>
        <v>199.909872663335</v>
      </c>
      <c r="N101" s="1" t="n">
        <f aca="false">J101+L101</f>
        <v>-2242.90335741177</v>
      </c>
      <c r="O101" s="1" t="n">
        <f aca="false">(1.000001018*(1-K101*K101))/(1+K101*COS(RADIANS(N101)))</f>
        <v>0.997661950005629</v>
      </c>
      <c r="P101" s="1" t="n">
        <f aca="false">M101-0.00569-0.00478*SIN(RADIANS(125.04-1934.136*G101))</f>
        <v>199.908941860353</v>
      </c>
      <c r="Q101" s="1" t="n">
        <f aca="false">23+(26+((21.448-G101*(46.815+G101*(0.00059-G101*0.001813))))/60)/60</f>
        <v>23.4402297955001</v>
      </c>
      <c r="R101" s="1" t="n">
        <f aca="false">Q101+0.00256*COS(RADIANS(125.04-1934.136*G101))</f>
        <v>23.4399912172867</v>
      </c>
      <c r="S101" s="1" t="n">
        <f aca="false">DEGREES(ATAN2(COS(RADIANS(P101)),COS(RADIANS(R101))*SIN(RADIANS(P101))))</f>
        <v>-161.619174787627</v>
      </c>
      <c r="T101" s="1" t="n">
        <f aca="false">DEGREES(ASIN(SIN(RADIANS(R101))*SIN(RADIANS(P101))))</f>
        <v>-7.78506979602386</v>
      </c>
      <c r="U101" s="1" t="n">
        <f aca="false">TAN(RADIANS(R101/2))*TAN(RADIANS(R101/2))</f>
        <v>0.0430371732381875</v>
      </c>
      <c r="V101" s="1" t="n">
        <f aca="false">4*DEGREES(U101*SIN(2*RADIANS(I101))-2*K101*SIN(RADIANS(J101))+4*K101*U101*SIN(RADIANS(J101))*COS(2*RADIANS(I101))-0.5*U101*U101*SIN(4*RADIANS(I101))-1.25*K101*K101*SIN(2*RADIANS(J101)))</f>
        <v>13.7108865582023</v>
      </c>
      <c r="W101" s="1" t="n">
        <f aca="false">DEGREES(ACOS(COS(RADIANS(90.833))/(COS(RADIANS($B$3))*COS(RADIANS(T101)))-TAN(RADIANS($B$3))*TAN(RADIANS(T101))))</f>
        <v>97.1634633634923</v>
      </c>
      <c r="X101" s="7" t="n">
        <f aca="false">(720-4*$B$4-V101+$B$5*60)/1440</f>
        <v>0.504413464890137</v>
      </c>
      <c r="Y101" s="7" t="n">
        <f aca="false">X101-W101*4/1440</f>
        <v>0.234514955547103</v>
      </c>
      <c r="Z101" s="7" t="n">
        <f aca="false">X101+W101*4/1440</f>
        <v>0.774311974233171</v>
      </c>
      <c r="AA101" s="9" t="n">
        <f aca="false">8*W101</f>
        <v>777.307706907938</v>
      </c>
      <c r="AB101" s="1" t="n">
        <f aca="false">MOD(E101*1440+V101+4*$B$4-60*$B$5,1440)</f>
        <v>593.644610558201</v>
      </c>
      <c r="AC101" s="1" t="n">
        <f aca="false">IF(AB101/4&lt;0,AB101/4+180,AB101/4-180)</f>
        <v>-31.5888473604497</v>
      </c>
      <c r="AD101" s="1" t="n">
        <f aca="false">DEGREES(ACOS(SIN(RADIANS($B$3))*SIN(RADIANS(T101))+COS(RADIANS($B$3))*COS(RADIANS(T101))*COS(RADIANS(AC101))))</f>
        <v>41.4310187550346</v>
      </c>
      <c r="AE101" s="1" t="n">
        <f aca="false">90-AD101</f>
        <v>48.5689812449654</v>
      </c>
      <c r="AF101" s="1" t="n">
        <f aca="false">IF(AE101&gt;85,0,IF(AE101&gt;5,58.1/TAN(RADIANS(AE101))-0.07/POWER(TAN(RADIANS(AE101)),3)+0.000086/POWER(TAN(RADIANS(AE101)),5),IF(AE101&gt;-0.575,1735+AE101*(-518.2+AE101*(103.4+AE101*(-12.79+AE101*0.711))),-20.772/TAN(RADIANS(AE101)))))/3600</f>
        <v>0.0142305252356729</v>
      </c>
      <c r="AG101" s="1" t="n">
        <f aca="false">AE101+AF101</f>
        <v>48.5832117702011</v>
      </c>
      <c r="AH101" s="1" t="n">
        <f aca="false">IF(AC101&gt;0,MOD(DEGREES(ACOS(((SIN(RADIANS($B$3))*COS(RADIANS(AD101)))-SIN(RADIANS(T101)))/(COS(RADIANS($B$3))*SIN(RADIANS(AD101)))))+180,360),MOD(540-DEGREES(ACOS(((SIN(RADIANS($B$3))*COS(RADIANS(AD101)))-SIN(RADIANS(T101)))/(COS(RADIANS($B$3))*SIN(RADIANS(AD101))))),360))</f>
        <v>51.6569359731963</v>
      </c>
    </row>
    <row r="102" customFormat="false" ht="15" hidden="false" customHeight="false" outlineLevel="0" collapsed="false">
      <c r="D102" s="6" t="n">
        <f aca="false">$B$7</f>
        <v>33890</v>
      </c>
      <c r="E102" s="7" t="n">
        <f aca="false">E101+0.1/24</f>
        <v>0.420833333333333</v>
      </c>
      <c r="F102" s="2" t="n">
        <f aca="false">D102+2415018.5+E102-$B$5/24</f>
        <v>2448908.50416667</v>
      </c>
      <c r="G102" s="8" t="n">
        <f aca="false">(F102-2451545)/36525</f>
        <v>-0.0721833219256158</v>
      </c>
      <c r="I102" s="1" t="n">
        <f aca="false">MOD(280.46646+G102*(36000.76983+G102*0.0003032),360)</f>
        <v>201.811303370918</v>
      </c>
      <c r="J102" s="1" t="n">
        <f aca="false">357.52911+G102*(35999.05029-0.0001537*G102)</f>
        <v>-2241.00192690035</v>
      </c>
      <c r="K102" s="1" t="n">
        <f aca="false">0.016708634-G102*(0.000042037+0.0000001267*G102)</f>
        <v>0.0167116677101421</v>
      </c>
      <c r="L102" s="1" t="n">
        <f aca="false">SIN(RADIANS(J102))*(1.914602-G102*(0.004817+0.000014*G102))+SIN(RADIANS(2*J102))*(0.019993-0.000101*G102)+SIN(RADIANS(3*J102))*0.000289</f>
        <v>-1.89730513605869</v>
      </c>
      <c r="M102" s="1" t="n">
        <f aca="false">I102+L102</f>
        <v>199.913998234859</v>
      </c>
      <c r="N102" s="1" t="n">
        <f aca="false">J102+L102</f>
        <v>-2242.8992320364</v>
      </c>
      <c r="O102" s="1" t="n">
        <f aca="false">(1.000001018*(1-K102*K102))/(1+K102*COS(RADIANS(N102)))</f>
        <v>0.997660761214069</v>
      </c>
      <c r="P102" s="1" t="n">
        <f aca="false">M102-0.00569-0.00478*SIN(RADIANS(125.04-1934.136*G102))</f>
        <v>199.913067430161</v>
      </c>
      <c r="Q102" s="1" t="n">
        <f aca="false">23+(26+((21.448-G102*(46.815+G102*(0.00059-G102*0.001813))))/60)/60</f>
        <v>23.4402297940166</v>
      </c>
      <c r="R102" s="1" t="n">
        <f aca="false">Q102+0.00256*COS(RADIANS(125.04-1934.136*G102))</f>
        <v>23.4399912059878</v>
      </c>
      <c r="S102" s="1" t="n">
        <f aca="false">DEGREES(ATAN2(COS(RADIANS(P102)),COS(RADIANS(R102))*SIN(RADIANS(P102))))</f>
        <v>-161.615318905427</v>
      </c>
      <c r="T102" s="1" t="n">
        <f aca="false">DEGREES(ASIN(SIN(RADIANS(R102))*SIN(RADIANS(P102))))</f>
        <v>-7.78662715222938</v>
      </c>
      <c r="U102" s="1" t="n">
        <f aca="false">TAN(RADIANS(R102/2))*TAN(RADIANS(R102/2))</f>
        <v>0.0430371731955164</v>
      </c>
      <c r="V102" s="1" t="n">
        <f aca="false">4*DEGREES(U102*SIN(2*RADIANS(I102))-2*K102*SIN(RADIANS(J102))+4*K102*U102*SIN(RADIANS(J102))*COS(2*RADIANS(I102))-0.5*U102*U102*SIN(4*RADIANS(I102))-1.25*K102*K102*SIN(2*RADIANS(J102)))</f>
        <v>13.71190207893</v>
      </c>
      <c r="W102" s="1" t="n">
        <f aca="false">DEGREES(ACOS(COS(RADIANS(90.833))/(COS(RADIANS($B$3))*COS(RADIANS(T102)))-TAN(RADIANS($B$3))*TAN(RADIANS(T102))))</f>
        <v>97.1647085196688</v>
      </c>
      <c r="X102" s="7" t="n">
        <f aca="false">(720-4*$B$4-V102+$B$5*60)/1440</f>
        <v>0.50441275966741</v>
      </c>
      <c r="Y102" s="7" t="n">
        <f aca="false">X102-W102*4/1440</f>
        <v>0.234510791557219</v>
      </c>
      <c r="Z102" s="7" t="n">
        <f aca="false">X102+W102*4/1440</f>
        <v>0.774314727777601</v>
      </c>
      <c r="AA102" s="9" t="n">
        <f aca="false">8*W102</f>
        <v>777.317668157351</v>
      </c>
      <c r="AB102" s="1" t="n">
        <f aca="false">MOD(E102*1440+V102+4*$B$4-60*$B$5,1440)</f>
        <v>599.64562607893</v>
      </c>
      <c r="AC102" s="1" t="n">
        <f aca="false">IF(AB102/4&lt;0,AB102/4+180,AB102/4-180)</f>
        <v>-30.0885934802676</v>
      </c>
      <c r="AD102" s="1" t="n">
        <f aca="false">DEGREES(ACOS(SIN(RADIANS($B$3))*SIN(RADIANS(T102))+COS(RADIANS($B$3))*COS(RADIANS(T102))*COS(RADIANS(AC102))))</f>
        <v>40.5118115860913</v>
      </c>
      <c r="AE102" s="1" t="n">
        <f aca="false">90-AD102</f>
        <v>49.4881884139088</v>
      </c>
      <c r="AF102" s="1" t="n">
        <f aca="false">IF(AE102&gt;85,0,IF(AE102&gt;5,58.1/TAN(RADIANS(AE102))-0.07/POWER(TAN(RADIANS(AE102)),3)+0.000086/POWER(TAN(RADIANS(AE102)),5),IF(AE102&gt;-0.575,1735+AE102*(-518.2+AE102*(103.4+AE102*(-12.79+AE102*0.711))),-20.772/TAN(RADIANS(AE102)))))/3600</f>
        <v>0.0137775498451351</v>
      </c>
      <c r="AG102" s="1" t="n">
        <f aca="false">AE102+AF102</f>
        <v>49.5019659637539</v>
      </c>
      <c r="AH102" s="1" t="n">
        <f aca="false">IF(AC102&gt;0,MOD(DEGREES(ACOS(((SIN(RADIANS($B$3))*COS(RADIANS(AD102)))-SIN(RADIANS(T102)))/(COS(RADIANS($B$3))*SIN(RADIANS(AD102)))))+180,360),MOD(540-DEGREES(ACOS(((SIN(RADIANS($B$3))*COS(RADIANS(AD102)))-SIN(RADIANS(T102)))/(COS(RADIANS($B$3))*SIN(RADIANS(AD102))))),360))</f>
        <v>49.8752609371572</v>
      </c>
    </row>
    <row r="103" customFormat="false" ht="15" hidden="false" customHeight="false" outlineLevel="0" collapsed="false">
      <c r="D103" s="6" t="n">
        <f aca="false">$B$7</f>
        <v>33890</v>
      </c>
      <c r="E103" s="7" t="n">
        <f aca="false">E102+0.1/24</f>
        <v>0.425</v>
      </c>
      <c r="F103" s="2" t="n">
        <f aca="false">D103+2415018.5+E103-$B$5/24</f>
        <v>2448908.50833333</v>
      </c>
      <c r="G103" s="8" t="n">
        <f aca="false">(F103-2451545)/36525</f>
        <v>-0.0721832078485064</v>
      </c>
      <c r="I103" s="1" t="n">
        <f aca="false">MOD(280.46646+G103*(36000.76983+G103*0.0003032),360)</f>
        <v>201.815410234668</v>
      </c>
      <c r="J103" s="1" t="n">
        <f aca="false">357.52911+G103*(35999.05029-0.0001537*G103)</f>
        <v>-2240.99782023275</v>
      </c>
      <c r="K103" s="1" t="n">
        <f aca="false">0.016708634-G103*(0.000042037+0.0000001267*G103)</f>
        <v>0.0167116677053487</v>
      </c>
      <c r="L103" s="1" t="n">
        <f aca="false">SIN(RADIANS(J103))*(1.914602-G103*(0.004817+0.000014*G103))+SIN(RADIANS(2*J103))*(0.019993-0.000101*G103)+SIN(RADIANS(3*J103))*0.000289</f>
        <v>-1.89728641891586</v>
      </c>
      <c r="M103" s="1" t="n">
        <f aca="false">I103+L103</f>
        <v>199.918123815753</v>
      </c>
      <c r="N103" s="1" t="n">
        <f aca="false">J103+L103</f>
        <v>-2242.89510665166</v>
      </c>
      <c r="O103" s="1" t="n">
        <f aca="false">(1.000001018*(1-K103*K103))/(1+K103*COS(RADIANS(N103)))</f>
        <v>0.997659572433305</v>
      </c>
      <c r="P103" s="1" t="n">
        <f aca="false">M103-0.00569-0.00478*SIN(RADIANS(125.04-1934.136*G103))</f>
        <v>199.917193009339</v>
      </c>
      <c r="Q103" s="1" t="n">
        <f aca="false">23+(26+((21.448-G103*(46.815+G103*(0.00059-G103*0.001813))))/60)/60</f>
        <v>23.4402297925332</v>
      </c>
      <c r="R103" s="1" t="n">
        <f aca="false">Q103+0.00256*COS(RADIANS(125.04-1934.136*G103))</f>
        <v>23.4399911946889</v>
      </c>
      <c r="S103" s="1" t="n">
        <f aca="false">DEGREES(ATAN2(COS(RADIANS(P103)),COS(RADIANS(R103))*SIN(RADIANS(P103))))</f>
        <v>-161.611462985806</v>
      </c>
      <c r="T103" s="1" t="n">
        <f aca="false">DEGREES(ASIN(SIN(RADIANS(R103))*SIN(RADIANS(P103))))</f>
        <v>-7.7881844771371</v>
      </c>
      <c r="U103" s="1" t="n">
        <f aca="false">TAN(RADIANS(R103/2))*TAN(RADIANS(R103/2))</f>
        <v>0.0430371731528452</v>
      </c>
      <c r="V103" s="1" t="n">
        <f aca="false">4*DEGREES(U103*SIN(2*RADIANS(I103))-2*K103*SIN(RADIANS(J103))+4*K103*U103*SIN(RADIANS(J103))*COS(2*RADIANS(I103))-0.5*U103*U103*SIN(4*RADIANS(I103))-1.25*K103*K103*SIN(2*RADIANS(J103)))</f>
        <v>13.7129174483953</v>
      </c>
      <c r="W103" s="1" t="n">
        <f aca="false">DEGREES(ACOS(COS(RADIANS(90.833))/(COS(RADIANS($B$3))*COS(RADIANS(T103)))-TAN(RADIANS($B$3))*TAN(RADIANS(T103))))</f>
        <v>97.1659536642716</v>
      </c>
      <c r="X103" s="7" t="n">
        <f aca="false">(720-4*$B$4-V103+$B$5*60)/1440</f>
        <v>0.504412054549726</v>
      </c>
      <c r="Y103" s="7" t="n">
        <f aca="false">X103-W103*4/1440</f>
        <v>0.234506627704527</v>
      </c>
      <c r="Z103" s="7" t="n">
        <f aca="false">X103+W103*4/1440</f>
        <v>0.774317481394925</v>
      </c>
      <c r="AA103" s="9" t="n">
        <f aca="false">8*W103</f>
        <v>777.327629314173</v>
      </c>
      <c r="AB103" s="1" t="n">
        <f aca="false">MOD(E103*1440+V103+4*$B$4-60*$B$5,1440)</f>
        <v>605.646641448395</v>
      </c>
      <c r="AC103" s="1" t="n">
        <f aca="false">IF(AB103/4&lt;0,AB103/4+180,AB103/4-180)</f>
        <v>-28.5883396379012</v>
      </c>
      <c r="AD103" s="1" t="n">
        <f aca="false">DEGREES(ACOS(SIN(RADIANS($B$3))*SIN(RADIANS(T103))+COS(RADIANS($B$3))*COS(RADIANS(T103))*COS(RADIANS(AC103))))</f>
        <v>39.6167520807066</v>
      </c>
      <c r="AE103" s="1" t="n">
        <f aca="false">90-AD103</f>
        <v>50.3832479192934</v>
      </c>
      <c r="AF103" s="1" t="n">
        <f aca="false">IF(AE103&gt;85,0,IF(AE103&gt;5,58.1/TAN(RADIANS(AE103))-0.07/POWER(TAN(RADIANS(AE103)),3)+0.000086/POWER(TAN(RADIANS(AE103)),5),IF(AE103&gt;-0.575,1735+AE103*(-518.2+AE103*(103.4+AE103*(-12.79+AE103*0.711))),-20.772/TAN(RADIANS(AE103)))))/3600</f>
        <v>0.013348180766219</v>
      </c>
      <c r="AG103" s="1" t="n">
        <f aca="false">AE103+AF103</f>
        <v>50.3965961000596</v>
      </c>
      <c r="AH103" s="1" t="n">
        <f aca="false">IF(AC103&gt;0,MOD(DEGREES(ACOS(((SIN(RADIANS($B$3))*COS(RADIANS(AD103)))-SIN(RADIANS(T103)))/(COS(RADIANS($B$3))*SIN(RADIANS(AD103)))))+180,360),MOD(540-DEGREES(ACOS(((SIN(RADIANS($B$3))*COS(RADIANS(AD103)))-SIN(RADIANS(T103)))/(COS(RADIANS($B$3))*SIN(RADIANS(AD103))))),360))</f>
        <v>48.0313697980181</v>
      </c>
    </row>
    <row r="104" customFormat="false" ht="15" hidden="false" customHeight="false" outlineLevel="0" collapsed="false">
      <c r="D104" s="6" t="n">
        <f aca="false">$B$7</f>
        <v>33890</v>
      </c>
      <c r="E104" s="7" t="n">
        <f aca="false">E103+0.1/24</f>
        <v>0.429166666666666</v>
      </c>
      <c r="F104" s="2" t="n">
        <f aca="false">D104+2415018.5+E104-$B$5/24</f>
        <v>2448908.5125</v>
      </c>
      <c r="G104" s="8" t="n">
        <f aca="false">(F104-2451545)/36525</f>
        <v>-0.0721830937713844</v>
      </c>
      <c r="I104" s="1" t="n">
        <f aca="false">MOD(280.46646+G104*(36000.76983+G104*0.0003032),360)</f>
        <v>201.819517098878</v>
      </c>
      <c r="J104" s="1" t="n">
        <f aca="false">357.52911+G104*(35999.05029-0.0001537*G104)</f>
        <v>-2240.99371356469</v>
      </c>
      <c r="K104" s="1" t="n">
        <f aca="false">0.016708634-G104*(0.000042037+0.0000001267*G104)</f>
        <v>0.0167116677005553</v>
      </c>
      <c r="L104" s="1" t="n">
        <f aca="false">SIN(RADIANS(J104))*(1.914602-G104*(0.004817+0.000014*G104))+SIN(RADIANS(2*J104))*(0.019993-0.000101*G104)+SIN(RADIANS(3*J104))*0.000289</f>
        <v>-1.89726769193933</v>
      </c>
      <c r="M104" s="1" t="n">
        <f aca="false">I104+L104</f>
        <v>199.922249406939</v>
      </c>
      <c r="N104" s="1" t="n">
        <f aca="false">J104+L104</f>
        <v>-2242.89098125663</v>
      </c>
      <c r="O104" s="1" t="n">
        <f aca="false">(1.000001018*(1-K104*K104))/(1+K104*COS(RADIANS(N104)))</f>
        <v>0.997658383663078</v>
      </c>
      <c r="P104" s="1" t="n">
        <f aca="false">M104-0.00569-0.00478*SIN(RADIANS(125.04-1934.136*G104))</f>
        <v>199.921318598809</v>
      </c>
      <c r="Q104" s="1" t="n">
        <f aca="false">23+(26+((21.448-G104*(46.815+G104*(0.00059-G104*0.001813))))/60)/60</f>
        <v>23.4402297910497</v>
      </c>
      <c r="R104" s="1" t="n">
        <f aca="false">Q104+0.00256*COS(RADIANS(125.04-1934.136*G104))</f>
        <v>23.43999118339</v>
      </c>
      <c r="S104" s="1" t="n">
        <f aca="false">DEGREES(ATAN2(COS(RADIANS(P104)),COS(RADIANS(R104))*SIN(RADIANS(P104))))</f>
        <v>-161.607607027896</v>
      </c>
      <c r="T104" s="1" t="n">
        <f aca="false">DEGREES(ASIN(SIN(RADIANS(R104))*SIN(RADIANS(P104))))</f>
        <v>-7.78974177108772</v>
      </c>
      <c r="U104" s="1" t="n">
        <f aca="false">TAN(RADIANS(R104/2))*TAN(RADIANS(R104/2))</f>
        <v>0.043037173110174</v>
      </c>
      <c r="V104" s="1" t="n">
        <f aca="false">4*DEGREES(U104*SIN(2*RADIANS(I104))-2*K104*SIN(RADIANS(J104))+4*K104*U104*SIN(RADIANS(J104))*COS(2*RADIANS(I104))-0.5*U104*U104*SIN(4*RADIANS(I104))-1.25*K104*K104*SIN(2*RADIANS(J104)))</f>
        <v>13.713932666802</v>
      </c>
      <c r="W104" s="1" t="n">
        <f aca="false">DEGREES(ACOS(COS(RADIANS(90.833))/(COS(RADIANS($B$3))*COS(RADIANS(T104)))-TAN(RADIANS($B$3))*TAN(RADIANS(T104))))</f>
        <v>97.167198797575</v>
      </c>
      <c r="X104" s="7" t="n">
        <f aca="false">(720-4*$B$4-V104+$B$5*60)/1440</f>
        <v>0.504411349536943</v>
      </c>
      <c r="Y104" s="7" t="n">
        <f aca="false">X104-W104*4/1440</f>
        <v>0.234502463988124</v>
      </c>
      <c r="Z104" s="7" t="n">
        <f aca="false">X104+W104*4/1440</f>
        <v>0.774320235085762</v>
      </c>
      <c r="AA104" s="9" t="n">
        <f aca="false">8*W104</f>
        <v>777.3375903806</v>
      </c>
      <c r="AB104" s="1" t="n">
        <f aca="false">MOD(E104*1440+V104+4*$B$4-60*$B$5,1440)</f>
        <v>611.647656666801</v>
      </c>
      <c r="AC104" s="1" t="n">
        <f aca="false">IF(AB104/4&lt;0,AB104/4+180,AB104/4-180)</f>
        <v>-27.0880858332997</v>
      </c>
      <c r="AD104" s="1" t="n">
        <f aca="false">DEGREES(ACOS(SIN(RADIANS($B$3))*SIN(RADIANS(T104))+COS(RADIANS($B$3))*COS(RADIANS(T104))*COS(RADIANS(AC104))))</f>
        <v>38.7476287588535</v>
      </c>
      <c r="AE104" s="1" t="n">
        <f aca="false">90-AD104</f>
        <v>51.2523712411465</v>
      </c>
      <c r="AF104" s="1" t="n">
        <f aca="false">IF(AE104&gt;85,0,IF(AE104&gt;5,58.1/TAN(RADIANS(AE104))-0.07/POWER(TAN(RADIANS(AE104)),3)+0.000086/POWER(TAN(RADIANS(AE104)),5),IF(AE104&gt;-0.575,1735+AE104*(-518.2+AE104*(103.4+AE104*(-12.79+AE104*0.711))),-20.772/TAN(RADIANS(AE104)))))/3600</f>
        <v>0.0129416877596029</v>
      </c>
      <c r="AG104" s="1" t="n">
        <f aca="false">AE104+AF104</f>
        <v>51.2653129289061</v>
      </c>
      <c r="AH104" s="1" t="n">
        <f aca="false">IF(AC104&gt;0,MOD(DEGREES(ACOS(((SIN(RADIANS($B$3))*COS(RADIANS(AD104)))-SIN(RADIANS(T104)))/(COS(RADIANS($B$3))*SIN(RADIANS(AD104)))))+180,360),MOD(540-DEGREES(ACOS(((SIN(RADIANS($B$3))*COS(RADIANS(AD104)))-SIN(RADIANS(T104)))/(COS(RADIANS($B$3))*SIN(RADIANS(AD104))))),360))</f>
        <v>46.1226043757443</v>
      </c>
    </row>
    <row r="105" customFormat="false" ht="15" hidden="false" customHeight="false" outlineLevel="0" collapsed="false">
      <c r="D105" s="6" t="n">
        <f aca="false">$B$7</f>
        <v>33890</v>
      </c>
      <c r="E105" s="7" t="n">
        <f aca="false">E104+0.1/24</f>
        <v>0.433333333333333</v>
      </c>
      <c r="F105" s="2" t="n">
        <f aca="false">D105+2415018.5+E105-$B$5/24</f>
        <v>2448908.51666667</v>
      </c>
      <c r="G105" s="8" t="n">
        <f aca="false">(F105-2451545)/36525</f>
        <v>-0.072182979694275</v>
      </c>
      <c r="I105" s="1" t="n">
        <f aca="false">MOD(280.46646+G105*(36000.76983+G105*0.0003032),360)</f>
        <v>201.823623962629</v>
      </c>
      <c r="J105" s="1" t="n">
        <f aca="false">357.52911+G105*(35999.05029-0.0001537*G105)</f>
        <v>-2240.98960689709</v>
      </c>
      <c r="K105" s="1" t="n">
        <f aca="false">0.016708634-G105*(0.000042037+0.0000001267*G105)</f>
        <v>0.0167116676957619</v>
      </c>
      <c r="L105" s="1" t="n">
        <f aca="false">SIN(RADIANS(J105))*(1.914602-G105*(0.004817+0.000014*G105))+SIN(RADIANS(2*J105))*(0.019993-0.000101*G105)+SIN(RADIANS(3*J105))*0.000289</f>
        <v>-1.89724895513337</v>
      </c>
      <c r="M105" s="1" t="n">
        <f aca="false">I105+L105</f>
        <v>199.926375007496</v>
      </c>
      <c r="N105" s="1" t="n">
        <f aca="false">J105+L105</f>
        <v>-2242.88685585223</v>
      </c>
      <c r="O105" s="1" t="n">
        <f aca="false">(1.000001018*(1-K105*K105))/(1+K105*COS(RADIANS(N105)))</f>
        <v>0.997657194903659</v>
      </c>
      <c r="P105" s="1" t="n">
        <f aca="false">M105-0.00569-0.00478*SIN(RADIANS(125.04-1934.136*G105))</f>
        <v>199.92544419765</v>
      </c>
      <c r="Q105" s="1" t="n">
        <f aca="false">23+(26+((21.448-G105*(46.815+G105*(0.00059-G105*0.001813))))/60)/60</f>
        <v>23.4402297895662</v>
      </c>
      <c r="R105" s="1" t="n">
        <f aca="false">Q105+0.00256*COS(RADIANS(125.04-1934.136*G105))</f>
        <v>23.4399911720911</v>
      </c>
      <c r="S105" s="1" t="n">
        <f aca="false">DEGREES(ATAN2(COS(RADIANS(P105)),COS(RADIANS(R105))*SIN(RADIANS(P105))))</f>
        <v>-161.603751032553</v>
      </c>
      <c r="T105" s="1" t="n">
        <f aca="false">DEGREES(ASIN(SIN(RADIANS(R105))*SIN(RADIANS(P105))))</f>
        <v>-7.79129903372589</v>
      </c>
      <c r="U105" s="1" t="n">
        <f aca="false">TAN(RADIANS(R105/2))*TAN(RADIANS(R105/2))</f>
        <v>0.0430371730675029</v>
      </c>
      <c r="V105" s="1" t="n">
        <f aca="false">4*DEGREES(U105*SIN(2*RADIANS(I105))-2*K105*SIN(RADIANS(J105))+4*K105*U105*SIN(RADIANS(J105))*COS(2*RADIANS(I105))-0.5*U105*U105*SIN(4*RADIANS(I105))-1.25*K105*K105*SIN(2*RADIANS(J105)))</f>
        <v>13.7149477339003</v>
      </c>
      <c r="W105" s="1" t="n">
        <f aca="false">DEGREES(ACOS(COS(RADIANS(90.833))/(COS(RADIANS($B$3))*COS(RADIANS(T105)))-TAN(RADIANS($B$3))*TAN(RADIANS(T105))))</f>
        <v>97.1684439192965</v>
      </c>
      <c r="X105" s="7" t="n">
        <f aca="false">(720-4*$B$4-V105+$B$5*60)/1440</f>
        <v>0.504410644629236</v>
      </c>
      <c r="Y105" s="7" t="n">
        <f aca="false">X105-W105*4/1440</f>
        <v>0.234498300408968</v>
      </c>
      <c r="Z105" s="7" t="n">
        <f aca="false">X105+W105*4/1440</f>
        <v>0.774322988849504</v>
      </c>
      <c r="AA105" s="9" t="n">
        <f aca="false">8*W105</f>
        <v>777.347551354372</v>
      </c>
      <c r="AB105" s="1" t="n">
        <f aca="false">MOD(E105*1440+V105+4*$B$4-60*$B$5,1440)</f>
        <v>617.6486717339</v>
      </c>
      <c r="AC105" s="1" t="n">
        <f aca="false">IF(AB105/4&lt;0,AB105/4+180,AB105/4-180)</f>
        <v>-25.587832066525</v>
      </c>
      <c r="AD105" s="1" t="n">
        <f aca="false">DEGREES(ACOS(SIN(RADIANS($B$3))*SIN(RADIANS(T105))+COS(RADIANS($B$3))*COS(RADIANS(T105))*COS(RADIANS(AC105))))</f>
        <v>37.9063361013306</v>
      </c>
      <c r="AE105" s="1" t="n">
        <f aca="false">90-AD105</f>
        <v>52.0936638986694</v>
      </c>
      <c r="AF105" s="1" t="n">
        <f aca="false">IF(AE105&gt;85,0,IF(AE105&gt;5,58.1/TAN(RADIANS(AE105))-0.07/POWER(TAN(RADIANS(AE105)),3)+0.000086/POWER(TAN(RADIANS(AE105)),5),IF(AE105&gt;-0.575,1735+AE105*(-518.2+AE105*(103.4+AE105*(-12.79+AE105*0.711))),-20.772/TAN(RADIANS(AE105)))))/3600</f>
        <v>0.0125574758341851</v>
      </c>
      <c r="AG105" s="1" t="n">
        <f aca="false">AE105+AF105</f>
        <v>52.1062213745036</v>
      </c>
      <c r="AH105" s="1" t="n">
        <f aca="false">IF(AC105&gt;0,MOD(DEGREES(ACOS(((SIN(RADIANS($B$3))*COS(RADIANS(AD105)))-SIN(RADIANS(T105)))/(COS(RADIANS($B$3))*SIN(RADIANS(AD105)))))+180,360),MOD(540-DEGREES(ACOS(((SIN(RADIANS($B$3))*COS(RADIANS(AD105)))-SIN(RADIANS(T105)))/(COS(RADIANS($B$3))*SIN(RADIANS(AD105))))),360))</f>
        <v>44.1464451909588</v>
      </c>
    </row>
    <row r="106" customFormat="false" ht="15" hidden="false" customHeight="false" outlineLevel="0" collapsed="false">
      <c r="D106" s="6" t="n">
        <f aca="false">$B$7</f>
        <v>33890</v>
      </c>
      <c r="E106" s="7" t="n">
        <f aca="false">E105+0.1/24</f>
        <v>0.4375</v>
      </c>
      <c r="F106" s="2" t="n">
        <f aca="false">D106+2415018.5+E106-$B$5/24</f>
        <v>2448908.52083333</v>
      </c>
      <c r="G106" s="8" t="n">
        <f aca="false">(F106-2451545)/36525</f>
        <v>-0.072182865617153</v>
      </c>
      <c r="I106" s="1" t="n">
        <f aca="false">MOD(280.46646+G106*(36000.76983+G106*0.0003032),360)</f>
        <v>201.827730826839</v>
      </c>
      <c r="J106" s="1" t="n">
        <f aca="false">357.52911+G106*(35999.05029-0.0001537*G106)</f>
        <v>-2240.98550022903</v>
      </c>
      <c r="K106" s="1" t="n">
        <f aca="false">0.016708634-G106*(0.000042037+0.0000001267*G106)</f>
        <v>0.0167116676909686</v>
      </c>
      <c r="L106" s="1" t="n">
        <f aca="false">SIN(RADIANS(J106))*(1.914602-G106*(0.004817+0.000014*G106))+SIN(RADIANS(2*J106))*(0.019993-0.000101*G106)+SIN(RADIANS(3*J106))*0.000289</f>
        <v>-1.89723020849383</v>
      </c>
      <c r="M106" s="1" t="n">
        <f aca="false">I106+L106</f>
        <v>199.930500618346</v>
      </c>
      <c r="N106" s="1" t="n">
        <f aca="false">J106+L106</f>
        <v>-2242.88273043753</v>
      </c>
      <c r="O106" s="1" t="n">
        <f aca="false">(1.000001018*(1-K106*K106))/(1+K106*COS(RADIANS(N106)))</f>
        <v>0.997656006154788</v>
      </c>
      <c r="P106" s="1" t="n">
        <f aca="false">M106-0.00569-0.00478*SIN(RADIANS(125.04-1934.136*G106))</f>
        <v>199.929569806785</v>
      </c>
      <c r="Q106" s="1" t="n">
        <f aca="false">23+(26+((21.448-G106*(46.815+G106*(0.00059-G106*0.001813))))/60)/60</f>
        <v>23.4402297880827</v>
      </c>
      <c r="R106" s="1" t="n">
        <f aca="false">Q106+0.00256*COS(RADIANS(125.04-1934.136*G106))</f>
        <v>23.4399911607923</v>
      </c>
      <c r="S106" s="1" t="n">
        <f aca="false">DEGREES(ATAN2(COS(RADIANS(P106)),COS(RADIANS(R106))*SIN(RADIANS(P106))))</f>
        <v>-161.599894998908</v>
      </c>
      <c r="T106" s="1" t="n">
        <f aca="false">DEGREES(ASIN(SIN(RADIANS(R106))*SIN(RADIANS(P106))))</f>
        <v>-7.79285626539197</v>
      </c>
      <c r="U106" s="1" t="n">
        <f aca="false">TAN(RADIANS(R106/2))*TAN(RADIANS(R106/2))</f>
        <v>0.0430371730248317</v>
      </c>
      <c r="V106" s="1" t="n">
        <f aca="false">4*DEGREES(U106*SIN(2*RADIANS(I106))-2*K106*SIN(RADIANS(J106))+4*K106*U106*SIN(RADIANS(J106))*COS(2*RADIANS(I106))-0.5*U106*U106*SIN(4*RADIANS(I106))-1.25*K106*K106*SIN(2*RADIANS(J106)))</f>
        <v>13.7159626498935</v>
      </c>
      <c r="W106" s="1" t="n">
        <f aca="false">DEGREES(ACOS(COS(RADIANS(90.833))/(COS(RADIANS($B$3))*COS(RADIANS(T106)))-TAN(RADIANS($B$3))*TAN(RADIANS(T106))))</f>
        <v>97.1696890297103</v>
      </c>
      <c r="X106" s="7" t="n">
        <f aca="false">(720-4*$B$4-V106+$B$5*60)/1440</f>
        <v>0.504409939826463</v>
      </c>
      <c r="Y106" s="7" t="n">
        <f aca="false">X106-W106*4/1440</f>
        <v>0.234494136966157</v>
      </c>
      <c r="Z106" s="7" t="n">
        <f aca="false">X106+W106*4/1440</f>
        <v>0.774325742686769</v>
      </c>
      <c r="AA106" s="9" t="n">
        <f aca="false">8*W106</f>
        <v>777.357512237682</v>
      </c>
      <c r="AB106" s="1" t="n">
        <f aca="false">MOD(E106*1440+V106+4*$B$4-60*$B$5,1440)</f>
        <v>623.649686649894</v>
      </c>
      <c r="AC106" s="1" t="n">
        <f aca="false">IF(AB106/4&lt;0,AB106/4+180,AB106/4-180)</f>
        <v>-24.0875783375266</v>
      </c>
      <c r="AD106" s="1" t="n">
        <f aca="false">DEGREES(ACOS(SIN(RADIANS($B$3))*SIN(RADIANS(T106))+COS(RADIANS($B$3))*COS(RADIANS(T106))*COS(RADIANS(AC106))))</f>
        <v>37.0948733955049</v>
      </c>
      <c r="AE106" s="1" t="n">
        <f aca="false">90-AD106</f>
        <v>52.9051266044951</v>
      </c>
      <c r="AF106" s="1" t="n">
        <f aca="false">IF(AE106&gt;85,0,IF(AE106&gt;5,58.1/TAN(RADIANS(AE106))-0.07/POWER(TAN(RADIANS(AE106)),3)+0.000086/POWER(TAN(RADIANS(AE106)),5),IF(AE106&gt;-0.575,1735+AE106*(-518.2+AE106*(103.4+AE106*(-12.79+AE106*0.711))),-20.772/TAN(RADIANS(AE106)))))/3600</f>
        <v>0.0121950751547291</v>
      </c>
      <c r="AG106" s="1" t="n">
        <f aca="false">AE106+AF106</f>
        <v>52.9173216796498</v>
      </c>
      <c r="AH106" s="1" t="n">
        <f aca="false">IF(AC106&gt;0,MOD(DEGREES(ACOS(((SIN(RADIANS($B$3))*COS(RADIANS(AD106)))-SIN(RADIANS(T106)))/(COS(RADIANS($B$3))*SIN(RADIANS(AD106)))))+180,360),MOD(540-DEGREES(ACOS(((SIN(RADIANS($B$3))*COS(RADIANS(AD106)))-SIN(RADIANS(T106)))/(COS(RADIANS($B$3))*SIN(RADIANS(AD106))))),360))</f>
        <v>42.1005760835545</v>
      </c>
    </row>
    <row r="107" customFormat="false" ht="15" hidden="false" customHeight="false" outlineLevel="0" collapsed="false">
      <c r="D107" s="6" t="n">
        <f aca="false">$B$7</f>
        <v>33890</v>
      </c>
      <c r="E107" s="7" t="n">
        <f aca="false">E106+0.1/24</f>
        <v>0.441666666666666</v>
      </c>
      <c r="F107" s="2" t="n">
        <f aca="false">D107+2415018.5+E107-$B$5/24</f>
        <v>2448908.525</v>
      </c>
      <c r="G107" s="8" t="n">
        <f aca="false">(F107-2451545)/36525</f>
        <v>-0.0721827515400309</v>
      </c>
      <c r="I107" s="1" t="n">
        <f aca="false">MOD(280.46646+G107*(36000.76983+G107*0.0003032),360)</f>
        <v>201.831837691049</v>
      </c>
      <c r="J107" s="1" t="n">
        <f aca="false">357.52911+G107*(35999.05029-0.0001537*G107)</f>
        <v>-2240.98139356098</v>
      </c>
      <c r="K107" s="1" t="n">
        <f aca="false">0.016708634-G107*(0.000042037+0.0000001267*G107)</f>
        <v>0.0167116676861752</v>
      </c>
      <c r="L107" s="1" t="n">
        <f aca="false">SIN(RADIANS(J107))*(1.914602-G107*(0.004817+0.000014*G107))+SIN(RADIANS(2*J107))*(0.019993-0.000101*G107)+SIN(RADIANS(3*J107))*0.000289</f>
        <v>-1.89721145202286</v>
      </c>
      <c r="M107" s="1" t="n">
        <f aca="false">I107+L107</f>
        <v>199.934626239026</v>
      </c>
      <c r="N107" s="1" t="n">
        <f aca="false">J107+L107</f>
        <v>-2242.878605013</v>
      </c>
      <c r="O107" s="1" t="n">
        <f aca="false">(1.000001018*(1-K107*K107))/(1+K107*COS(RADIANS(N107)))</f>
        <v>0.997654817416605</v>
      </c>
      <c r="P107" s="1" t="n">
        <f aca="false">M107-0.00569-0.00478*SIN(RADIANS(125.04-1934.136*G107))</f>
        <v>199.933695425749</v>
      </c>
      <c r="Q107" s="1" t="n">
        <f aca="false">23+(26+((21.448-G107*(46.815+G107*(0.00059-G107*0.001813))))/60)/60</f>
        <v>23.4402297865993</v>
      </c>
      <c r="R107" s="1" t="n">
        <f aca="false">Q107+0.00256*COS(RADIANS(125.04-1934.136*G107))</f>
        <v>23.4399911494934</v>
      </c>
      <c r="S107" s="1" t="n">
        <f aca="false">DEGREES(ATAN2(COS(RADIANS(P107)),COS(RADIANS(R107))*SIN(RADIANS(P107))))</f>
        <v>-161.596038927389</v>
      </c>
      <c r="T107" s="1" t="n">
        <f aca="false">DEGREES(ASIN(SIN(RADIANS(R107))*SIN(RADIANS(P107))))</f>
        <v>-7.79441346590392</v>
      </c>
      <c r="U107" s="1" t="n">
        <f aca="false">TAN(RADIANS(R107/2))*TAN(RADIANS(R107/2))</f>
        <v>0.0430371729821606</v>
      </c>
      <c r="V107" s="1" t="n">
        <f aca="false">4*DEGREES(U107*SIN(2*RADIANS(I107))-2*K107*SIN(RADIANS(J107))+4*K107*U107*SIN(RADIANS(J107))*COS(2*RADIANS(I107))-0.5*U107*U107*SIN(4*RADIANS(I107))-1.25*K107*K107*SIN(2*RADIANS(J107)))</f>
        <v>13.7169774146448</v>
      </c>
      <c r="W107" s="1" t="n">
        <f aca="false">DEGREES(ACOS(COS(RADIANS(90.833))/(COS(RADIANS($B$3))*COS(RADIANS(T107)))-TAN(RADIANS($B$3))*TAN(RADIANS(T107))))</f>
        <v>97.1709341286725</v>
      </c>
      <c r="X107" s="7" t="n">
        <f aca="false">(720-4*$B$4-V107+$B$5*60)/1440</f>
        <v>0.504409235128719</v>
      </c>
      <c r="Y107" s="7" t="n">
        <f aca="false">X107-W107*4/1440</f>
        <v>0.234489973660184</v>
      </c>
      <c r="Z107" s="7" t="n">
        <f aca="false">X107+W107*4/1440</f>
        <v>0.774328496597254</v>
      </c>
      <c r="AA107" s="9" t="n">
        <f aca="false">8*W107</f>
        <v>777.36747302938</v>
      </c>
      <c r="AB107" s="1" t="n">
        <f aca="false">MOD(E107*1440+V107+4*$B$4-60*$B$5,1440)</f>
        <v>629.650701414644</v>
      </c>
      <c r="AC107" s="1" t="n">
        <f aca="false">IF(AB107/4&lt;0,AB107/4+180,AB107/4-180)</f>
        <v>-22.5873246463391</v>
      </c>
      <c r="AD107" s="1" t="n">
        <f aca="false">DEGREES(ACOS(SIN(RADIANS($B$3))*SIN(RADIANS(T107))+COS(RADIANS($B$3))*COS(RADIANS(T107))*COS(RADIANS(AC107))))</f>
        <v>36.3153411566587</v>
      </c>
      <c r="AE107" s="1" t="n">
        <f aca="false">90-AD107</f>
        <v>53.6846588433414</v>
      </c>
      <c r="AF107" s="1" t="n">
        <f aca="false">IF(AE107&gt;85,0,IF(AE107&gt;5,58.1/TAN(RADIANS(AE107))-0.07/POWER(TAN(RADIANS(AE107)),3)+0.000086/POWER(TAN(RADIANS(AE107)),5),IF(AE107&gt;-0.575,1735+AE107*(-518.2+AE107*(103.4+AE107*(-12.79+AE107*0.711))),-20.772/TAN(RADIANS(AE107)))))/3600</f>
        <v>0.0118541316432357</v>
      </c>
      <c r="AG107" s="1" t="n">
        <f aca="false">AE107+AF107</f>
        <v>53.6965129749846</v>
      </c>
      <c r="AH107" s="1" t="n">
        <f aca="false">IF(AC107&gt;0,MOD(DEGREES(ACOS(((SIN(RADIANS($B$3))*COS(RADIANS(AD107)))-SIN(RADIANS(T107)))/(COS(RADIANS($B$3))*SIN(RADIANS(AD107)))))+180,360),MOD(540-DEGREES(ACOS(((SIN(RADIANS($B$3))*COS(RADIANS(AD107)))-SIN(RADIANS(T107)))/(COS(RADIANS($B$3))*SIN(RADIANS(AD107))))),360))</f>
        <v>39.9829593554673</v>
      </c>
    </row>
    <row r="108" customFormat="false" ht="15" hidden="false" customHeight="false" outlineLevel="0" collapsed="false">
      <c r="D108" s="6" t="n">
        <f aca="false">$B$7</f>
        <v>33890</v>
      </c>
      <c r="E108" s="7" t="n">
        <f aca="false">E107+0.1/24</f>
        <v>0.445833333333333</v>
      </c>
      <c r="F108" s="2" t="n">
        <f aca="false">D108+2415018.5+E108-$B$5/24</f>
        <v>2448908.52916667</v>
      </c>
      <c r="G108" s="8" t="n">
        <f aca="false">(F108-2451545)/36525</f>
        <v>-0.0721826374629215</v>
      </c>
      <c r="I108" s="1" t="n">
        <f aca="false">MOD(280.46646+G108*(36000.76983+G108*0.0003032),360)</f>
        <v>201.835944554799</v>
      </c>
      <c r="J108" s="1" t="n">
        <f aca="false">357.52911+G108*(35999.05029-0.0001537*G108)</f>
        <v>-2240.97728689338</v>
      </c>
      <c r="K108" s="1" t="n">
        <f aca="false">0.016708634-G108*(0.000042037+0.0000001267*G108)</f>
        <v>0.0167116676813818</v>
      </c>
      <c r="L108" s="1" t="n">
        <f aca="false">SIN(RADIANS(J108))*(1.914602-G108*(0.004817+0.000014*G108))+SIN(RADIANS(2*J108))*(0.019993-0.000101*G108)+SIN(RADIANS(3*J108))*0.000289</f>
        <v>-1.89719268572261</v>
      </c>
      <c r="M108" s="1" t="n">
        <f aca="false">I108+L108</f>
        <v>199.938751869077</v>
      </c>
      <c r="N108" s="1" t="n">
        <f aca="false">J108+L108</f>
        <v>-2242.8744795791</v>
      </c>
      <c r="O108" s="1" t="n">
        <f aca="false">(1.000001018*(1-K108*K108))/(1+K108*COS(RADIANS(N108)))</f>
        <v>0.99765362868925</v>
      </c>
      <c r="P108" s="1" t="n">
        <f aca="false">M108-0.00569-0.00478*SIN(RADIANS(125.04-1934.136*G108))</f>
        <v>199.937821054084</v>
      </c>
      <c r="Q108" s="1" t="n">
        <f aca="false">23+(26+((21.448-G108*(46.815+G108*(0.00059-G108*0.001813))))/60)/60</f>
        <v>23.4402297851158</v>
      </c>
      <c r="R108" s="1" t="n">
        <f aca="false">Q108+0.00256*COS(RADIANS(125.04-1934.136*G108))</f>
        <v>23.4399911381945</v>
      </c>
      <c r="S108" s="1" t="n">
        <f aca="false">DEGREES(ATAN2(COS(RADIANS(P108)),COS(RADIANS(R108))*SIN(RADIANS(P108))))</f>
        <v>-161.592182818421</v>
      </c>
      <c r="T108" s="1" t="n">
        <f aca="false">DEGREES(ASIN(SIN(RADIANS(R108))*SIN(RADIANS(P108))))</f>
        <v>-7.79597063508049</v>
      </c>
      <c r="U108" s="1" t="n">
        <f aca="false">TAN(RADIANS(R108/2))*TAN(RADIANS(R108/2))</f>
        <v>0.0430371729394895</v>
      </c>
      <c r="V108" s="1" t="n">
        <f aca="false">4*DEGREES(U108*SIN(2*RADIANS(I108))-2*K108*SIN(RADIANS(J108))+4*K108*U108*SIN(RADIANS(J108))*COS(2*RADIANS(I108))-0.5*U108*U108*SIN(4*RADIANS(I108))-1.25*K108*K108*SIN(2*RADIANS(J108)))</f>
        <v>13.7179920280178</v>
      </c>
      <c r="W108" s="1" t="n">
        <f aca="false">DEGREES(ACOS(COS(RADIANS(90.833))/(COS(RADIANS($B$3))*COS(RADIANS(T108)))-TAN(RADIANS($B$3))*TAN(RADIANS(T108))))</f>
        <v>97.1721792160402</v>
      </c>
      <c r="X108" s="7" t="n">
        <f aca="false">(720-4*$B$4-V108+$B$5*60)/1440</f>
        <v>0.504408530536099</v>
      </c>
      <c r="Y108" s="7" t="n">
        <f aca="false">X108-W108*4/1440</f>
        <v>0.234485810491543</v>
      </c>
      <c r="Z108" s="7" t="n">
        <f aca="false">X108+W108*4/1440</f>
        <v>0.774331250580655</v>
      </c>
      <c r="AA108" s="9" t="n">
        <f aca="false">8*W108</f>
        <v>777.377433728322</v>
      </c>
      <c r="AB108" s="1" t="n">
        <f aca="false">MOD(E108*1440+V108+4*$B$4-60*$B$5,1440)</f>
        <v>635.651716028017</v>
      </c>
      <c r="AC108" s="1" t="n">
        <f aca="false">IF(AB108/4&lt;0,AB108/4+180,AB108/4-180)</f>
        <v>-21.0870709929957</v>
      </c>
      <c r="AD108" s="1" t="n">
        <f aca="false">DEGREES(ACOS(SIN(RADIANS($B$3))*SIN(RADIANS(T108))+COS(RADIANS($B$3))*COS(RADIANS(T108))*COS(RADIANS(AC108))))</f>
        <v>35.5699345802148</v>
      </c>
      <c r="AE108" s="1" t="n">
        <f aca="false">90-AD108</f>
        <v>54.4300654197852</v>
      </c>
      <c r="AF108" s="1" t="n">
        <f aca="false">IF(AE108&gt;85,0,IF(AE108&gt;5,58.1/TAN(RADIANS(AE108))-0.07/POWER(TAN(RADIANS(AE108)),3)+0.000086/POWER(TAN(RADIANS(AE108)),5),IF(AE108&gt;-0.575,1735+AE108*(-518.2+AE108*(103.4+AE108*(-12.79+AE108*0.711))),-20.772/TAN(RADIANS(AE108)))))/3600</f>
        <v>0.0115343979502199</v>
      </c>
      <c r="AG108" s="1" t="n">
        <f aca="false">AE108+AF108</f>
        <v>54.4415998177354</v>
      </c>
      <c r="AH108" s="1" t="n">
        <f aca="false">IF(AC108&gt;0,MOD(DEGREES(ACOS(((SIN(RADIANS($B$3))*COS(RADIANS(AD108)))-SIN(RADIANS(T108)))/(COS(RADIANS($B$3))*SIN(RADIANS(AD108)))))+180,360),MOD(540-DEGREES(ACOS(((SIN(RADIANS($B$3))*COS(RADIANS(AD108)))-SIN(RADIANS(T108)))/(COS(RADIANS($B$3))*SIN(RADIANS(AD108))))),360))</f>
        <v>37.7919213833632</v>
      </c>
    </row>
    <row r="109" customFormat="false" ht="15" hidden="false" customHeight="false" outlineLevel="0" collapsed="false">
      <c r="D109" s="6" t="n">
        <f aca="false">$B$7</f>
        <v>33890</v>
      </c>
      <c r="E109" s="7" t="n">
        <f aca="false">E108+0.1/24</f>
        <v>0.45</v>
      </c>
      <c r="F109" s="2" t="n">
        <f aca="false">D109+2415018.5+E109-$B$5/24</f>
        <v>2448908.53333333</v>
      </c>
      <c r="G109" s="8" t="n">
        <f aca="false">(F109-2451545)/36525</f>
        <v>-0.0721825233857995</v>
      </c>
      <c r="I109" s="1" t="n">
        <f aca="false">MOD(280.46646+G109*(36000.76983+G109*0.0003032),360)</f>
        <v>201.840051419009</v>
      </c>
      <c r="J109" s="1" t="n">
        <f aca="false">357.52911+G109*(35999.05029-0.0001537*G109)</f>
        <v>-2240.97318022532</v>
      </c>
      <c r="K109" s="1" t="n">
        <f aca="false">0.016708634-G109*(0.000042037+0.0000001267*G109)</f>
        <v>0.0167116676765884</v>
      </c>
      <c r="L109" s="1" t="n">
        <f aca="false">SIN(RADIANS(J109))*(1.914602-G109*(0.004817+0.000014*G109))+SIN(RADIANS(2*J109))*(0.019993-0.000101*G109)+SIN(RADIANS(3*J109))*0.000289</f>
        <v>-1.89717390958893</v>
      </c>
      <c r="M109" s="1" t="n">
        <f aca="false">I109+L109</f>
        <v>199.94287750942</v>
      </c>
      <c r="N109" s="1" t="n">
        <f aca="false">J109+L109</f>
        <v>-2242.87035413491</v>
      </c>
      <c r="O109" s="1" t="n">
        <f aca="false">(1.000001018*(1-K109*K109))/(1+K109*COS(RADIANS(N109)))</f>
        <v>0.997652439972462</v>
      </c>
      <c r="P109" s="1" t="n">
        <f aca="false">M109-0.00569-0.00478*SIN(RADIANS(125.04-1934.136*G109))</f>
        <v>199.941946692712</v>
      </c>
      <c r="Q109" s="1" t="n">
        <f aca="false">23+(26+((21.448-G109*(46.815+G109*(0.00059-G109*0.001813))))/60)/60</f>
        <v>23.4402297836323</v>
      </c>
      <c r="R109" s="1" t="n">
        <f aca="false">Q109+0.00256*COS(RADIANS(125.04-1934.136*G109))</f>
        <v>23.4399911268957</v>
      </c>
      <c r="S109" s="1" t="n">
        <f aca="false">DEGREES(ATAN2(COS(RADIANS(P109)),COS(RADIANS(R109))*SIN(RADIANS(P109))))</f>
        <v>-161.588326671135</v>
      </c>
      <c r="T109" s="1" t="n">
        <f aca="false">DEGREES(ASIN(SIN(RADIANS(R109))*SIN(RADIANS(P109))))</f>
        <v>-7.79752777326222</v>
      </c>
      <c r="U109" s="1" t="n">
        <f aca="false">TAN(RADIANS(R109/2))*TAN(RADIANS(R109/2))</f>
        <v>0.0430371728968184</v>
      </c>
      <c r="V109" s="1" t="n">
        <f aca="false">4*DEGREES(U109*SIN(2*RADIANS(I109))-2*K109*SIN(RADIANS(J109))+4*K109*U109*SIN(RADIANS(J109))*COS(2*RADIANS(I109))-0.5*U109*U109*SIN(4*RADIANS(I109))-1.25*K109*K109*SIN(2*RADIANS(J109)))</f>
        <v>13.719006490216</v>
      </c>
      <c r="W109" s="1" t="n">
        <f aca="false">DEGREES(ACOS(COS(RADIANS(90.833))/(COS(RADIANS($B$3))*COS(RADIANS(T109)))-TAN(RADIANS($B$3))*TAN(RADIANS(T109))))</f>
        <v>97.1734242920875</v>
      </c>
      <c r="X109" s="7" t="n">
        <f aca="false">(720-4*$B$4-V109+$B$5*60)/1440</f>
        <v>0.504407826048461</v>
      </c>
      <c r="Y109" s="7" t="n">
        <f aca="false">X109-W109*4/1440</f>
        <v>0.234481647459329</v>
      </c>
      <c r="Z109" s="7" t="n">
        <f aca="false">X109+W109*4/1440</f>
        <v>0.774334004637593</v>
      </c>
      <c r="AA109" s="9" t="n">
        <f aca="false">8*W109</f>
        <v>777.3873943367</v>
      </c>
      <c r="AB109" s="1" t="n">
        <f aca="false">MOD(E109*1440+V109+4*$B$4-60*$B$5,1440)</f>
        <v>641.652730490216</v>
      </c>
      <c r="AC109" s="1" t="n">
        <f aca="false">IF(AB109/4&lt;0,AB109/4+180,AB109/4-180)</f>
        <v>-19.586817377446</v>
      </c>
      <c r="AD109" s="1" t="n">
        <f aca="false">DEGREES(ACOS(SIN(RADIANS($B$3))*SIN(RADIANS(T109))+COS(RADIANS($B$3))*COS(RADIANS(T109))*COS(RADIANS(AC109))))</f>
        <v>34.8609334616113</v>
      </c>
      <c r="AE109" s="1" t="n">
        <f aca="false">90-AD109</f>
        <v>55.1390665383888</v>
      </c>
      <c r="AF109" s="1" t="n">
        <f aca="false">IF(AE109&gt;85,0,IF(AE109&gt;5,58.1/TAN(RADIANS(AE109))-0.07/POWER(TAN(RADIANS(AE109)),3)+0.000086/POWER(TAN(RADIANS(AE109)),5),IF(AE109&gt;-0.575,1735+AE109*(-518.2+AE109*(103.4+AE109*(-12.79+AE109*0.711))),-20.772/TAN(RADIANS(AE109)))))/3600</f>
        <v>0.0112357244942889</v>
      </c>
      <c r="AG109" s="1" t="n">
        <f aca="false">AE109+AF109</f>
        <v>55.150302262883</v>
      </c>
      <c r="AH109" s="1" t="n">
        <f aca="false">IF(AC109&gt;0,MOD(DEGREES(ACOS(((SIN(RADIANS($B$3))*COS(RADIANS(AD109)))-SIN(RADIANS(T109)))/(COS(RADIANS($B$3))*SIN(RADIANS(AD109)))))+180,360),MOD(540-DEGREES(ACOS(((SIN(RADIANS($B$3))*COS(RADIANS(AD109)))-SIN(RADIANS(T109)))/(COS(RADIANS($B$3))*SIN(RADIANS(AD109))))),360))</f>
        <v>35.5262479667466</v>
      </c>
    </row>
    <row r="110" customFormat="false" ht="15" hidden="false" customHeight="false" outlineLevel="0" collapsed="false">
      <c r="D110" s="6" t="n">
        <f aca="false">$B$7</f>
        <v>33890</v>
      </c>
      <c r="E110" s="7" t="n">
        <f aca="false">E109+0.1/24</f>
        <v>0.454166666666666</v>
      </c>
      <c r="F110" s="2" t="n">
        <f aca="false">D110+2415018.5+E110-$B$5/24</f>
        <v>2448908.5375</v>
      </c>
      <c r="G110" s="8" t="n">
        <f aca="false">(F110-2451545)/36525</f>
        <v>-0.0721824093086901</v>
      </c>
      <c r="I110" s="1" t="n">
        <f aca="false">MOD(280.46646+G110*(36000.76983+G110*0.0003032),360)</f>
        <v>201.844158282761</v>
      </c>
      <c r="J110" s="1" t="n">
        <f aca="false">357.52911+G110*(35999.05029-0.0001537*G110)</f>
        <v>-2240.96907355772</v>
      </c>
      <c r="K110" s="1" t="n">
        <f aca="false">0.016708634-G110*(0.000042037+0.0000001267*G110)</f>
        <v>0.0167116676717951</v>
      </c>
      <c r="L110" s="1" t="n">
        <f aca="false">SIN(RADIANS(J110))*(1.914602-G110*(0.004817+0.000014*G110))+SIN(RADIANS(2*J110))*(0.019993-0.000101*G110)+SIN(RADIANS(3*J110))*0.000289</f>
        <v>-1.89715512362609</v>
      </c>
      <c r="M110" s="1" t="n">
        <f aca="false">I110+L110</f>
        <v>199.947003159135</v>
      </c>
      <c r="N110" s="1" t="n">
        <f aca="false">J110+L110</f>
        <v>-2242.86622868135</v>
      </c>
      <c r="O110" s="1" t="n">
        <f aca="false">(1.000001018*(1-K110*K110))/(1+K110*COS(RADIANS(N110)))</f>
        <v>0.997651251266513</v>
      </c>
      <c r="P110" s="1" t="n">
        <f aca="false">M110-0.00569-0.00478*SIN(RADIANS(125.04-1934.136*G110))</f>
        <v>199.94607234071</v>
      </c>
      <c r="Q110" s="1" t="n">
        <f aca="false">23+(26+((21.448-G110*(46.815+G110*(0.00059-G110*0.001813))))/60)/60</f>
        <v>23.4402297821488</v>
      </c>
      <c r="R110" s="1" t="n">
        <f aca="false">Q110+0.00256*COS(RADIANS(125.04-1934.136*G110))</f>
        <v>23.4399911155968</v>
      </c>
      <c r="S110" s="1" t="n">
        <f aca="false">DEGREES(ATAN2(COS(RADIANS(P110)),COS(RADIANS(R110))*SIN(RADIANS(P110))))</f>
        <v>-161.584470486387</v>
      </c>
      <c r="T110" s="1" t="n">
        <f aca="false">DEGREES(ASIN(SIN(RADIANS(R110))*SIN(RADIANS(P110))))</f>
        <v>-7.79908488009362</v>
      </c>
      <c r="U110" s="1" t="n">
        <f aca="false">TAN(RADIANS(R110/2))*TAN(RADIANS(R110/2))</f>
        <v>0.0430371728541474</v>
      </c>
      <c r="V110" s="1" t="n">
        <f aca="false">4*DEGREES(U110*SIN(2*RADIANS(I110))-2*K110*SIN(RADIANS(J110))+4*K110*U110*SIN(RADIANS(J110))*COS(2*RADIANS(I110))-0.5*U110*U110*SIN(4*RADIANS(I110))-1.25*K110*K110*SIN(2*RADIANS(J110)))</f>
        <v>13.7200208009896</v>
      </c>
      <c r="W110" s="1" t="n">
        <f aca="false">DEGREES(ACOS(COS(RADIANS(90.833))/(COS(RADIANS($B$3))*COS(RADIANS(T110)))-TAN(RADIANS($B$3))*TAN(RADIANS(T110))))</f>
        <v>97.1746693565318</v>
      </c>
      <c r="X110" s="7" t="n">
        <f aca="false">(720-4*$B$4-V110+$B$5*60)/1440</f>
        <v>0.50440712166598</v>
      </c>
      <c r="Y110" s="7" t="n">
        <f aca="false">X110-W110*4/1440</f>
        <v>0.234477484564502</v>
      </c>
      <c r="Z110" s="7" t="n">
        <f aca="false">X110+W110*4/1440</f>
        <v>0.774336758767457</v>
      </c>
      <c r="AA110" s="9" t="n">
        <f aca="false">8*W110</f>
        <v>777.397354852255</v>
      </c>
      <c r="AB110" s="1" t="n">
        <f aca="false">MOD(E110*1440+V110+4*$B$4-60*$B$5,1440)</f>
        <v>647.653744800989</v>
      </c>
      <c r="AC110" s="1" t="n">
        <f aca="false">IF(AB110/4&lt;0,AB110/4+180,AB110/4-180)</f>
        <v>-18.0865637997529</v>
      </c>
      <c r="AD110" s="1" t="n">
        <f aca="false">DEGREES(ACOS(SIN(RADIANS($B$3))*SIN(RADIANS(T110))+COS(RADIANS($B$3))*COS(RADIANS(T110))*COS(RADIANS(AC110))))</f>
        <v>34.1906880291846</v>
      </c>
      <c r="AE110" s="1" t="n">
        <f aca="false">90-AD110</f>
        <v>55.8093119708154</v>
      </c>
      <c r="AF110" s="1" t="n">
        <f aca="false">IF(AE110&gt;85,0,IF(AE110&gt;5,58.1/TAN(RADIANS(AE110))-0.07/POWER(TAN(RADIANS(AE110)),3)+0.000086/POWER(TAN(RADIANS(AE110)),5),IF(AE110&gt;-0.575,1735+AE110*(-518.2+AE110*(103.4+AE110*(-12.79+AE110*0.711))),-20.772/TAN(RADIANS(AE110)))))/3600</f>
        <v>0.0109580502918201</v>
      </c>
      <c r="AG110" s="1" t="n">
        <f aca="false">AE110+AF110</f>
        <v>55.8202700211072</v>
      </c>
      <c r="AH110" s="1" t="n">
        <f aca="false">IF(AC110&gt;0,MOD(DEGREES(ACOS(((SIN(RADIANS($B$3))*COS(RADIANS(AD110)))-SIN(RADIANS(T110)))/(COS(RADIANS($B$3))*SIN(RADIANS(AD110)))))+180,360),MOD(540-DEGREES(ACOS(((SIN(RADIANS($B$3))*COS(RADIANS(AD110)))-SIN(RADIANS(T110)))/(COS(RADIANS($B$3))*SIN(RADIANS(AD110))))),360))</f>
        <v>33.1852877873357</v>
      </c>
    </row>
    <row r="111" customFormat="false" ht="15" hidden="false" customHeight="false" outlineLevel="0" collapsed="false">
      <c r="D111" s="6" t="n">
        <f aca="false">$B$7</f>
        <v>33890</v>
      </c>
      <c r="E111" s="7" t="n">
        <f aca="false">E110+0.1/24</f>
        <v>0.458333333333333</v>
      </c>
      <c r="F111" s="2" t="n">
        <f aca="false">D111+2415018.5+E111-$B$5/24</f>
        <v>2448908.54166667</v>
      </c>
      <c r="G111" s="8" t="n">
        <f aca="false">(F111-2451545)/36525</f>
        <v>-0.0721822952315681</v>
      </c>
      <c r="I111" s="1" t="n">
        <f aca="false">MOD(280.46646+G111*(36000.76983+G111*0.0003032),360)</f>
        <v>201.84826514697</v>
      </c>
      <c r="J111" s="1" t="n">
        <f aca="false">357.52911+G111*(35999.05029-0.0001537*G111)</f>
        <v>-2240.96496688967</v>
      </c>
      <c r="K111" s="1" t="n">
        <f aca="false">0.016708634-G111*(0.000042037+0.0000001267*G111)</f>
        <v>0.0167116676670017</v>
      </c>
      <c r="L111" s="1" t="n">
        <f aca="false">SIN(RADIANS(J111))*(1.914602-G111*(0.004817+0.000014*G111))+SIN(RADIANS(2*J111))*(0.019993-0.000101*G111)+SIN(RADIANS(3*J111))*0.000289</f>
        <v>-1.89713632782993</v>
      </c>
      <c r="M111" s="1" t="n">
        <f aca="false">I111+L111</f>
        <v>199.95112881914</v>
      </c>
      <c r="N111" s="1" t="n">
        <f aca="false">J111+L111</f>
        <v>-2242.8621032175</v>
      </c>
      <c r="O111" s="1" t="n">
        <f aca="false">(1.000001018*(1-K111*K111))/(1+K111*COS(RADIANS(N111)))</f>
        <v>0.997650062571143</v>
      </c>
      <c r="P111" s="1" t="n">
        <f aca="false">M111-0.00569-0.00478*SIN(RADIANS(125.04-1934.136*G111))</f>
        <v>199.950197999</v>
      </c>
      <c r="Q111" s="1" t="n">
        <f aca="false">23+(26+((21.448-G111*(46.815+G111*(0.00059-G111*0.001813))))/60)/60</f>
        <v>23.4402297806654</v>
      </c>
      <c r="R111" s="1" t="n">
        <f aca="false">Q111+0.00256*COS(RADIANS(125.04-1934.136*G111))</f>
        <v>23.4399911042979</v>
      </c>
      <c r="S111" s="1" t="n">
        <f aca="false">DEGREES(ATAN2(COS(RADIANS(P111)),COS(RADIANS(R111))*SIN(RADIANS(P111))))</f>
        <v>-161.580614263313</v>
      </c>
      <c r="T111" s="1" t="n">
        <f aca="false">DEGREES(ASIN(SIN(RADIANS(R111))*SIN(RADIANS(P111))))</f>
        <v>-7.80064195591447</v>
      </c>
      <c r="U111" s="1" t="n">
        <f aca="false">TAN(RADIANS(R111/2))*TAN(RADIANS(R111/2))</f>
        <v>0.0430371728114763</v>
      </c>
      <c r="V111" s="1" t="n">
        <f aca="false">4*DEGREES(U111*SIN(2*RADIANS(I111))-2*K111*SIN(RADIANS(J111))+4*K111*U111*SIN(RADIANS(J111))*COS(2*RADIANS(I111))-0.5*U111*U111*SIN(4*RADIANS(I111))-1.25*K111*K111*SIN(2*RADIANS(J111)))</f>
        <v>13.7210349605415</v>
      </c>
      <c r="W111" s="1" t="n">
        <f aca="false">DEGREES(ACOS(COS(RADIANS(90.833))/(COS(RADIANS($B$3))*COS(RADIANS(T111)))-TAN(RADIANS($B$3))*TAN(RADIANS(T111))))</f>
        <v>97.1759144096469</v>
      </c>
      <c r="X111" s="7" t="n">
        <f aca="false">(720-4*$B$4-V111+$B$5*60)/1440</f>
        <v>0.504406417388513</v>
      </c>
      <c r="Y111" s="7" t="n">
        <f aca="false">X111-W111*4/1440</f>
        <v>0.23447332180616</v>
      </c>
      <c r="Z111" s="7" t="n">
        <f aca="false">X111+W111*4/1440</f>
        <v>0.774339512970865</v>
      </c>
      <c r="AA111" s="9" t="n">
        <f aca="false">8*W111</f>
        <v>777.407315277175</v>
      </c>
      <c r="AB111" s="1" t="n">
        <f aca="false">MOD(E111*1440+V111+4*$B$4-60*$B$5,1440)</f>
        <v>653.654758960541</v>
      </c>
      <c r="AC111" s="1" t="n">
        <f aca="false">IF(AB111/4&lt;0,AB111/4+180,AB111/4-180)</f>
        <v>-16.5863102598647</v>
      </c>
      <c r="AD111" s="1" t="n">
        <f aca="false">DEGREES(ACOS(SIN(RADIANS($B$3))*SIN(RADIANS(T111))+COS(RADIANS($B$3))*COS(RADIANS(T111))*COS(RADIANS(AC111))))</f>
        <v>33.5616001838418</v>
      </c>
      <c r="AE111" s="1" t="n">
        <f aca="false">90-AD111</f>
        <v>56.4383998161582</v>
      </c>
      <c r="AF111" s="1" t="n">
        <f aca="false">IF(AE111&gt;85,0,IF(AE111&gt;5,58.1/TAN(RADIANS(AE111))-0.07/POWER(TAN(RADIANS(AE111)),3)+0.000086/POWER(TAN(RADIANS(AE111)),5),IF(AE111&gt;-0.575,1735+AE111*(-518.2+AE111*(103.4+AE111*(-12.79+AE111*0.711))),-20.772/TAN(RADIANS(AE111)))))/3600</f>
        <v>0.010701393327947</v>
      </c>
      <c r="AG111" s="1" t="n">
        <f aca="false">AE111+AF111</f>
        <v>56.4491012094862</v>
      </c>
      <c r="AH111" s="1" t="n">
        <f aca="false">IF(AC111&gt;0,MOD(DEGREES(ACOS(((SIN(RADIANS($B$3))*COS(RADIANS(AD111)))-SIN(RADIANS(T111)))/(COS(RADIANS($B$3))*SIN(RADIANS(AD111)))))+180,360),MOD(540-DEGREES(ACOS(((SIN(RADIANS($B$3))*COS(RADIANS(AD111)))-SIN(RADIANS(T111)))/(COS(RADIANS($B$3))*SIN(RADIANS(AD111))))),360))</f>
        <v>30.769061258326</v>
      </c>
    </row>
    <row r="112" customFormat="false" ht="15" hidden="false" customHeight="false" outlineLevel="0" collapsed="false">
      <c r="D112" s="6" t="n">
        <f aca="false">$B$7</f>
        <v>33890</v>
      </c>
      <c r="E112" s="7" t="n">
        <f aca="false">E111+0.1/24</f>
        <v>0.4625</v>
      </c>
      <c r="F112" s="2" t="n">
        <f aca="false">D112+2415018.5+E112-$B$5/24</f>
        <v>2448908.54583333</v>
      </c>
      <c r="G112" s="8" t="n">
        <f aca="false">(F112-2451545)/36525</f>
        <v>-0.0721821811544587</v>
      </c>
      <c r="I112" s="1" t="n">
        <f aca="false">MOD(280.46646+G112*(36000.76983+G112*0.0003032),360)</f>
        <v>201.852372010721</v>
      </c>
      <c r="J112" s="1" t="n">
        <f aca="false">357.52911+G112*(35999.05029-0.0001537*G112)</f>
        <v>-2240.96086022207</v>
      </c>
      <c r="K112" s="1" t="n">
        <f aca="false">0.016708634-G112*(0.000042037+0.0000001267*G112)</f>
        <v>0.0167116676622083</v>
      </c>
      <c r="L112" s="1" t="n">
        <f aca="false">SIN(RADIANS(J112))*(1.914602-G112*(0.004817+0.000014*G112))+SIN(RADIANS(2*J112))*(0.019993-0.000101*G112)+SIN(RADIANS(3*J112))*0.000289</f>
        <v>-1.89711752220471</v>
      </c>
      <c r="M112" s="1" t="n">
        <f aca="false">I112+L112</f>
        <v>199.955254488516</v>
      </c>
      <c r="N112" s="1" t="n">
        <f aca="false">J112+L112</f>
        <v>-2242.85797774427</v>
      </c>
      <c r="O112" s="1" t="n">
        <f aca="false">(1.000001018*(1-K112*K112))/(1+K112*COS(RADIANS(N112)))</f>
        <v>0.997648873886626</v>
      </c>
      <c r="P112" s="1" t="n">
        <f aca="false">M112-0.00569-0.00478*SIN(RADIANS(125.04-1934.136*G112))</f>
        <v>199.954323666659</v>
      </c>
      <c r="Q112" s="1" t="n">
        <f aca="false">23+(26+((21.448-G112*(46.815+G112*(0.00059-G112*0.001813))))/60)/60</f>
        <v>23.4402297791819</v>
      </c>
      <c r="R112" s="1" t="n">
        <f aca="false">Q112+0.00256*COS(RADIANS(125.04-1934.136*G112))</f>
        <v>23.4399910929991</v>
      </c>
      <c r="S112" s="1" t="n">
        <f aca="false">DEGREES(ATAN2(COS(RADIANS(P112)),COS(RADIANS(R112))*SIN(RADIANS(P112))))</f>
        <v>-161.576758002766</v>
      </c>
      <c r="T112" s="1" t="n">
        <f aca="false">DEGREES(ASIN(SIN(RADIANS(R112))*SIN(RADIANS(P112))))</f>
        <v>-7.80219900036965</v>
      </c>
      <c r="U112" s="1" t="n">
        <f aca="false">TAN(RADIANS(R112/2))*TAN(RADIANS(R112/2))</f>
        <v>0.0430371727688052</v>
      </c>
      <c r="V112" s="1" t="n">
        <f aca="false">4*DEGREES(U112*SIN(2*RADIANS(I112))-2*K112*SIN(RADIANS(J112))+4*K112*U112*SIN(RADIANS(J112))*COS(2*RADIANS(I112))-0.5*U112*U112*SIN(4*RADIANS(I112))-1.25*K112*K112*SIN(2*RADIANS(J112)))</f>
        <v>13.7220489686222</v>
      </c>
      <c r="W112" s="1" t="n">
        <f aca="false">DEGREES(ACOS(COS(RADIANS(90.833))/(COS(RADIANS($B$3))*COS(RADIANS(T112)))-TAN(RADIANS($B$3))*TAN(RADIANS(T112))))</f>
        <v>97.1771594511505</v>
      </c>
      <c r="X112" s="7" t="n">
        <f aca="false">(720-4*$B$4-V112+$B$5*60)/1440</f>
        <v>0.504405713216235</v>
      </c>
      <c r="Y112" s="7" t="n">
        <f aca="false">X112-W112*4/1440</f>
        <v>0.234469159185261</v>
      </c>
      <c r="Z112" s="7" t="n">
        <f aca="false">X112+W112*4/1440</f>
        <v>0.774342267247208</v>
      </c>
      <c r="AA112" s="9" t="n">
        <f aca="false">8*W112</f>
        <v>777.417275609204</v>
      </c>
      <c r="AB112" s="1" t="n">
        <f aca="false">MOD(E112*1440+V112+4*$B$4-60*$B$5,1440)</f>
        <v>659.655772968622</v>
      </c>
      <c r="AC112" s="1" t="n">
        <f aca="false">IF(AB112/4&lt;0,AB112/4+180,AB112/4-180)</f>
        <v>-15.0860567578445</v>
      </c>
      <c r="AD112" s="1" t="n">
        <f aca="false">DEGREES(ACOS(SIN(RADIANS($B$3))*SIN(RADIANS(T112))+COS(RADIANS($B$3))*COS(RADIANS(T112))*COS(RADIANS(AC112))))</f>
        <v>32.9760997623641</v>
      </c>
      <c r="AE112" s="1" t="n">
        <f aca="false">90-AD112</f>
        <v>57.0239002376359</v>
      </c>
      <c r="AF112" s="1" t="n">
        <f aca="false">IF(AE112&gt;85,0,IF(AE112&gt;5,58.1/TAN(RADIANS(AE112))-0.07/POWER(TAN(RADIANS(AE112)),3)+0.000086/POWER(TAN(RADIANS(AE112)),5),IF(AE112&gt;-0.575,1735+AE112*(-518.2+AE112*(103.4+AE112*(-12.79+AE112*0.711))),-20.772/TAN(RADIANS(AE112)))))/3600</f>
        <v>0.0104658402687291</v>
      </c>
      <c r="AG112" s="1" t="n">
        <f aca="false">AE112+AF112</f>
        <v>57.0343660779047</v>
      </c>
      <c r="AH112" s="1" t="n">
        <f aca="false">IF(AC112&gt;0,MOD(DEGREES(ACOS(((SIN(RADIANS($B$3))*COS(RADIANS(AD112)))-SIN(RADIANS(T112)))/(COS(RADIANS($B$3))*SIN(RADIANS(AD112)))))+180,360),MOD(540-DEGREES(ACOS(((SIN(RADIANS($B$3))*COS(RADIANS(AD112)))-SIN(RADIANS(T112)))/(COS(RADIANS($B$3))*SIN(RADIANS(AD112))))),360))</f>
        <v>28.2783707620153</v>
      </c>
    </row>
    <row r="113" customFormat="false" ht="15" hidden="false" customHeight="false" outlineLevel="0" collapsed="false">
      <c r="D113" s="6" t="n">
        <f aca="false">$B$7</f>
        <v>33890</v>
      </c>
      <c r="E113" s="7" t="n">
        <f aca="false">E112+0.1/24</f>
        <v>0.466666666666666</v>
      </c>
      <c r="F113" s="2" t="n">
        <f aca="false">D113+2415018.5+E113-$B$5/24</f>
        <v>2448908.55</v>
      </c>
      <c r="G113" s="8" t="n">
        <f aca="false">(F113-2451545)/36525</f>
        <v>-0.0721820670773366</v>
      </c>
      <c r="I113" s="1" t="n">
        <f aca="false">MOD(280.46646+G113*(36000.76983+G113*0.0003032),360)</f>
        <v>201.856478874931</v>
      </c>
      <c r="J113" s="1" t="n">
        <f aca="false">357.52911+G113*(35999.05029-0.0001537*G113)</f>
        <v>-2240.95675355401</v>
      </c>
      <c r="K113" s="1" t="n">
        <f aca="false">0.016708634-G113*(0.000042037+0.0000001267*G113)</f>
        <v>0.016711667657415</v>
      </c>
      <c r="L113" s="1" t="n">
        <f aca="false">SIN(RADIANS(J113))*(1.914602-G113*(0.004817+0.000014*G113))+SIN(RADIANS(2*J113))*(0.019993-0.000101*G113)+SIN(RADIANS(3*J113))*0.000289</f>
        <v>-1.89709870674627</v>
      </c>
      <c r="M113" s="1" t="n">
        <f aca="false">I113+L113</f>
        <v>199.959380168185</v>
      </c>
      <c r="N113" s="1" t="n">
        <f aca="false">J113+L113</f>
        <v>-2242.85385226076</v>
      </c>
      <c r="O113" s="1" t="n">
        <f aca="false">(1.000001018*(1-K113*K113))/(1+K113*COS(RADIANS(N113)))</f>
        <v>0.997647685212701</v>
      </c>
      <c r="P113" s="1" t="n">
        <f aca="false">M113-0.00569-0.00478*SIN(RADIANS(125.04-1934.136*G113))</f>
        <v>199.958449344611</v>
      </c>
      <c r="Q113" s="1" t="n">
        <f aca="false">23+(26+((21.448-G113*(46.815+G113*(0.00059-G113*0.001813))))/60)/60</f>
        <v>23.4402297776984</v>
      </c>
      <c r="R113" s="1" t="n">
        <f aca="false">Q113+0.00256*COS(RADIANS(125.04-1934.136*G113))</f>
        <v>23.4399910817002</v>
      </c>
      <c r="S113" s="1" t="n">
        <f aca="false">DEGREES(ATAN2(COS(RADIANS(P113)),COS(RADIANS(R113))*SIN(RADIANS(P113))))</f>
        <v>-161.572901703881</v>
      </c>
      <c r="T113" s="1" t="n">
        <f aca="false">DEGREES(ASIN(SIN(RADIANS(R113))*SIN(RADIANS(P113))))</f>
        <v>-7.80375601379966</v>
      </c>
      <c r="U113" s="1" t="n">
        <f aca="false">TAN(RADIANS(R113/2))*TAN(RADIANS(R113/2))</f>
        <v>0.0430371727261342</v>
      </c>
      <c r="V113" s="1" t="n">
        <f aca="false">4*DEGREES(U113*SIN(2*RADIANS(I113))-2*K113*SIN(RADIANS(J113))+4*K113*U113*SIN(RADIANS(J113))*COS(2*RADIANS(I113))-0.5*U113*U113*SIN(4*RADIANS(I113))-1.25*K113*K113*SIN(2*RADIANS(J113)))</f>
        <v>13.7230628254351</v>
      </c>
      <c r="W113" s="1" t="n">
        <f aca="false">DEGREES(ACOS(COS(RADIANS(90.833))/(COS(RADIANS($B$3))*COS(RADIANS(T113)))-TAN(RADIANS($B$3))*TAN(RADIANS(T113))))</f>
        <v>97.1784044813168</v>
      </c>
      <c r="X113" s="7" t="n">
        <f aca="false">(720-4*$B$4-V113+$B$5*60)/1440</f>
        <v>0.504405009149003</v>
      </c>
      <c r="Y113" s="7" t="n">
        <f aca="false">X113-W113*4/1440</f>
        <v>0.234464996700901</v>
      </c>
      <c r="Z113" s="7" t="n">
        <f aca="false">X113+W113*4/1440</f>
        <v>0.774345021597106</v>
      </c>
      <c r="AA113" s="9" t="n">
        <f aca="false">8*W113</f>
        <v>777.427235850534</v>
      </c>
      <c r="AB113" s="1" t="n">
        <f aca="false">MOD(E113*1440+V113+4*$B$4-60*$B$5,1440)</f>
        <v>665.656786825434</v>
      </c>
      <c r="AC113" s="1" t="n">
        <f aca="false">IF(AB113/4&lt;0,AB113/4+180,AB113/4-180)</f>
        <v>-13.5858032936414</v>
      </c>
      <c r="AD113" s="1" t="n">
        <f aca="false">DEGREES(ACOS(SIN(RADIANS($B$3))*SIN(RADIANS(T113))+COS(RADIANS($B$3))*COS(RADIANS(T113))*COS(RADIANS(AC113))))</f>
        <v>32.4366156160351</v>
      </c>
      <c r="AE113" s="1" t="n">
        <f aca="false">90-AD113</f>
        <v>57.5633843839649</v>
      </c>
      <c r="AF113" s="1" t="n">
        <f aca="false">IF(AE113&gt;85,0,IF(AE113&gt;5,58.1/TAN(RADIANS(AE113))-0.07/POWER(TAN(RADIANS(AE113)),3)+0.000086/POWER(TAN(RADIANS(AE113)),5),IF(AE113&gt;-0.575,1735+AE113*(-518.2+AE113*(103.4+AE113*(-12.79+AE113*0.711))),-20.772/TAN(RADIANS(AE113)))))/3600</f>
        <v>0.0102515353715953</v>
      </c>
      <c r="AG113" s="1" t="n">
        <f aca="false">AE113+AF113</f>
        <v>57.5736359193365</v>
      </c>
      <c r="AH113" s="1" t="n">
        <f aca="false">IF(AC113&gt;0,MOD(DEGREES(ACOS(((SIN(RADIANS($B$3))*COS(RADIANS(AD113)))-SIN(RADIANS(T113)))/(COS(RADIANS($B$3))*SIN(RADIANS(AD113)))))+180,360),MOD(540-DEGREES(ACOS(((SIN(RADIANS($B$3))*COS(RADIANS(AD113)))-SIN(RADIANS(T113)))/(COS(RADIANS($B$3))*SIN(RADIANS(AD113))))),360))</f>
        <v>25.7149069146878</v>
      </c>
    </row>
    <row r="114" customFormat="false" ht="15" hidden="false" customHeight="false" outlineLevel="0" collapsed="false">
      <c r="D114" s="6" t="n">
        <f aca="false">$B$7</f>
        <v>33890</v>
      </c>
      <c r="E114" s="7" t="n">
        <f aca="false">E113+0.1/24</f>
        <v>0.470833333333333</v>
      </c>
      <c r="F114" s="2" t="n">
        <f aca="false">D114+2415018.5+E114-$B$5/24</f>
        <v>2448908.55416667</v>
      </c>
      <c r="G114" s="8" t="n">
        <f aca="false">(F114-2451545)/36525</f>
        <v>-0.0721819530002273</v>
      </c>
      <c r="I114" s="1" t="n">
        <f aca="false">MOD(280.46646+G114*(36000.76983+G114*0.0003032),360)</f>
        <v>201.860585738683</v>
      </c>
      <c r="J114" s="1" t="n">
        <f aca="false">357.52911+G114*(35999.05029-0.0001537*G114)</f>
        <v>-2240.95264688641</v>
      </c>
      <c r="K114" s="1" t="n">
        <f aca="false">0.016708634-G114*(0.000042037+0.0000001267*G114)</f>
        <v>0.0167116676526216</v>
      </c>
      <c r="L114" s="1" t="n">
        <f aca="false">SIN(RADIANS(J114))*(1.914602-G114*(0.004817+0.000014*G114))+SIN(RADIANS(2*J114))*(0.019993-0.000101*G114)+SIN(RADIANS(3*J114))*0.000289</f>
        <v>-1.89707988145888</v>
      </c>
      <c r="M114" s="1" t="n">
        <f aca="false">I114+L114</f>
        <v>199.963505857224</v>
      </c>
      <c r="N114" s="1" t="n">
        <f aca="false">J114+L114</f>
        <v>-2242.84972676787</v>
      </c>
      <c r="O114" s="1" t="n">
        <f aca="false">(1.000001018*(1-K114*K114))/(1+K114*COS(RADIANS(N114)))</f>
        <v>0.997646496549639</v>
      </c>
      <c r="P114" s="1" t="n">
        <f aca="false">M114-0.00569-0.00478*SIN(RADIANS(125.04-1934.136*G114))</f>
        <v>199.962575031934</v>
      </c>
      <c r="Q114" s="1" t="n">
        <f aca="false">23+(26+((21.448-G114*(46.815+G114*(0.00059-G114*0.001813))))/60)/60</f>
        <v>23.440229776215</v>
      </c>
      <c r="R114" s="1" t="n">
        <f aca="false">Q114+0.00256*COS(RADIANS(125.04-1934.136*G114))</f>
        <v>23.4399910704014</v>
      </c>
      <c r="S114" s="1" t="n">
        <f aca="false">DEGREES(ATAN2(COS(RADIANS(P114)),COS(RADIANS(R114))*SIN(RADIANS(P114))))</f>
        <v>-161.569045367511</v>
      </c>
      <c r="T114" s="1" t="n">
        <f aca="false">DEGREES(ASIN(SIN(RADIANS(R114))*SIN(RADIANS(P114))))</f>
        <v>-7.80531299584916</v>
      </c>
      <c r="U114" s="1" t="n">
        <f aca="false">TAN(RADIANS(R114/2))*TAN(RADIANS(R114/2))</f>
        <v>0.0430371726834632</v>
      </c>
      <c r="V114" s="1" t="n">
        <f aca="false">4*DEGREES(U114*SIN(2*RADIANS(I114))-2*K114*SIN(RADIANS(J114))+4*K114*U114*SIN(RADIANS(J114))*COS(2*RADIANS(I114))-0.5*U114*U114*SIN(4*RADIANS(I114))-1.25*K114*K114*SIN(2*RADIANS(J114)))</f>
        <v>13.7240765307305</v>
      </c>
      <c r="W114" s="1" t="n">
        <f aca="false">DEGREES(ACOS(COS(RADIANS(90.833))/(COS(RADIANS($B$3))*COS(RADIANS(T114)))-TAN(RADIANS($B$3))*TAN(RADIANS(T114))))</f>
        <v>97.1796494998635</v>
      </c>
      <c r="X114" s="7" t="n">
        <f aca="false">(720-4*$B$4-V114+$B$5*60)/1440</f>
        <v>0.504404305186993</v>
      </c>
      <c r="Y114" s="7" t="n">
        <f aca="false">X114-W114*4/1440</f>
        <v>0.234460834354039</v>
      </c>
      <c r="Z114" s="7" t="n">
        <f aca="false">X114+W114*4/1440</f>
        <v>0.774347776019947</v>
      </c>
      <c r="AA114" s="9" t="n">
        <f aca="false">8*W114</f>
        <v>777.437195998908</v>
      </c>
      <c r="AB114" s="1" t="n">
        <f aca="false">MOD(E114*1440+V114+4*$B$4-60*$B$5,1440)</f>
        <v>671.65780053073</v>
      </c>
      <c r="AC114" s="1" t="n">
        <f aca="false">IF(AB114/4&lt;0,AB114/4+180,AB114/4-180)</f>
        <v>-12.0855498673175</v>
      </c>
      <c r="AD114" s="1" t="n">
        <f aca="false">DEGREES(ACOS(SIN(RADIANS($B$3))*SIN(RADIANS(T114))+COS(RADIANS($B$3))*COS(RADIANS(T114))*COS(RADIANS(AC114))))</f>
        <v>31.9455415715489</v>
      </c>
      <c r="AE114" s="1" t="n">
        <f aca="false">90-AD114</f>
        <v>58.0544584284511</v>
      </c>
      <c r="AF114" s="1" t="n">
        <f aca="false">IF(AE114&gt;85,0,IF(AE114&gt;5,58.1/TAN(RADIANS(AE114))-0.07/POWER(TAN(RADIANS(AE114)),3)+0.000086/POWER(TAN(RADIANS(AE114)),5),IF(AE114&gt;-0.575,1735+AE114*(-518.2+AE114*(103.4+AE114*(-12.79+AE114*0.711))),-20.772/TAN(RADIANS(AE114)))))/3600</f>
        <v>0.0100586685367179</v>
      </c>
      <c r="AG114" s="1" t="n">
        <f aca="false">AE114+AF114</f>
        <v>58.0645170969878</v>
      </c>
      <c r="AH114" s="1" t="n">
        <f aca="false">IF(AC114&gt;0,MOD(DEGREES(ACOS(((SIN(RADIANS($B$3))*COS(RADIANS(AD114)))-SIN(RADIANS(T114)))/(COS(RADIANS($B$3))*SIN(RADIANS(AD114)))))+180,360),MOD(540-DEGREES(ACOS(((SIN(RADIANS($B$3))*COS(RADIANS(AD114)))-SIN(RADIANS(T114)))/(COS(RADIANS($B$3))*SIN(RADIANS(AD114))))),360))</f>
        <v>23.0813441724756</v>
      </c>
    </row>
    <row r="115" customFormat="false" ht="15" hidden="false" customHeight="false" outlineLevel="0" collapsed="false">
      <c r="D115" s="6" t="n">
        <f aca="false">$B$7</f>
        <v>33890</v>
      </c>
      <c r="E115" s="7" t="n">
        <f aca="false">E114+0.1/24</f>
        <v>0.475</v>
      </c>
      <c r="F115" s="2" t="n">
        <f aca="false">D115+2415018.5+E115-$B$5/24</f>
        <v>2448908.55833333</v>
      </c>
      <c r="G115" s="8" t="n">
        <f aca="false">(F115-2451545)/36525</f>
        <v>-0.0721818389231052</v>
      </c>
      <c r="I115" s="1" t="n">
        <f aca="false">MOD(280.46646+G115*(36000.76983+G115*0.0003032),360)</f>
        <v>201.864692602892</v>
      </c>
      <c r="J115" s="1" t="n">
        <f aca="false">357.52911+G115*(35999.05029-0.0001537*G115)</f>
        <v>-2240.94854021836</v>
      </c>
      <c r="K115" s="1" t="n">
        <f aca="false">0.016708634-G115*(0.000042037+0.0000001267*G115)</f>
        <v>0.0167116676478282</v>
      </c>
      <c r="L115" s="1" t="n">
        <f aca="false">SIN(RADIANS(J115))*(1.914602-G115*(0.004817+0.000014*G115))+SIN(RADIANS(2*J115))*(0.019993-0.000101*G115)+SIN(RADIANS(3*J115))*0.000289</f>
        <v>-1.89706104633839</v>
      </c>
      <c r="M115" s="1" t="n">
        <f aca="false">I115+L115</f>
        <v>199.967631556553</v>
      </c>
      <c r="N115" s="1" t="n">
        <f aca="false">J115+L115</f>
        <v>-2242.84560126469</v>
      </c>
      <c r="O115" s="1" t="n">
        <f aca="false">(1.000001018*(1-K115*K115))/(1+K115*COS(RADIANS(N115)))</f>
        <v>0.997645307897182</v>
      </c>
      <c r="P115" s="1" t="n">
        <f aca="false">M115-0.00569-0.00478*SIN(RADIANS(125.04-1934.136*G115))</f>
        <v>199.966700729547</v>
      </c>
      <c r="Q115" s="1" t="n">
        <f aca="false">23+(26+((21.448-G115*(46.815+G115*(0.00059-G115*0.001813))))/60)/60</f>
        <v>23.4402297747315</v>
      </c>
      <c r="R115" s="1" t="n">
        <f aca="false">Q115+0.00256*COS(RADIANS(125.04-1934.136*G115))</f>
        <v>23.4399910591026</v>
      </c>
      <c r="S115" s="1" t="n">
        <f aca="false">DEGREES(ATAN2(COS(RADIANS(P115)),COS(RADIANS(R115))*SIN(RADIANS(P115))))</f>
        <v>-161.565188992793</v>
      </c>
      <c r="T115" s="1" t="n">
        <f aca="false">DEGREES(ASIN(SIN(RADIANS(R115))*SIN(RADIANS(P115))))</f>
        <v>-7.80686994685744</v>
      </c>
      <c r="U115" s="1" t="n">
        <f aca="false">TAN(RADIANS(R115/2))*TAN(RADIANS(R115/2))</f>
        <v>0.0430371726407922</v>
      </c>
      <c r="V115" s="1" t="n">
        <f aca="false">4*DEGREES(U115*SIN(2*RADIANS(I115))-2*K115*SIN(RADIANS(J115))+4*K115*U115*SIN(RADIANS(J115))*COS(2*RADIANS(I115))-0.5*U115*U115*SIN(4*RADIANS(I115))-1.25*K115*K115*SIN(2*RADIANS(J115)))</f>
        <v>13.7250900847111</v>
      </c>
      <c r="W115" s="1" t="n">
        <f aca="false">DEGREES(ACOS(COS(RADIANS(90.833))/(COS(RADIANS($B$3))*COS(RADIANS(T115)))-TAN(RADIANS($B$3))*TAN(RADIANS(T115))))</f>
        <v>97.1808945070637</v>
      </c>
      <c r="X115" s="7" t="n">
        <f aca="false">(720-4*$B$4-V115+$B$5*60)/1440</f>
        <v>0.504403601330062</v>
      </c>
      <c r="Y115" s="7" t="n">
        <f aca="false">X115-W115*4/1440</f>
        <v>0.234456672143774</v>
      </c>
      <c r="Z115" s="7" t="n">
        <f aca="false">X115+W115*4/1440</f>
        <v>0.77435053051635</v>
      </c>
      <c r="AA115" s="9" t="n">
        <f aca="false">8*W115</f>
        <v>777.447156056509</v>
      </c>
      <c r="AB115" s="1" t="n">
        <f aca="false">MOD(E115*1440+V115+4*$B$4-60*$B$5,1440)</f>
        <v>677.658814084711</v>
      </c>
      <c r="AC115" s="1" t="n">
        <f aca="false">IF(AB115/4&lt;0,AB115/4+180,AB115/4-180)</f>
        <v>-10.5852964788222</v>
      </c>
      <c r="AD115" s="1" t="n">
        <f aca="false">DEGREES(ACOS(SIN(RADIANS($B$3))*SIN(RADIANS(T115))+COS(RADIANS($B$3))*COS(RADIANS(T115))*COS(RADIANS(AC115))))</f>
        <v>31.5051976730154</v>
      </c>
      <c r="AE115" s="1" t="n">
        <f aca="false">90-AD115</f>
        <v>58.4948023269846</v>
      </c>
      <c r="AF115" s="1" t="n">
        <f aca="false">IF(AE115&gt;85,0,IF(AE115&gt;5,58.1/TAN(RADIANS(AE115))-0.07/POWER(TAN(RADIANS(AE115)),3)+0.000086/POWER(TAN(RADIANS(AE115)),5),IF(AE115&gt;-0.575,1735+AE115*(-518.2+AE115*(103.4+AE115*(-12.79+AE115*0.711))),-20.772/TAN(RADIANS(AE115)))))/3600</f>
        <v>0.00988746253852817</v>
      </c>
      <c r="AG115" s="1" t="n">
        <f aca="false">AE115+AF115</f>
        <v>58.5046897895231</v>
      </c>
      <c r="AH115" s="1" t="n">
        <f aca="false">IF(AC115&gt;0,MOD(DEGREES(ACOS(((SIN(RADIANS($B$3))*COS(RADIANS(AD115)))-SIN(RADIANS(T115)))/(COS(RADIANS($B$3))*SIN(RADIANS(AD115)))))+180,360),MOD(540-DEGREES(ACOS(((SIN(RADIANS($B$3))*COS(RADIANS(AD115)))-SIN(RADIANS(T115)))/(COS(RADIANS($B$3))*SIN(RADIANS(AD115))))),360))</f>
        <v>20.3814180167262</v>
      </c>
    </row>
    <row r="116" customFormat="false" ht="15" hidden="false" customHeight="false" outlineLevel="0" collapsed="false">
      <c r="D116" s="6" t="n">
        <f aca="false">$B$7</f>
        <v>33890</v>
      </c>
      <c r="E116" s="7" t="n">
        <f aca="false">E115+0.1/24</f>
        <v>0.479166666666666</v>
      </c>
      <c r="F116" s="2" t="n">
        <f aca="false">D116+2415018.5+E116-$B$5/24</f>
        <v>2448908.5625</v>
      </c>
      <c r="G116" s="8" t="n">
        <f aca="false">(F116-2451545)/36525</f>
        <v>-0.0721817248459959</v>
      </c>
      <c r="I116" s="1" t="n">
        <f aca="false">MOD(280.46646+G116*(36000.76983+G116*0.0003032),360)</f>
        <v>201.868799466643</v>
      </c>
      <c r="J116" s="1" t="n">
        <f aca="false">357.52911+G116*(35999.05029-0.0001537*G116)</f>
        <v>-2240.94443355076</v>
      </c>
      <c r="K116" s="1" t="n">
        <f aca="false">0.016708634-G116*(0.000042037+0.0000001267*G116)</f>
        <v>0.0167116676430348</v>
      </c>
      <c r="L116" s="1" t="n">
        <f aca="false">SIN(RADIANS(J116))*(1.914602-G116*(0.004817+0.000014*G116))+SIN(RADIANS(2*J116))*(0.019993-0.000101*G116)+SIN(RADIANS(3*J116))*0.000289</f>
        <v>-1.89704220138905</v>
      </c>
      <c r="M116" s="1" t="n">
        <f aca="false">I116+L116</f>
        <v>199.971757265254</v>
      </c>
      <c r="N116" s="1" t="n">
        <f aca="false">J116+L116</f>
        <v>-2242.84147575215</v>
      </c>
      <c r="O116" s="1" t="n">
        <f aca="false">(1.000001018*(1-K116*K116))/(1+K116*COS(RADIANS(N116)))</f>
        <v>0.997644119255602</v>
      </c>
      <c r="P116" s="1" t="n">
        <f aca="false">M116-0.00569-0.00478*SIN(RADIANS(125.04-1934.136*G116))</f>
        <v>199.970826436532</v>
      </c>
      <c r="Q116" s="1" t="n">
        <f aca="false">23+(26+((21.448-G116*(46.815+G116*(0.00059-G116*0.001813))))/60)/60</f>
        <v>23.440229773248</v>
      </c>
      <c r="R116" s="1" t="n">
        <f aca="false">Q116+0.00256*COS(RADIANS(125.04-1934.136*G116))</f>
        <v>23.4399910478037</v>
      </c>
      <c r="S116" s="1" t="n">
        <f aca="false">DEGREES(ATAN2(COS(RADIANS(P116)),COS(RADIANS(R116))*SIN(RADIANS(P116))))</f>
        <v>-161.561332580579</v>
      </c>
      <c r="T116" s="1" t="n">
        <f aca="false">DEGREES(ASIN(SIN(RADIANS(R116))*SIN(RADIANS(P116))))</f>
        <v>-7.80842686647026</v>
      </c>
      <c r="U116" s="1" t="n">
        <f aca="false">TAN(RADIANS(R116/2))*TAN(RADIANS(R116/2))</f>
        <v>0.0430371725981212</v>
      </c>
      <c r="V116" s="1" t="n">
        <f aca="false">4*DEGREES(U116*SIN(2*RADIANS(I116))-2*K116*SIN(RADIANS(J116))+4*K116*U116*SIN(RADIANS(J116))*COS(2*RADIANS(I116))-0.5*U116*U116*SIN(4*RADIANS(I116))-1.25*K116*K116*SIN(2*RADIANS(J116)))</f>
        <v>13.7261034871279</v>
      </c>
      <c r="W116" s="1" t="n">
        <f aca="false">DEGREES(ACOS(COS(RADIANS(90.833))/(COS(RADIANS($B$3))*COS(RADIANS(T116)))-TAN(RADIANS($B$3))*TAN(RADIANS(T116))))</f>
        <v>97.182139502636</v>
      </c>
      <c r="X116" s="7" t="n">
        <f aca="false">(720-4*$B$4-V116+$B$5*60)/1440</f>
        <v>0.504402897578383</v>
      </c>
      <c r="Y116" s="7" t="n">
        <f aca="false">X116-W116*4/1440</f>
        <v>0.234452510071061</v>
      </c>
      <c r="Z116" s="7" t="n">
        <f aca="false">X116+W116*4/1440</f>
        <v>0.774353285085706</v>
      </c>
      <c r="AA116" s="9" t="n">
        <f aca="false">8*W116</f>
        <v>777.457116021088</v>
      </c>
      <c r="AB116" s="1" t="n">
        <f aca="false">MOD(E116*1440+V116+4*$B$4-60*$B$5,1440)</f>
        <v>683.659827487127</v>
      </c>
      <c r="AC116" s="1" t="n">
        <f aca="false">IF(AB116/4&lt;0,AB116/4+180,AB116/4-180)</f>
        <v>-9.08504312821822</v>
      </c>
      <c r="AD116" s="1" t="n">
        <f aca="false">DEGREES(ACOS(SIN(RADIANS($B$3))*SIN(RADIANS(T116))+COS(RADIANS($B$3))*COS(RADIANS(T116))*COS(RADIANS(AC116))))</f>
        <v>31.1177875230016</v>
      </c>
      <c r="AE116" s="1" t="n">
        <f aca="false">90-AD116</f>
        <v>58.8822124769984</v>
      </c>
      <c r="AF116" s="1" t="n">
        <f aca="false">IF(AE116&gt;85,0,IF(AE116&gt;5,58.1/TAN(RADIANS(AE116))-0.07/POWER(TAN(RADIANS(AE116)),3)+0.000086/POWER(TAN(RADIANS(AE116)),5),IF(AE116&gt;-0.575,1735+AE116*(-518.2+AE116*(103.4+AE116*(-12.79+AE116*0.711))),-20.772/TAN(RADIANS(AE116)))))/3600</f>
        <v>0.00973815959878775</v>
      </c>
      <c r="AG116" s="1" t="n">
        <f aca="false">AE116+AF116</f>
        <v>58.8919506365972</v>
      </c>
      <c r="AH116" s="1" t="n">
        <f aca="false">IF(AC116&gt;0,MOD(DEGREES(ACOS(((SIN(RADIANS($B$3))*COS(RADIANS(AD116)))-SIN(RADIANS(T116)))/(COS(RADIANS($B$3))*SIN(RADIANS(AD116)))))+180,360),MOD(540-DEGREES(ACOS(((SIN(RADIANS($B$3))*COS(RADIANS(AD116)))-SIN(RADIANS(T116)))/(COS(RADIANS($B$3))*SIN(RADIANS(AD116))))),360))</f>
        <v>17.6199753480656</v>
      </c>
    </row>
    <row r="117" customFormat="false" ht="15" hidden="false" customHeight="false" outlineLevel="0" collapsed="false">
      <c r="D117" s="6" t="n">
        <f aca="false">$B$7</f>
        <v>33890</v>
      </c>
      <c r="E117" s="7" t="n">
        <f aca="false">E116+0.1/24</f>
        <v>0.483333333333333</v>
      </c>
      <c r="F117" s="2" t="n">
        <f aca="false">D117+2415018.5+E117-$B$5/24</f>
        <v>2448908.56666667</v>
      </c>
      <c r="G117" s="8" t="n">
        <f aca="false">(F117-2451545)/36525</f>
        <v>-0.0721816107688738</v>
      </c>
      <c r="I117" s="1" t="n">
        <f aca="false">MOD(280.46646+G117*(36000.76983+G117*0.0003032),360)</f>
        <v>201.872906330852</v>
      </c>
      <c r="J117" s="1" t="n">
        <f aca="false">357.52911+G117*(35999.05029-0.0001537*G117)</f>
        <v>-2240.9403268827</v>
      </c>
      <c r="K117" s="1" t="n">
        <f aca="false">0.016708634-G117*(0.000042037+0.0000001267*G117)</f>
        <v>0.0167116676382415</v>
      </c>
      <c r="L117" s="1" t="n">
        <f aca="false">SIN(RADIANS(J117))*(1.914602-G117*(0.004817+0.000014*G117))+SIN(RADIANS(2*J117))*(0.019993-0.000101*G117)+SIN(RADIANS(3*J117))*0.000289</f>
        <v>-1.89702334660671</v>
      </c>
      <c r="M117" s="1" t="n">
        <f aca="false">I117+L117</f>
        <v>199.975882984246</v>
      </c>
      <c r="N117" s="1" t="n">
        <f aca="false">J117+L117</f>
        <v>-2242.83735022931</v>
      </c>
      <c r="O117" s="1" t="n">
        <f aca="false">(1.000001018*(1-K117*K117))/(1+K117*COS(RADIANS(N117)))</f>
        <v>0.997642930624639</v>
      </c>
      <c r="P117" s="1" t="n">
        <f aca="false">M117-0.00569-0.00478*SIN(RADIANS(125.04-1934.136*G117))</f>
        <v>199.974952153807</v>
      </c>
      <c r="Q117" s="1" t="n">
        <f aca="false">23+(26+((21.448-G117*(46.815+G117*(0.00059-G117*0.001813))))/60)/60</f>
        <v>23.4402297717645</v>
      </c>
      <c r="R117" s="1" t="n">
        <f aca="false">Q117+0.00256*COS(RADIANS(125.04-1934.136*G117))</f>
        <v>23.4399910365049</v>
      </c>
      <c r="S117" s="1" t="n">
        <f aca="false">DEGREES(ATAN2(COS(RADIANS(P117)),COS(RADIANS(R117))*SIN(RADIANS(P117))))</f>
        <v>-161.557476130006</v>
      </c>
      <c r="T117" s="1" t="n">
        <f aca="false">DEGREES(ASIN(SIN(RADIANS(R117))*SIN(RADIANS(P117))))</f>
        <v>-7.80998375502686</v>
      </c>
      <c r="U117" s="1" t="n">
        <f aca="false">TAN(RADIANS(R117/2))*TAN(RADIANS(R117/2))</f>
        <v>0.0430371725554502</v>
      </c>
      <c r="V117" s="1" t="n">
        <f aca="false">4*DEGREES(U117*SIN(2*RADIANS(I117))-2*K117*SIN(RADIANS(J117))+4*K117*U117*SIN(RADIANS(J117))*COS(2*RADIANS(I117))-0.5*U117*U117*SIN(4*RADIANS(I117))-1.25*K117*K117*SIN(2*RADIANS(J117)))</f>
        <v>13.7271167381835</v>
      </c>
      <c r="W117" s="1" t="n">
        <f aca="false">DEGREES(ACOS(COS(RADIANS(90.833))/(COS(RADIANS($B$3))*COS(RADIANS(T117)))-TAN(RADIANS($B$3))*TAN(RADIANS(T117))))</f>
        <v>97.1833844868535</v>
      </c>
      <c r="X117" s="7" t="n">
        <f aca="false">(720-4*$B$4-V117+$B$5*60)/1440</f>
        <v>0.504402193931817</v>
      </c>
      <c r="Y117" s="7" t="n">
        <f aca="false">X117-W117*4/1440</f>
        <v>0.234448348135002</v>
      </c>
      <c r="Z117" s="7" t="n">
        <f aca="false">X117+W117*4/1440</f>
        <v>0.774356039728632</v>
      </c>
      <c r="AA117" s="9" t="n">
        <f aca="false">8*W117</f>
        <v>777.467075894828</v>
      </c>
      <c r="AB117" s="1" t="n">
        <f aca="false">MOD(E117*1440+V117+4*$B$4-60*$B$5,1440)</f>
        <v>689.660840738183</v>
      </c>
      <c r="AC117" s="1" t="n">
        <f aca="false">IF(AB117/4&lt;0,AB117/4+180,AB117/4-180)</f>
        <v>-7.58478981545426</v>
      </c>
      <c r="AD117" s="1" t="n">
        <f aca="false">DEGREES(ACOS(SIN(RADIANS($B$3))*SIN(RADIANS(T117))+COS(RADIANS($B$3))*COS(RADIANS(T117))*COS(RADIANS(AC117))))</f>
        <v>30.7853529752216</v>
      </c>
      <c r="AE117" s="1" t="n">
        <f aca="false">90-AD117</f>
        <v>59.2146470247784</v>
      </c>
      <c r="AF117" s="1" t="n">
        <f aca="false">IF(AE117&gt;85,0,IF(AE117&gt;5,58.1/TAN(RADIANS(AE117))-0.07/POWER(TAN(RADIANS(AE117)),3)+0.000086/POWER(TAN(RADIANS(AE117)),5),IF(AE117&gt;-0.575,1735+AE117*(-518.2+AE117*(103.4+AE117*(-12.79+AE117*0.711))),-20.772/TAN(RADIANS(AE117)))))/3600</f>
        <v>0.00961100758575829</v>
      </c>
      <c r="AG117" s="1" t="n">
        <f aca="false">AE117+AF117</f>
        <v>59.2242580323641</v>
      </c>
      <c r="AH117" s="1" t="n">
        <f aca="false">IF(AC117&gt;0,MOD(DEGREES(ACOS(((SIN(RADIANS($B$3))*COS(RADIANS(AD117)))-SIN(RADIANS(T117)))/(COS(RADIANS($B$3))*SIN(RADIANS(AD117)))))+180,360),MOD(540-DEGREES(ACOS(((SIN(RADIANS($B$3))*COS(RADIANS(AD117)))-SIN(RADIANS(T117)))/(COS(RADIANS($B$3))*SIN(RADIANS(AD117))))),360))</f>
        <v>14.8029898436798</v>
      </c>
    </row>
    <row r="118" customFormat="false" ht="15" hidden="false" customHeight="false" outlineLevel="0" collapsed="false">
      <c r="D118" s="6" t="n">
        <f aca="false">$B$7</f>
        <v>33890</v>
      </c>
      <c r="E118" s="7" t="n">
        <f aca="false">E117+0.1/24</f>
        <v>0.4875</v>
      </c>
      <c r="F118" s="2" t="n">
        <f aca="false">D118+2415018.5+E118-$B$5/24</f>
        <v>2448908.57083333</v>
      </c>
      <c r="G118" s="8" t="n">
        <f aca="false">(F118-2451545)/36525</f>
        <v>-0.0721814966917645</v>
      </c>
      <c r="I118" s="1" t="n">
        <f aca="false">MOD(280.46646+G118*(36000.76983+G118*0.0003032),360)</f>
        <v>201.877013194604</v>
      </c>
      <c r="J118" s="1" t="n">
        <f aca="false">357.52911+G118*(35999.05029-0.0001537*G118)</f>
        <v>-2240.9362202151</v>
      </c>
      <c r="K118" s="1" t="n">
        <f aca="false">0.016708634-G118*(0.000042037+0.0000001267*G118)</f>
        <v>0.0167116676334481</v>
      </c>
      <c r="L118" s="1" t="n">
        <f aca="false">SIN(RADIANS(J118))*(1.914602-G118*(0.004817+0.000014*G118))+SIN(RADIANS(2*J118))*(0.019993-0.000101*G118)+SIN(RADIANS(3*J118))*0.000289</f>
        <v>-1.89700448199563</v>
      </c>
      <c r="M118" s="1" t="n">
        <f aca="false">I118+L118</f>
        <v>199.980008712609</v>
      </c>
      <c r="N118" s="1" t="n">
        <f aca="false">J118+L118</f>
        <v>-2242.8332246971</v>
      </c>
      <c r="O118" s="1" t="n">
        <f aca="false">(1.000001018*(1-K118*K118))/(1+K118*COS(RADIANS(N118)))</f>
        <v>0.997641742004564</v>
      </c>
      <c r="P118" s="1" t="n">
        <f aca="false">M118-0.00569-0.00478*SIN(RADIANS(125.04-1934.136*G118))</f>
        <v>199.979077880453</v>
      </c>
      <c r="Q118" s="1" t="n">
        <f aca="false">23+(26+((21.448-G118*(46.815+G118*(0.00059-G118*0.001813))))/60)/60</f>
        <v>23.4402297702811</v>
      </c>
      <c r="R118" s="1" t="n">
        <f aca="false">Q118+0.00256*COS(RADIANS(125.04-1934.136*G118))</f>
        <v>23.439991025206</v>
      </c>
      <c r="S118" s="1" t="n">
        <f aca="false">DEGREES(ATAN2(COS(RADIANS(P118)),COS(RADIANS(R118))*SIN(RADIANS(P118))))</f>
        <v>-161.553619641925</v>
      </c>
      <c r="T118" s="1" t="n">
        <f aca="false">DEGREES(ASIN(SIN(RADIANS(R118))*SIN(RADIANS(P118))))</f>
        <v>-7.81154061217298</v>
      </c>
      <c r="U118" s="1" t="n">
        <f aca="false">TAN(RADIANS(R118/2))*TAN(RADIANS(R118/2))</f>
        <v>0.0430371725127792</v>
      </c>
      <c r="V118" s="1" t="n">
        <f aca="false">4*DEGREES(U118*SIN(2*RADIANS(I118))-2*K118*SIN(RADIANS(J118))+4*K118*U118*SIN(RADIANS(J118))*COS(2*RADIANS(I118))-0.5*U118*U118*SIN(4*RADIANS(I118))-1.25*K118*K118*SIN(2*RADIANS(J118)))</f>
        <v>13.7281298376289</v>
      </c>
      <c r="W118" s="1" t="n">
        <f aca="false">DEGREES(ACOS(COS(RADIANS(90.833))/(COS(RADIANS($B$3))*COS(RADIANS(T118)))-TAN(RADIANS($B$3))*TAN(RADIANS(T118))))</f>
        <v>97.1846294594347</v>
      </c>
      <c r="X118" s="7" t="n">
        <f aca="false">(720-4*$B$4-V118+$B$5*60)/1440</f>
        <v>0.504401490390536</v>
      </c>
      <c r="Y118" s="7" t="n">
        <f aca="false">X118-W118*4/1440</f>
        <v>0.23444418633655</v>
      </c>
      <c r="Z118" s="7" t="n">
        <f aca="false">X118+W118*4/1440</f>
        <v>0.774358794444521</v>
      </c>
      <c r="AA118" s="9" t="n">
        <f aca="false">8*W118</f>
        <v>777.477035675477</v>
      </c>
      <c r="AB118" s="1" t="n">
        <f aca="false">MOD(E118*1440+V118+4*$B$4-60*$B$5,1440)</f>
        <v>695.661853837629</v>
      </c>
      <c r="AC118" s="1" t="n">
        <f aca="false">IF(AB118/4&lt;0,AB118/4+180,AB118/4-180)</f>
        <v>-6.08453654059281</v>
      </c>
      <c r="AD118" s="1" t="n">
        <f aca="false">DEGREES(ACOS(SIN(RADIANS($B$3))*SIN(RADIANS(T118))+COS(RADIANS($B$3))*COS(RADIANS(T118))*COS(RADIANS(AC118))))</f>
        <v>30.509727882213</v>
      </c>
      <c r="AE118" s="1" t="n">
        <f aca="false">90-AD118</f>
        <v>59.490272117787</v>
      </c>
      <c r="AF118" s="1" t="n">
        <f aca="false">IF(AE118&gt;85,0,IF(AE118&gt;5,58.1/TAN(RADIANS(AE118))-0.07/POWER(TAN(RADIANS(AE118)),3)+0.000086/POWER(TAN(RADIANS(AE118)),5),IF(AE118&gt;-0.575,1735+AE118*(-518.2+AE118*(103.4+AE118*(-12.79+AE118*0.711))),-20.772/TAN(RADIANS(AE118)))))/3600</f>
        <v>0.00950624625400207</v>
      </c>
      <c r="AG118" s="1" t="n">
        <f aca="false">AE118+AF118</f>
        <v>59.499778364041</v>
      </c>
      <c r="AH118" s="1" t="n">
        <f aca="false">IF(AC118&gt;0,MOD(DEGREES(ACOS(((SIN(RADIANS($B$3))*COS(RADIANS(AD118)))-SIN(RADIANS(T118)))/(COS(RADIANS($B$3))*SIN(RADIANS(AD118)))))+180,360),MOD(540-DEGREES(ACOS(((SIN(RADIANS($B$3))*COS(RADIANS(AD118)))-SIN(RADIANS(T118)))/(COS(RADIANS($B$3))*SIN(RADIANS(AD118))))),360))</f>
        <v>11.9375350924576</v>
      </c>
    </row>
    <row r="119" customFormat="false" ht="15" hidden="false" customHeight="false" outlineLevel="0" collapsed="false">
      <c r="D119" s="6" t="n">
        <f aca="false">$B$7</f>
        <v>33890</v>
      </c>
      <c r="E119" s="7" t="n">
        <f aca="false">E118+0.1/24</f>
        <v>0.491666666666666</v>
      </c>
      <c r="F119" s="2" t="n">
        <f aca="false">D119+2415018.5+E119-$B$5/24</f>
        <v>2448908.575</v>
      </c>
      <c r="G119" s="8" t="n">
        <f aca="false">(F119-2451545)/36525</f>
        <v>-0.0721813826146424</v>
      </c>
      <c r="I119" s="1" t="n">
        <f aca="false">MOD(280.46646+G119*(36000.76983+G119*0.0003032),360)</f>
        <v>201.881120058813</v>
      </c>
      <c r="J119" s="1" t="n">
        <f aca="false">357.52911+G119*(35999.05029-0.0001537*G119)</f>
        <v>-2240.93211354704</v>
      </c>
      <c r="K119" s="1" t="n">
        <f aca="false">0.016708634-G119*(0.000042037+0.0000001267*G119)</f>
        <v>0.0167116676286547</v>
      </c>
      <c r="L119" s="1" t="n">
        <f aca="false">SIN(RADIANS(J119))*(1.914602-G119*(0.004817+0.000014*G119))+SIN(RADIANS(2*J119))*(0.019993-0.000101*G119)+SIN(RADIANS(3*J119))*0.000289</f>
        <v>-1.89698560755166</v>
      </c>
      <c r="M119" s="1" t="n">
        <f aca="false">I119+L119</f>
        <v>199.984134451262</v>
      </c>
      <c r="N119" s="1" t="n">
        <f aca="false">J119+L119</f>
        <v>-2242.8290991546</v>
      </c>
      <c r="O119" s="1" t="n">
        <f aca="false">(1.000001018*(1-K119*K119))/(1+K119*COS(RADIANS(N119)))</f>
        <v>0.997640553395119</v>
      </c>
      <c r="P119" s="1" t="n">
        <f aca="false">M119-0.00569-0.00478*SIN(RADIANS(125.04-1934.136*G119))</f>
        <v>199.983203617389</v>
      </c>
      <c r="Q119" s="1" t="n">
        <f aca="false">23+(26+((21.448-G119*(46.815+G119*(0.00059-G119*0.001813))))/60)/60</f>
        <v>23.4402297687976</v>
      </c>
      <c r="R119" s="1" t="n">
        <f aca="false">Q119+0.00256*COS(RADIANS(125.04-1934.136*G119))</f>
        <v>23.4399910139072</v>
      </c>
      <c r="S119" s="1" t="n">
        <f aca="false">DEGREES(ATAN2(COS(RADIANS(P119)),COS(RADIANS(R119))*SIN(RADIANS(P119))))</f>
        <v>-161.549763115475</v>
      </c>
      <c r="T119" s="1" t="n">
        <f aca="false">DEGREES(ASIN(SIN(RADIANS(R119))*SIN(RADIANS(P119))))</f>
        <v>-7.81309743824754</v>
      </c>
      <c r="U119" s="1" t="n">
        <f aca="false">TAN(RADIANS(R119/2))*TAN(RADIANS(R119/2))</f>
        <v>0.0430371724701083</v>
      </c>
      <c r="V119" s="1" t="n">
        <f aca="false">4*DEGREES(U119*SIN(2*RADIANS(I119))-2*K119*SIN(RADIANS(J119))+4*K119*U119*SIN(RADIANS(J119))*COS(2*RADIANS(I119))-0.5*U119*U119*SIN(4*RADIANS(I119))-1.25*K119*K119*SIN(2*RADIANS(J119)))</f>
        <v>13.7291427856665</v>
      </c>
      <c r="W119" s="1" t="n">
        <f aca="false">DEGREES(ACOS(COS(RADIANS(90.833))/(COS(RADIANS($B$3))*COS(RADIANS(T119)))-TAN(RADIANS($B$3))*TAN(RADIANS(T119))))</f>
        <v>97.1858744206525</v>
      </c>
      <c r="X119" s="7" t="n">
        <f aca="false">(720-4*$B$4-V119+$B$5*60)/1440</f>
        <v>0.504400786954398</v>
      </c>
      <c r="Y119" s="7" t="n">
        <f aca="false">X119-W119*4/1440</f>
        <v>0.234440024674808</v>
      </c>
      <c r="Z119" s="7" t="n">
        <f aca="false">X119+W119*4/1440</f>
        <v>0.774361549233989</v>
      </c>
      <c r="AA119" s="9" t="n">
        <f aca="false">8*W119</f>
        <v>777.48699536522</v>
      </c>
      <c r="AB119" s="1" t="n">
        <f aca="false">MOD(E119*1440+V119+4*$B$4-60*$B$5,1440)</f>
        <v>701.662866785665</v>
      </c>
      <c r="AC119" s="1" t="n">
        <f aca="false">IF(AB119/4&lt;0,AB119/4+180,AB119/4-180)</f>
        <v>-4.58428330358368</v>
      </c>
      <c r="AD119" s="1" t="n">
        <f aca="false">DEGREES(ACOS(SIN(RADIANS($B$3))*SIN(RADIANS(T119))+COS(RADIANS($B$3))*COS(RADIANS(T119))*COS(RADIANS(AC119))))</f>
        <v>30.2924929669478</v>
      </c>
      <c r="AE119" s="1" t="n">
        <f aca="false">90-AD119</f>
        <v>59.7075070330522</v>
      </c>
      <c r="AF119" s="1" t="n">
        <f aca="false">IF(AE119&gt;85,0,IF(AE119&gt;5,58.1/TAN(RADIANS(AE119))-0.07/POWER(TAN(RADIANS(AE119)),3)+0.000086/POWER(TAN(RADIANS(AE119)),5),IF(AE119&gt;-0.575,1735+AE119*(-518.2+AE119*(103.4+AE119*(-12.79+AE119*0.711))),-20.772/TAN(RADIANS(AE119)))))/3600</f>
        <v>0.00942409404360847</v>
      </c>
      <c r="AG119" s="1" t="n">
        <f aca="false">AE119+AF119</f>
        <v>59.7169311270959</v>
      </c>
      <c r="AH119" s="1" t="n">
        <f aca="false">IF(AC119&gt;0,MOD(DEGREES(ACOS(((SIN(RADIANS($B$3))*COS(RADIANS(AD119)))-SIN(RADIANS(T119)))/(COS(RADIANS($B$3))*SIN(RADIANS(AD119)))))+180,360),MOD(540-DEGREES(ACOS(((SIN(RADIANS($B$3))*COS(RADIANS(AD119)))-SIN(RADIANS(T119)))/(COS(RADIANS($B$3))*SIN(RADIANS(AD119))))),360))</f>
        <v>9.03171045116483</v>
      </c>
    </row>
    <row r="120" customFormat="false" ht="15" hidden="false" customHeight="false" outlineLevel="0" collapsed="false">
      <c r="D120" s="6" t="n">
        <f aca="false">$B$7</f>
        <v>33890</v>
      </c>
      <c r="E120" s="7" t="n">
        <f aca="false">E119+0.1/24</f>
        <v>0.495833333333333</v>
      </c>
      <c r="F120" s="2" t="n">
        <f aca="false">D120+2415018.5+E120-$B$5/24</f>
        <v>2448908.57916667</v>
      </c>
      <c r="G120" s="8" t="n">
        <f aca="false">(F120-2451545)/36525</f>
        <v>-0.0721812685375331</v>
      </c>
      <c r="I120" s="1" t="n">
        <f aca="false">MOD(280.46646+G120*(36000.76983+G120*0.0003032),360)</f>
        <v>201.885226922565</v>
      </c>
      <c r="J120" s="1" t="n">
        <f aca="false">357.52911+G120*(35999.05029-0.0001537*G120)</f>
        <v>-2240.92800687945</v>
      </c>
      <c r="K120" s="1" t="n">
        <f aca="false">0.016708634-G120*(0.000042037+0.0000001267*G120)</f>
        <v>0.0167116676238613</v>
      </c>
      <c r="L120" s="1" t="n">
        <f aca="false">SIN(RADIANS(J120))*(1.914602-G120*(0.004817+0.000014*G120))+SIN(RADIANS(2*J120))*(0.019993-0.000101*G120)+SIN(RADIANS(3*J120))*0.000289</f>
        <v>-1.89696672327907</v>
      </c>
      <c r="M120" s="1" t="n">
        <f aca="false">I120+L120</f>
        <v>199.988260199286</v>
      </c>
      <c r="N120" s="1" t="n">
        <f aca="false">J120+L120</f>
        <v>-2242.82497360272</v>
      </c>
      <c r="O120" s="1" t="n">
        <f aca="false">(1.000001018*(1-K120*K120))/(1+K120*COS(RADIANS(N120)))</f>
        <v>0.997639364796574</v>
      </c>
      <c r="P120" s="1" t="n">
        <f aca="false">M120-0.00569-0.00478*SIN(RADIANS(125.04-1934.136*G120))</f>
        <v>199.987329363697</v>
      </c>
      <c r="Q120" s="1" t="n">
        <f aca="false">23+(26+((21.448-G120*(46.815+G120*(0.00059-G120*0.001813))))/60)/60</f>
        <v>23.4402297673141</v>
      </c>
      <c r="R120" s="1" t="n">
        <f aca="false">Q120+0.00256*COS(RADIANS(125.04-1934.136*G120))</f>
        <v>23.4399910026084</v>
      </c>
      <c r="S120" s="1" t="n">
        <f aca="false">DEGREES(ATAN2(COS(RADIANS(P120)),COS(RADIANS(R120))*SIN(RADIANS(P120))))</f>
        <v>-161.545906551507</v>
      </c>
      <c r="T120" s="1" t="n">
        <f aca="false">DEGREES(ASIN(SIN(RADIANS(R120))*SIN(RADIANS(P120))))</f>
        <v>-7.81465423289632</v>
      </c>
      <c r="U120" s="1" t="n">
        <f aca="false">TAN(RADIANS(R120/2))*TAN(RADIANS(R120/2))</f>
        <v>0.0430371724274373</v>
      </c>
      <c r="V120" s="1" t="n">
        <f aca="false">4*DEGREES(U120*SIN(2*RADIANS(I120))-2*K120*SIN(RADIANS(J120))+4*K120*U120*SIN(RADIANS(J120))*COS(2*RADIANS(I120))-0.5*U120*U120*SIN(4*RADIANS(I120))-1.25*K120*K120*SIN(2*RADIANS(J120)))</f>
        <v>13.7301555820474</v>
      </c>
      <c r="W120" s="1" t="n">
        <f aca="false">DEGREES(ACOS(COS(RADIANS(90.833))/(COS(RADIANS($B$3))*COS(RADIANS(T120)))-TAN(RADIANS($B$3))*TAN(RADIANS(T120))))</f>
        <v>97.1871193702256</v>
      </c>
      <c r="X120" s="7" t="n">
        <f aca="false">(720-4*$B$4-V120+$B$5*60)/1440</f>
        <v>0.504400083623578</v>
      </c>
      <c r="Y120" s="7" t="n">
        <f aca="false">X120-W120*4/1440</f>
        <v>0.234435863150729</v>
      </c>
      <c r="Z120" s="7" t="n">
        <f aca="false">X120+W120*4/1440</f>
        <v>0.774364304096427</v>
      </c>
      <c r="AA120" s="9" t="n">
        <f aca="false">8*W120</f>
        <v>777.496954961805</v>
      </c>
      <c r="AB120" s="1" t="n">
        <f aca="false">MOD(E120*1440+V120+4*$B$4-60*$B$5,1440)</f>
        <v>707.663879582047</v>
      </c>
      <c r="AC120" s="1" t="n">
        <f aca="false">IF(AB120/4&lt;0,AB120/4+180,AB120/4-180)</f>
        <v>-3.08403010448831</v>
      </c>
      <c r="AD120" s="1" t="n">
        <f aca="false">DEGREES(ACOS(SIN(RADIANS($B$3))*SIN(RADIANS(T120))+COS(RADIANS($B$3))*COS(RADIANS(T120))*COS(RADIANS(AC120))))</f>
        <v>30.134934149302</v>
      </c>
      <c r="AE120" s="1" t="n">
        <f aca="false">90-AD120</f>
        <v>59.865065850698</v>
      </c>
      <c r="AF120" s="1" t="n">
        <f aca="false">IF(AE120&gt;85,0,IF(AE120&gt;5,58.1/TAN(RADIANS(AE120))-0.07/POWER(TAN(RADIANS(AE120)),3)+0.000086/POWER(TAN(RADIANS(AE120)),5),IF(AE120&gt;-0.575,1735+AE120*(-518.2+AE120*(103.4+AE120*(-12.79+AE120*0.711))),-20.772/TAN(RADIANS(AE120)))))/3600</f>
        <v>0.00936473603642024</v>
      </c>
      <c r="AG120" s="1" t="n">
        <f aca="false">AE120+AF120</f>
        <v>59.8744305867344</v>
      </c>
      <c r="AH120" s="1" t="n">
        <f aca="false">IF(AC120&gt;0,MOD(DEGREES(ACOS(((SIN(RADIANS($B$3))*COS(RADIANS(AD120)))-SIN(RADIANS(T120)))/(COS(RADIANS($B$3))*SIN(RADIANS(AD120)))))+180,360),MOD(540-DEGREES(ACOS(((SIN(RADIANS($B$3))*COS(RADIANS(AD120)))-SIN(RADIANS(T120)))/(COS(RADIANS($B$3))*SIN(RADIANS(AD120))))),360))</f>
        <v>6.09451771537312</v>
      </c>
    </row>
    <row r="121" customFormat="false" ht="15" hidden="false" customHeight="false" outlineLevel="0" collapsed="false">
      <c r="D121" s="6" t="n">
        <f aca="false">$B$7</f>
        <v>33890</v>
      </c>
      <c r="E121" s="7" t="n">
        <f aca="false">E120+0.1/24</f>
        <v>0.499999999999999</v>
      </c>
      <c r="F121" s="2" t="n">
        <f aca="false">D121+2415018.5+E121-$B$5/24</f>
        <v>2448908.58333333</v>
      </c>
      <c r="G121" s="8" t="n">
        <f aca="false">(F121-2451545)/36525</f>
        <v>-0.072181154460411</v>
      </c>
      <c r="I121" s="1" t="n">
        <f aca="false">MOD(280.46646+G121*(36000.76983+G121*0.0003032),360)</f>
        <v>201.889333786774</v>
      </c>
      <c r="J121" s="1" t="n">
        <f aca="false">357.52911+G121*(35999.05029-0.0001537*G121)</f>
        <v>-2240.92390021139</v>
      </c>
      <c r="K121" s="1" t="n">
        <f aca="false">0.016708634-G121*(0.000042037+0.0000001267*G121)</f>
        <v>0.016711667619068</v>
      </c>
      <c r="L121" s="1" t="n">
        <f aca="false">SIN(RADIANS(J121))*(1.914602-G121*(0.004817+0.000014*G121))+SIN(RADIANS(2*J121))*(0.019993-0.000101*G121)+SIN(RADIANS(3*J121))*0.000289</f>
        <v>-1.89694782917368</v>
      </c>
      <c r="M121" s="1" t="n">
        <f aca="false">I121+L121</f>
        <v>199.992385957601</v>
      </c>
      <c r="N121" s="1" t="n">
        <f aca="false">J121+L121</f>
        <v>-2242.82084804056</v>
      </c>
      <c r="O121" s="1" t="n">
        <f aca="false">(1.000001018*(1-K121*K121))/(1+K121*COS(RADIANS(N121)))</f>
        <v>0.997638176208672</v>
      </c>
      <c r="P121" s="1" t="n">
        <f aca="false">M121-0.00569-0.00478*SIN(RADIANS(125.04-1934.136*G121))</f>
        <v>199.991455120295</v>
      </c>
      <c r="Q121" s="1" t="n">
        <f aca="false">23+(26+((21.448-G121*(46.815+G121*(0.00059-G121*0.001813))))/60)/60</f>
        <v>23.4402297658306</v>
      </c>
      <c r="R121" s="1" t="n">
        <f aca="false">Q121+0.00256*COS(RADIANS(125.04-1934.136*G121))</f>
        <v>23.4399909913096</v>
      </c>
      <c r="S121" s="1" t="n">
        <f aca="false">DEGREES(ATAN2(COS(RADIANS(P121)),COS(RADIANS(R121))*SIN(RADIANS(P121))))</f>
        <v>-161.542049949156</v>
      </c>
      <c r="T121" s="1" t="n">
        <f aca="false">DEGREES(ASIN(SIN(RADIANS(R121))*SIN(RADIANS(P121))))</f>
        <v>-7.81621099645869</v>
      </c>
      <c r="U121" s="1" t="n">
        <f aca="false">TAN(RADIANS(R121/2))*TAN(RADIANS(R121/2))</f>
        <v>0.0430371723847664</v>
      </c>
      <c r="V121" s="1" t="n">
        <f aca="false">4*DEGREES(U121*SIN(2*RADIANS(I121))-2*K121*SIN(RADIANS(J121))+4*K121*U121*SIN(RADIANS(J121))*COS(2*RADIANS(I121))-0.5*U121*U121*SIN(4*RADIANS(I121))-1.25*K121*K121*SIN(2*RADIANS(J121)))</f>
        <v>13.7311682269742</v>
      </c>
      <c r="W121" s="1" t="n">
        <f aca="false">DEGREES(ACOS(COS(RADIANS(90.833))/(COS(RADIANS($B$3))*COS(RADIANS(T121)))-TAN(RADIANS($B$3))*TAN(RADIANS(T121))))</f>
        <v>97.1883643084271</v>
      </c>
      <c r="X121" s="7" t="n">
        <f aca="false">(720-4*$B$4-V121+$B$5*60)/1440</f>
        <v>0.504399380397935</v>
      </c>
      <c r="Y121" s="7" t="n">
        <f aca="false">X121-W121*4/1440</f>
        <v>0.234431701763415</v>
      </c>
      <c r="Z121" s="7" t="n">
        <f aca="false">X121+W121*4/1440</f>
        <v>0.774367059032454</v>
      </c>
      <c r="AA121" s="9" t="n">
        <f aca="false">8*W121</f>
        <v>777.506914467416</v>
      </c>
      <c r="AB121" s="1" t="n">
        <f aca="false">MOD(E121*1440+V121+4*$B$4-60*$B$5,1440)</f>
        <v>713.664892226973</v>
      </c>
      <c r="AC121" s="1" t="n">
        <f aca="false">IF(AB121/4&lt;0,AB121/4+180,AB121/4-180)</f>
        <v>-1.58377694325679</v>
      </c>
      <c r="AD121" s="1" t="n">
        <f aca="false">DEGREES(ACOS(SIN(RADIANS($B$3))*SIN(RADIANS(T121))+COS(RADIANS($B$3))*COS(RADIANS(T121))*COS(RADIANS(AC121))))</f>
        <v>30.0380067132943</v>
      </c>
      <c r="AE121" s="1" t="n">
        <f aca="false">90-AD121</f>
        <v>59.9619932867057</v>
      </c>
      <c r="AF121" s="1" t="n">
        <f aca="false">IF(AE121&gt;85,0,IF(AE121&gt;5,58.1/TAN(RADIANS(AE121))-0.07/POWER(TAN(RADIANS(AE121)),3)+0.000086/POWER(TAN(RADIANS(AE121)),5),IF(AE121&gt;-0.575,1735+AE121*(-518.2+AE121*(103.4+AE121*(-12.79+AE121*0.711))),-20.772/TAN(RADIANS(AE121)))))/3600</f>
        <v>0.00932831368701508</v>
      </c>
      <c r="AG121" s="1" t="n">
        <f aca="false">AE121+AF121</f>
        <v>59.9713216003927</v>
      </c>
      <c r="AH121" s="1" t="n">
        <f aca="false">IF(AC121&gt;0,MOD(DEGREES(ACOS(((SIN(RADIANS($B$3))*COS(RADIANS(AD121)))-SIN(RADIANS(T121)))/(COS(RADIANS($B$3))*SIN(RADIANS(AD121)))))+180,360),MOD(540-DEGREES(ACOS(((SIN(RADIANS($B$3))*COS(RADIANS(AD121)))-SIN(RADIANS(T121)))/(COS(RADIANS($B$3))*SIN(RADIANS(AD121))))),360))</f>
        <v>3.13569064400224</v>
      </c>
    </row>
    <row r="122" customFormat="false" ht="15" hidden="false" customHeight="false" outlineLevel="0" collapsed="false">
      <c r="D122" s="6" t="n">
        <f aca="false">$B$7</f>
        <v>33890</v>
      </c>
      <c r="E122" s="7" t="n">
        <f aca="false">E121+0.1/24</f>
        <v>0.504166666666666</v>
      </c>
      <c r="F122" s="2" t="n">
        <f aca="false">D122+2415018.5+E122-$B$5/24</f>
        <v>2448908.5875</v>
      </c>
      <c r="G122" s="8" t="n">
        <f aca="false">(F122-2451545)/36525</f>
        <v>-0.0721810403832889</v>
      </c>
      <c r="I122" s="1" t="n">
        <f aca="false">MOD(280.46646+G122*(36000.76983+G122*0.0003032),360)</f>
        <v>201.893440650984</v>
      </c>
      <c r="J122" s="1" t="n">
        <f aca="false">357.52911+G122*(35999.05029-0.0001537*G122)</f>
        <v>-2240.91979354333</v>
      </c>
      <c r="K122" s="1" t="n">
        <f aca="false">0.016708634-G122*(0.000042037+0.0000001267*G122)</f>
        <v>0.0167116676142746</v>
      </c>
      <c r="L122" s="1" t="n">
        <f aca="false">SIN(RADIANS(J122))*(1.914602-G122*(0.004817+0.000014*G122))+SIN(RADIANS(2*J122))*(0.019993-0.000101*G122)+SIN(RADIANS(3*J122))*0.000289</f>
        <v>-1.89692892523766</v>
      </c>
      <c r="M122" s="1" t="n">
        <f aca="false">I122+L122</f>
        <v>199.996511725747</v>
      </c>
      <c r="N122" s="1" t="n">
        <f aca="false">J122+L122</f>
        <v>-2242.81672246857</v>
      </c>
      <c r="O122" s="1" t="n">
        <f aca="false">(1.000001018*(1-K122*K122))/(1+K122*COS(RADIANS(N122)))</f>
        <v>0.99763698763155</v>
      </c>
      <c r="P122" s="1" t="n">
        <f aca="false">M122-0.00569-0.00478*SIN(RADIANS(125.04-1934.136*G122))</f>
        <v>199.995580886724</v>
      </c>
      <c r="Q122" s="1" t="n">
        <f aca="false">23+(26+((21.448-G122*(46.815+G122*(0.00059-G122*0.001813))))/60)/60</f>
        <v>23.4402297643472</v>
      </c>
      <c r="R122" s="1" t="n">
        <f aca="false">Q122+0.00256*COS(RADIANS(125.04-1934.136*G122))</f>
        <v>23.4399909800108</v>
      </c>
      <c r="S122" s="1" t="n">
        <f aca="false">DEGREES(ATAN2(COS(RADIANS(P122)),COS(RADIANS(R122))*SIN(RADIANS(P122))))</f>
        <v>-161.538193308847</v>
      </c>
      <c r="T122" s="1" t="n">
        <f aca="false">DEGREES(ASIN(SIN(RADIANS(R122))*SIN(RADIANS(P122))))</f>
        <v>-7.81776772875367</v>
      </c>
      <c r="U122" s="1" t="n">
        <f aca="false">TAN(RADIANS(R122/2))*TAN(RADIANS(R122/2))</f>
        <v>0.0430371723420955</v>
      </c>
      <c r="V122" s="1" t="n">
        <f aca="false">4*DEGREES(U122*SIN(2*RADIANS(I122))-2*K122*SIN(RADIANS(J122))+4*K122*U122*SIN(RADIANS(J122))*COS(2*RADIANS(I122))-0.5*U122*U122*SIN(4*RADIANS(I122))-1.25*K122*K122*SIN(2*RADIANS(J122)))</f>
        <v>13.7321807203108</v>
      </c>
      <c r="W122" s="1" t="n">
        <f aca="false">DEGREES(ACOS(COS(RADIANS(90.833))/(COS(RADIANS($B$3))*COS(RADIANS(T122)))-TAN(RADIANS($B$3))*TAN(RADIANS(T122))))</f>
        <v>97.1896092351141</v>
      </c>
      <c r="X122" s="7" t="n">
        <f aca="false">(720-4*$B$4-V122+$B$5*60)/1440</f>
        <v>0.504398677277562</v>
      </c>
      <c r="Y122" s="7" t="n">
        <f aca="false">X122-W122*4/1440</f>
        <v>0.234427540513356</v>
      </c>
      <c r="Z122" s="7" t="n">
        <f aca="false">X122+W122*4/1440</f>
        <v>0.774369814041768</v>
      </c>
      <c r="AA122" s="9" t="n">
        <f aca="false">8*W122</f>
        <v>777.516873880912</v>
      </c>
      <c r="AB122" s="1" t="n">
        <f aca="false">MOD(E122*1440+V122+4*$B$4-60*$B$5,1440)</f>
        <v>719.66590472031</v>
      </c>
      <c r="AC122" s="1" t="n">
        <f aca="false">IF(AB122/4&lt;0,AB122/4+180,AB122/4-180)</f>
        <v>-0.0835238199225614</v>
      </c>
      <c r="AD122" s="1" t="n">
        <f aca="false">DEGREES(ACOS(SIN(RADIANS($B$3))*SIN(RADIANS(T122))+COS(RADIANS($B$3))*COS(RADIANS(T122))*COS(RADIANS(AC122))))</f>
        <v>30.0023075525668</v>
      </c>
      <c r="AE122" s="1" t="n">
        <f aca="false">90-AD122</f>
        <v>59.9976924474332</v>
      </c>
      <c r="AF122" s="1" t="n">
        <f aca="false">IF(AE122&gt;85,0,IF(AE122&gt;5,58.1/TAN(RADIANS(AE122))-0.07/POWER(TAN(RADIANS(AE122)),3)+0.000086/POWER(TAN(RADIANS(AE122)),5),IF(AE122&gt;-0.575,1735+AE122*(-518.2+AE122*(103.4+AE122*(-12.79+AE122*0.711))),-20.772/TAN(RADIANS(AE122)))))/3600</f>
        <v>0.00931491691361548</v>
      </c>
      <c r="AG122" s="1" t="n">
        <f aca="false">AE122+AF122</f>
        <v>60.0070073643468</v>
      </c>
      <c r="AH122" s="1" t="n">
        <f aca="false">IF(AC122&gt;0,MOD(DEGREES(ACOS(((SIN(RADIANS($B$3))*COS(RADIANS(AD122)))-SIN(RADIANS(T122)))/(COS(RADIANS($B$3))*SIN(RADIANS(AD122)))))+180,360),MOD(540-DEGREES(ACOS(((SIN(RADIANS($B$3))*COS(RADIANS(AD122)))-SIN(RADIANS(T122)))/(COS(RADIANS($B$3))*SIN(RADIANS(AD122))))),360))</f>
        <v>0.165483678008115</v>
      </c>
    </row>
    <row r="123" customFormat="false" ht="15" hidden="false" customHeight="false" outlineLevel="0" collapsed="false">
      <c r="D123" s="6" t="n">
        <f aca="false">$B$7</f>
        <v>33890</v>
      </c>
      <c r="E123" s="7" t="n">
        <f aca="false">E122+0.1/24</f>
        <v>0.508333333333333</v>
      </c>
      <c r="F123" s="2" t="n">
        <f aca="false">D123+2415018.5+E123-$B$5/24</f>
        <v>2448908.59166667</v>
      </c>
      <c r="G123" s="8" t="n">
        <f aca="false">(F123-2451545)/36525</f>
        <v>-0.0721809263061796</v>
      </c>
      <c r="I123" s="1" t="n">
        <f aca="false">MOD(280.46646+G123*(36000.76983+G123*0.0003032),360)</f>
        <v>201.897547514735</v>
      </c>
      <c r="J123" s="1" t="n">
        <f aca="false">357.52911+G123*(35999.05029-0.0001537*G123)</f>
        <v>-2240.91568687573</v>
      </c>
      <c r="K123" s="1" t="n">
        <f aca="false">0.016708634-G123*(0.000042037+0.0000001267*G123)</f>
        <v>0.0167116676094812</v>
      </c>
      <c r="L123" s="1" t="n">
        <f aca="false">SIN(RADIANS(J123))*(1.914602-G123*(0.004817+0.000014*G123))+SIN(RADIANS(2*J123))*(0.019993-0.000101*G123)+SIN(RADIANS(3*J123))*0.000289</f>
        <v>-1.89691001147319</v>
      </c>
      <c r="M123" s="1" t="n">
        <f aca="false">I123+L123</f>
        <v>200.000637503262</v>
      </c>
      <c r="N123" s="1" t="n">
        <f aca="false">J123+L123</f>
        <v>-2242.81259688721</v>
      </c>
      <c r="O123" s="1" t="n">
        <f aca="false">(1.000001018*(1-K123*K123))/(1+K123*COS(RADIANS(N123)))</f>
        <v>0.997635799065347</v>
      </c>
      <c r="P123" s="1" t="n">
        <f aca="false">M123-0.00569-0.00478*SIN(RADIANS(125.04-1934.136*G123))</f>
        <v>199.999706662522</v>
      </c>
      <c r="Q123" s="1" t="n">
        <f aca="false">23+(26+((21.448-G123*(46.815+G123*(0.00059-G123*0.001813))))/60)/60</f>
        <v>23.4402297628637</v>
      </c>
      <c r="R123" s="1" t="n">
        <f aca="false">Q123+0.00256*COS(RADIANS(125.04-1934.136*G123))</f>
        <v>23.4399909687119</v>
      </c>
      <c r="S123" s="1" t="n">
        <f aca="false">DEGREES(ATAN2(COS(RADIANS(P123)),COS(RADIANS(R123))*SIN(RADIANS(P123))))</f>
        <v>-161.534336631005</v>
      </c>
      <c r="T123" s="1" t="n">
        <f aca="false">DEGREES(ASIN(SIN(RADIANS(R123))*SIN(RADIANS(P123))))</f>
        <v>-7.8193244295996</v>
      </c>
      <c r="U123" s="1" t="n">
        <f aca="false">TAN(RADIANS(R123/2))*TAN(RADIANS(R123/2))</f>
        <v>0.0430371722994246</v>
      </c>
      <c r="V123" s="1" t="n">
        <f aca="false">4*DEGREES(U123*SIN(2*RADIANS(I123))-2*K123*SIN(RADIANS(J123))+4*K123*U123*SIN(RADIANS(J123))*COS(2*RADIANS(I123))-0.5*U123*U123*SIN(4*RADIANS(I123))-1.25*K123*K123*SIN(2*RADIANS(J123)))</f>
        <v>13.7331930619207</v>
      </c>
      <c r="W123" s="1" t="n">
        <f aca="false">DEGREES(ACOS(COS(RADIANS(90.833))/(COS(RADIANS($B$3))*COS(RADIANS(T123)))-TAN(RADIANS($B$3))*TAN(RADIANS(T123))))</f>
        <v>97.1908541501431</v>
      </c>
      <c r="X123" s="7" t="n">
        <f aca="false">(720-4*$B$4-V123+$B$5*60)/1440</f>
        <v>0.504397974262555</v>
      </c>
      <c r="Y123" s="7" t="n">
        <f aca="false">X123-W123*4/1440</f>
        <v>0.234423379401046</v>
      </c>
      <c r="Z123" s="7" t="n">
        <f aca="false">X123+W123*4/1440</f>
        <v>0.774372569124064</v>
      </c>
      <c r="AA123" s="9" t="n">
        <f aca="false">8*W123</f>
        <v>777.526833201145</v>
      </c>
      <c r="AB123" s="1" t="n">
        <f aca="false">MOD(E123*1440+V123+4*$B$4-60*$B$5,1440)</f>
        <v>725.66691706192</v>
      </c>
      <c r="AC123" s="1" t="n">
        <f aca="false">IF(AB123/4&lt;0,AB123/4+180,AB123/4-180)</f>
        <v>1.41672926548006</v>
      </c>
      <c r="AD123" s="1" t="n">
        <f aca="false">DEGREES(ACOS(SIN(RADIANS($B$3))*SIN(RADIANS(T123))+COS(RADIANS($B$3))*COS(RADIANS(T123))*COS(RADIANS(AC123))))</f>
        <v>30.0280573251855</v>
      </c>
      <c r="AE123" s="1" t="n">
        <f aca="false">90-AD123</f>
        <v>59.9719426748145</v>
      </c>
      <c r="AF123" s="1" t="n">
        <f aca="false">IF(AE123&gt;85,0,IF(AE123&gt;5,58.1/TAN(RADIANS(AE123))-0.07/POWER(TAN(RADIANS(AE123)),3)+0.000086/POWER(TAN(RADIANS(AE123)),5),IF(AE123&gt;-0.575,1735+AE123*(-518.2+AE123*(103.4+AE123*(-12.79+AE123*0.711))),-20.772/TAN(RADIANS(AE123)))))/3600</f>
        <v>0.00932457902920015</v>
      </c>
      <c r="AG123" s="1" t="n">
        <f aca="false">AE123+AF123</f>
        <v>59.9812672538437</v>
      </c>
      <c r="AH123" s="1" t="n">
        <f aca="false">IF(AC123&gt;0,MOD(DEGREES(ACOS(((SIN(RADIANS($B$3))*COS(RADIANS(AD123)))-SIN(RADIANS(T123)))/(COS(RADIANS($B$3))*SIN(RADIANS(AD123)))))+180,360),MOD(540-DEGREES(ACOS(((SIN(RADIANS($B$3))*COS(RADIANS(AD123)))-SIN(RADIANS(T123)))/(COS(RADIANS($B$3))*SIN(RADIANS(AD123))))),360))</f>
        <v>357.194430271398</v>
      </c>
    </row>
    <row r="124" customFormat="false" ht="15" hidden="false" customHeight="false" outlineLevel="0" collapsed="false">
      <c r="D124" s="6" t="n">
        <f aca="false">$B$7</f>
        <v>33890</v>
      </c>
      <c r="E124" s="7" t="n">
        <f aca="false">E123+0.1/24</f>
        <v>0.512499999999999</v>
      </c>
      <c r="F124" s="2" t="n">
        <f aca="false">D124+2415018.5+E124-$B$5/24</f>
        <v>2448908.59583333</v>
      </c>
      <c r="G124" s="8" t="n">
        <f aca="false">(F124-2451545)/36525</f>
        <v>-0.0721808122290575</v>
      </c>
      <c r="I124" s="1" t="n">
        <f aca="false">MOD(280.46646+G124*(36000.76983+G124*0.0003032),360)</f>
        <v>201.901654378945</v>
      </c>
      <c r="J124" s="1" t="n">
        <f aca="false">357.52911+G124*(35999.05029-0.0001537*G124)</f>
        <v>-2240.91158020768</v>
      </c>
      <c r="K124" s="1" t="n">
        <f aca="false">0.016708634-G124*(0.000042037+0.0000001267*G124)</f>
        <v>0.0167116676046878</v>
      </c>
      <c r="L124" s="1" t="n">
        <f aca="false">SIN(RADIANS(J124))*(1.914602-G124*(0.004817+0.000014*G124))+SIN(RADIANS(2*J124))*(0.019993-0.000101*G124)+SIN(RADIANS(3*J124))*0.000289</f>
        <v>-1.89689108787608</v>
      </c>
      <c r="M124" s="1" t="n">
        <f aca="false">I124+L124</f>
        <v>200.004763291069</v>
      </c>
      <c r="N124" s="1" t="n">
        <f aca="false">J124+L124</f>
        <v>-2242.80847129555</v>
      </c>
      <c r="O124" s="1" t="n">
        <f aca="false">(1.000001018*(1-K124*K124))/(1+K124*COS(RADIANS(N124)))</f>
        <v>0.997634610509806</v>
      </c>
      <c r="P124" s="1" t="n">
        <f aca="false">M124-0.00569-0.00478*SIN(RADIANS(125.04-1934.136*G124))</f>
        <v>200.003832448612</v>
      </c>
      <c r="Q124" s="1" t="n">
        <f aca="false">23+(26+((21.448-G124*(46.815+G124*(0.00059-G124*0.001813))))/60)/60</f>
        <v>23.4402297613802</v>
      </c>
      <c r="R124" s="1" t="n">
        <f aca="false">Q124+0.00256*COS(RADIANS(125.04-1934.136*G124))</f>
        <v>23.4399909574131</v>
      </c>
      <c r="S124" s="1" t="n">
        <f aca="false">DEGREES(ATAN2(COS(RADIANS(P124)),COS(RADIANS(R124))*SIN(RADIANS(P124))))</f>
        <v>-161.530479914764</v>
      </c>
      <c r="T124" s="1" t="n">
        <f aca="false">DEGREES(ASIN(SIN(RADIANS(R124))*SIN(RADIANS(P124))))</f>
        <v>-7.82088109933653</v>
      </c>
      <c r="U124" s="1" t="n">
        <f aca="false">TAN(RADIANS(R124/2))*TAN(RADIANS(R124/2))</f>
        <v>0.0430371722567537</v>
      </c>
      <c r="V124" s="1" t="n">
        <f aca="false">4*DEGREES(U124*SIN(2*RADIANS(I124))-2*K124*SIN(RADIANS(J124))+4*K124*U124*SIN(RADIANS(J124))*COS(2*RADIANS(I124))-0.5*U124*U124*SIN(4*RADIANS(I124))-1.25*K124*K124*SIN(2*RADIANS(J124)))</f>
        <v>13.7342052520069</v>
      </c>
      <c r="W124" s="1" t="n">
        <f aca="false">DEGREES(ACOS(COS(RADIANS(90.833))/(COS(RADIANS($B$3))*COS(RADIANS(T124)))-TAN(RADIANS($B$3))*TAN(RADIANS(T124))))</f>
        <v>97.1920990537881</v>
      </c>
      <c r="X124" s="7" t="n">
        <f aca="false">(720-4*$B$4-V124+$B$5*60)/1440</f>
        <v>0.504397271352773</v>
      </c>
      <c r="Y124" s="7" t="n">
        <f aca="false">X124-W124*4/1440</f>
        <v>0.234419218425584</v>
      </c>
      <c r="Z124" s="7" t="n">
        <f aca="false">X124+W124*4/1440</f>
        <v>0.774375324279962</v>
      </c>
      <c r="AA124" s="9" t="n">
        <f aca="false">8*W124</f>
        <v>777.536792430305</v>
      </c>
      <c r="AB124" s="1" t="n">
        <f aca="false">MOD(E124*1440+V124+4*$B$4-60*$B$5,1440)</f>
        <v>731.667929252006</v>
      </c>
      <c r="AC124" s="1" t="n">
        <f aca="false">IF(AB124/4&lt;0,AB124/4+180,AB124/4-180)</f>
        <v>2.91698231300137</v>
      </c>
      <c r="AD124" s="1" t="n">
        <f aca="false">DEGREES(ACOS(SIN(RADIANS($B$3))*SIN(RADIANS(T124))+COS(RADIANS($B$3))*COS(RADIANS(T124))*COS(RADIANS(AC124))))</f>
        <v>30.1150937470578</v>
      </c>
      <c r="AE124" s="1" t="n">
        <f aca="false">90-AD124</f>
        <v>59.8849062529422</v>
      </c>
      <c r="AF124" s="1" t="n">
        <f aca="false">IF(AE124&gt;85,0,IF(AE124&gt;5,58.1/TAN(RADIANS(AE124))-0.07/POWER(TAN(RADIANS(AE124)),3)+0.000086/POWER(TAN(RADIANS(AE124)),5),IF(AE124&gt;-0.575,1735+AE124*(-518.2+AE124*(103.4+AE124*(-12.79+AE124*0.711))),-20.772/TAN(RADIANS(AE124)))))/3600</f>
        <v>0.00935727483676216</v>
      </c>
      <c r="AG124" s="1" t="n">
        <f aca="false">AE124+AF124</f>
        <v>59.8942635277789</v>
      </c>
      <c r="AH124" s="1" t="n">
        <f aca="false">IF(AC124&gt;0,MOD(DEGREES(ACOS(((SIN(RADIANS($B$3))*COS(RADIANS(AD124)))-SIN(RADIANS(T124)))/(COS(RADIANS($B$3))*SIN(RADIANS(AD124)))))+180,360),MOD(540-DEGREES(ACOS(((SIN(RADIANS($B$3))*COS(RADIANS(AD124)))-SIN(RADIANS(T124)))/(COS(RADIANS($B$3))*SIN(RADIANS(AD124))))),360))</f>
        <v>354.233084481691</v>
      </c>
    </row>
    <row r="125" customFormat="false" ht="15" hidden="false" customHeight="false" outlineLevel="0" collapsed="false">
      <c r="D125" s="6" t="n">
        <f aca="false">$B$7</f>
        <v>33890</v>
      </c>
      <c r="E125" s="7" t="n">
        <f aca="false">E124+0.1/24</f>
        <v>0.516666666666666</v>
      </c>
      <c r="F125" s="2" t="n">
        <f aca="false">D125+2415018.5+E125-$B$5/24</f>
        <v>2448908.6</v>
      </c>
      <c r="G125" s="8" t="n">
        <f aca="false">(F125-2451545)/36525</f>
        <v>-0.0721806981519482</v>
      </c>
      <c r="I125" s="1" t="n">
        <f aca="false">MOD(280.46646+G125*(36000.76983+G125*0.0003032),360)</f>
        <v>201.905761242696</v>
      </c>
      <c r="J125" s="1" t="n">
        <f aca="false">357.52911+G125*(35999.05029-0.0001537*G125)</f>
        <v>-2240.90747354008</v>
      </c>
      <c r="K125" s="1" t="n">
        <f aca="false">0.016708634-G125*(0.000042037+0.0000001267*G125)</f>
        <v>0.0167116675998945</v>
      </c>
      <c r="L125" s="1" t="n">
        <f aca="false">SIN(RADIANS(J125))*(1.914602-G125*(0.004817+0.000014*G125))+SIN(RADIANS(2*J125))*(0.019993-0.000101*G125)+SIN(RADIANS(3*J125))*0.000289</f>
        <v>-1.89687215445062</v>
      </c>
      <c r="M125" s="1" t="n">
        <f aca="false">I125+L125</f>
        <v>200.008889088245</v>
      </c>
      <c r="N125" s="1" t="n">
        <f aca="false">J125+L125</f>
        <v>-2242.80434569453</v>
      </c>
      <c r="O125" s="1" t="n">
        <f aca="false">(1.000001018*(1-K125*K125))/(1+K125*COS(RADIANS(N125)))</f>
        <v>0.997633421965196</v>
      </c>
      <c r="P125" s="1" t="n">
        <f aca="false">M125-0.00569-0.00478*SIN(RADIANS(125.04-1934.136*G125))</f>
        <v>200.007958244071</v>
      </c>
      <c r="Q125" s="1" t="n">
        <f aca="false">23+(26+((21.448-G125*(46.815+G125*(0.00059-G125*0.001813))))/60)/60</f>
        <v>23.4402297598967</v>
      </c>
      <c r="R125" s="1" t="n">
        <f aca="false">Q125+0.00256*COS(RADIANS(125.04-1934.136*G125))</f>
        <v>23.4399909461143</v>
      </c>
      <c r="S125" s="1" t="n">
        <f aca="false">DEGREES(ATAN2(COS(RADIANS(P125)),COS(RADIANS(R125))*SIN(RADIANS(P125))))</f>
        <v>-161.526623160978</v>
      </c>
      <c r="T125" s="1" t="n">
        <f aca="false">DEGREES(ASIN(SIN(RADIANS(R125))*SIN(RADIANS(P125))))</f>
        <v>-7.8224377376094</v>
      </c>
      <c r="U125" s="1" t="n">
        <f aca="false">TAN(RADIANS(R125/2))*TAN(RADIANS(R125/2))</f>
        <v>0.0430371722140828</v>
      </c>
      <c r="V125" s="1" t="n">
        <f aca="false">4*DEGREES(U125*SIN(2*RADIANS(I125))-2*K125*SIN(RADIANS(J125))+4*K125*U125*SIN(RADIANS(J125))*COS(2*RADIANS(I125))-0.5*U125*U125*SIN(4*RADIANS(I125))-1.25*K125*K125*SIN(2*RADIANS(J125)))</f>
        <v>13.7352172903202</v>
      </c>
      <c r="W125" s="1" t="n">
        <f aca="false">DEGREES(ACOS(COS(RADIANS(90.833))/(COS(RADIANS($B$3))*COS(RADIANS(T125)))-TAN(RADIANS($B$3))*TAN(RADIANS(T125))))</f>
        <v>97.1933439457668</v>
      </c>
      <c r="X125" s="7" t="n">
        <f aca="false">(720-4*$B$4-V125+$B$5*60)/1440</f>
        <v>0.504396568548389</v>
      </c>
      <c r="Y125" s="7" t="n">
        <f aca="false">X125-W125*4/1440</f>
        <v>0.234415057587925</v>
      </c>
      <c r="Z125" s="7" t="n">
        <f aca="false">X125+W125*4/1440</f>
        <v>0.774378079508852</v>
      </c>
      <c r="AA125" s="9" t="n">
        <f aca="false">8*W125</f>
        <v>777.546751566135</v>
      </c>
      <c r="AB125" s="1" t="n">
        <f aca="false">MOD(E125*1440+V125+4*$B$4-60*$B$5,1440)</f>
        <v>737.668941290319</v>
      </c>
      <c r="AC125" s="1" t="n">
        <f aca="false">IF(AB125/4&lt;0,AB125/4+180,AB125/4-180)</f>
        <v>4.41723532257981</v>
      </c>
      <c r="AD125" s="1" t="n">
        <f aca="false">DEGREES(ACOS(SIN(RADIANS($B$3))*SIN(RADIANS(T125))+COS(RADIANS($B$3))*COS(RADIANS(T125))*COS(RADIANS(AC125))))</f>
        <v>30.2628764965062</v>
      </c>
      <c r="AE125" s="1" t="n">
        <f aca="false">90-AD125</f>
        <v>59.7371235034938</v>
      </c>
      <c r="AF125" s="1" t="n">
        <f aca="false">IF(AE125&gt;85,0,IF(AE125&gt;5,58.1/TAN(RADIANS(AE125))-0.07/POWER(TAN(RADIANS(AE125)),3)+0.000086/POWER(TAN(RADIANS(AE125)),5),IF(AE125&gt;-0.575,1735+AE125*(-518.2+AE125*(103.4+AE125*(-12.79+AE125*0.711))),-20.772/TAN(RADIANS(AE125)))))/3600</f>
        <v>0.00941292201349787</v>
      </c>
      <c r="AG125" s="1" t="n">
        <f aca="false">AE125+AF125</f>
        <v>59.7465364255073</v>
      </c>
      <c r="AH125" s="1" t="n">
        <f aca="false">IF(AC125&gt;0,MOD(DEGREES(ACOS(((SIN(RADIANS($B$3))*COS(RADIANS(AD125)))-SIN(RADIANS(T125)))/(COS(RADIANS($B$3))*SIN(RADIANS(AD125)))))+180,360),MOD(540-DEGREES(ACOS(((SIN(RADIANS($B$3))*COS(RADIANS(AD125)))-SIN(RADIANS(T125)))/(COS(RADIANS($B$3))*SIN(RADIANS(AD125))))),360))</f>
        <v>351.29176131191</v>
      </c>
    </row>
    <row r="126" customFormat="false" ht="15" hidden="false" customHeight="false" outlineLevel="0" collapsed="false">
      <c r="D126" s="6" t="n">
        <f aca="false">$B$7</f>
        <v>33890</v>
      </c>
      <c r="E126" s="7" t="n">
        <f aca="false">E125+0.1/24</f>
        <v>0.520833333333333</v>
      </c>
      <c r="F126" s="2" t="n">
        <f aca="false">D126+2415018.5+E126-$B$5/24</f>
        <v>2448908.60416667</v>
      </c>
      <c r="G126" s="8" t="n">
        <f aca="false">(F126-2451545)/36525</f>
        <v>-0.0721805840748261</v>
      </c>
      <c r="I126" s="1" t="n">
        <f aca="false">MOD(280.46646+G126*(36000.76983+G126*0.0003032),360)</f>
        <v>201.909868106906</v>
      </c>
      <c r="J126" s="1" t="n">
        <f aca="false">357.52911+G126*(35999.05029-0.0001537*G126)</f>
        <v>-2240.90336687202</v>
      </c>
      <c r="K126" s="1" t="n">
        <f aca="false">0.016708634-G126*(0.000042037+0.0000001267*G126)</f>
        <v>0.0167116675951011</v>
      </c>
      <c r="L126" s="1" t="n">
        <f aca="false">SIN(RADIANS(J126))*(1.914602-G126*(0.004817+0.000014*G126))+SIN(RADIANS(2*J126))*(0.019993-0.000101*G126)+SIN(RADIANS(3*J126))*0.000289</f>
        <v>-1.89685321119264</v>
      </c>
      <c r="M126" s="1" t="n">
        <f aca="false">I126+L126</f>
        <v>200.013014895714</v>
      </c>
      <c r="N126" s="1" t="n">
        <f aca="false">J126+L126</f>
        <v>-2242.80022008321</v>
      </c>
      <c r="O126" s="1" t="n">
        <f aca="false">(1.000001018*(1-K126*K126))/(1+K126*COS(RADIANS(N126)))</f>
        <v>0.997632233431259</v>
      </c>
      <c r="P126" s="1" t="n">
        <f aca="false">M126-0.00569-0.00478*SIN(RADIANS(125.04-1934.136*G126))</f>
        <v>200.012084049822</v>
      </c>
      <c r="Q126" s="1" t="n">
        <f aca="false">23+(26+((21.448-G126*(46.815+G126*(0.00059-G126*0.001813))))/60)/60</f>
        <v>23.4402297584133</v>
      </c>
      <c r="R126" s="1" t="n">
        <f aca="false">Q126+0.00256*COS(RADIANS(125.04-1934.136*G126))</f>
        <v>23.4399909348155</v>
      </c>
      <c r="S126" s="1" t="n">
        <f aca="false">DEGREES(ATAN2(COS(RADIANS(P126)),COS(RADIANS(R126))*SIN(RADIANS(P126))))</f>
        <v>-161.522766368782</v>
      </c>
      <c r="T126" s="1" t="n">
        <f aca="false">DEGREES(ASIN(SIN(RADIANS(R126))*SIN(RADIANS(P126))))</f>
        <v>-7.82399434475847</v>
      </c>
      <c r="U126" s="1" t="n">
        <f aca="false">TAN(RADIANS(R126/2))*TAN(RADIANS(R126/2))</f>
        <v>0.0430371721714119</v>
      </c>
      <c r="V126" s="1" t="n">
        <f aca="false">4*DEGREES(U126*SIN(2*RADIANS(I126))-2*K126*SIN(RADIANS(J126))+4*K126*U126*SIN(RADIANS(J126))*COS(2*RADIANS(I126))-0.5*U126*U126*SIN(4*RADIANS(I126))-1.25*K126*K126*SIN(2*RADIANS(J126)))</f>
        <v>13.7362291770634</v>
      </c>
      <c r="W126" s="1" t="n">
        <f aca="false">DEGREES(ACOS(COS(RADIANS(90.833))/(COS(RADIANS($B$3))*COS(RADIANS(T126)))-TAN(RADIANS($B$3))*TAN(RADIANS(T126))))</f>
        <v>97.1945888263532</v>
      </c>
      <c r="X126" s="7" t="n">
        <f aca="false">(720-4*$B$4-V126+$B$5*60)/1440</f>
        <v>0.504395865849261</v>
      </c>
      <c r="Y126" s="7" t="n">
        <f aca="false">X126-W126*4/1440</f>
        <v>0.234410896887169</v>
      </c>
      <c r="Z126" s="7" t="n">
        <f aca="false">X126+W126*4/1440</f>
        <v>0.774380834811354</v>
      </c>
      <c r="AA126" s="9" t="n">
        <f aca="false">8*W126</f>
        <v>777.556710610826</v>
      </c>
      <c r="AB126" s="1" t="n">
        <f aca="false">MOD(E126*1440+V126+4*$B$4-60*$B$5,1440)</f>
        <v>743.669953177063</v>
      </c>
      <c r="AC126" s="1" t="n">
        <f aca="false">IF(AB126/4&lt;0,AB126/4+180,AB126/4-180)</f>
        <v>5.91748829426575</v>
      </c>
      <c r="AD126" s="1" t="n">
        <f aca="false">DEGREES(ACOS(SIN(RADIANS($B$3))*SIN(RADIANS(T126))+COS(RADIANS($B$3))*COS(RADIANS(T126))*COS(RADIANS(AC126))))</f>
        <v>30.4705033812531</v>
      </c>
      <c r="AE126" s="1" t="n">
        <f aca="false">90-AD126</f>
        <v>59.5294966187469</v>
      </c>
      <c r="AF126" s="1" t="n">
        <f aca="false">IF(AE126&gt;85,0,IF(AE126&gt;5,58.1/TAN(RADIANS(AE126))-0.07/POWER(TAN(RADIANS(AE126)),3)+0.000086/POWER(TAN(RADIANS(AE126)),5),IF(AE126&gt;-0.575,1735+AE126*(-518.2+AE126*(103.4+AE126*(-12.79+AE126*0.711))),-20.772/TAN(RADIANS(AE126)))))/3600</f>
        <v>0.00949138569138079</v>
      </c>
      <c r="AG126" s="1" t="n">
        <f aca="false">AE126+AF126</f>
        <v>59.5389880044383</v>
      </c>
      <c r="AH126" s="1" t="n">
        <f aca="false">IF(AC126&gt;0,MOD(DEGREES(ACOS(((SIN(RADIANS($B$3))*COS(RADIANS(AD126)))-SIN(RADIANS(T126)))/(COS(RADIANS($B$3))*SIN(RADIANS(AD126)))))+180,360),MOD(540-DEGREES(ACOS(((SIN(RADIANS($B$3))*COS(RADIANS(AD126)))-SIN(RADIANS(T126)))/(COS(RADIANS($B$3))*SIN(RADIANS(AD126))))),360))</f>
        <v>348.380291433051</v>
      </c>
    </row>
    <row r="127" customFormat="false" ht="15" hidden="false" customHeight="false" outlineLevel="0" collapsed="false">
      <c r="D127" s="6" t="n">
        <f aca="false">$B$7</f>
        <v>33890</v>
      </c>
      <c r="E127" s="7" t="n">
        <f aca="false">E126+0.1/24</f>
        <v>0.524999999999999</v>
      </c>
      <c r="F127" s="2" t="n">
        <f aca="false">D127+2415018.5+E127-$B$5/24</f>
        <v>2448908.60833333</v>
      </c>
      <c r="G127" s="8" t="n">
        <f aca="false">(F127-2451545)/36525</f>
        <v>-0.0721804699977168</v>
      </c>
      <c r="I127" s="1" t="n">
        <f aca="false">MOD(280.46646+G127*(36000.76983+G127*0.0003032),360)</f>
        <v>201.913974970657</v>
      </c>
      <c r="J127" s="1" t="n">
        <f aca="false">357.52911+G127*(35999.05029-0.0001537*G127)</f>
        <v>-2240.89926020442</v>
      </c>
      <c r="K127" s="1" t="n">
        <f aca="false">0.016708634-G127*(0.000042037+0.0000001267*G127)</f>
        <v>0.0167116675903077</v>
      </c>
      <c r="L127" s="1" t="n">
        <f aca="false">SIN(RADIANS(J127))*(1.914602-G127*(0.004817+0.000014*G127))+SIN(RADIANS(2*J127))*(0.019993-0.000101*G127)+SIN(RADIANS(3*J127))*0.000289</f>
        <v>-1.89683425810642</v>
      </c>
      <c r="M127" s="1" t="n">
        <f aca="false">I127+L127</f>
        <v>200.01714071255</v>
      </c>
      <c r="N127" s="1" t="n">
        <f aca="false">J127+L127</f>
        <v>-2242.79609446253</v>
      </c>
      <c r="O127" s="1" t="n">
        <f aca="false">(1.000001018*(1-K127*K127))/(1+K127*COS(RADIANS(N127)))</f>
        <v>0.997631044908266</v>
      </c>
      <c r="P127" s="1" t="n">
        <f aca="false">M127-0.00569-0.00478*SIN(RADIANS(125.04-1934.136*G127))</f>
        <v>200.016209864942</v>
      </c>
      <c r="Q127" s="1" t="n">
        <f aca="false">23+(26+((21.448-G127*(46.815+G127*(0.00059-G127*0.001813))))/60)/60</f>
        <v>23.4402297569298</v>
      </c>
      <c r="R127" s="1" t="n">
        <f aca="false">Q127+0.00256*COS(RADIANS(125.04-1934.136*G127))</f>
        <v>23.4399909235167</v>
      </c>
      <c r="S127" s="1" t="n">
        <f aca="false">DEGREES(ATAN2(COS(RADIANS(P127)),COS(RADIANS(R127))*SIN(RADIANS(P127))))</f>
        <v>-161.518909539031</v>
      </c>
      <c r="T127" s="1" t="n">
        <f aca="false">DEGREES(ASIN(SIN(RADIANS(R127))*SIN(RADIANS(P127))))</f>
        <v>-7.82555092042781</v>
      </c>
      <c r="U127" s="1" t="n">
        <f aca="false">TAN(RADIANS(R127/2))*TAN(RADIANS(R127/2))</f>
        <v>0.0430371721287411</v>
      </c>
      <c r="V127" s="1" t="n">
        <f aca="false">4*DEGREES(U127*SIN(2*RADIANS(I127))-2*K127*SIN(RADIANS(J127))+4*K127*U127*SIN(RADIANS(J127))*COS(2*RADIANS(I127))-0.5*U127*U127*SIN(4*RADIANS(I127))-1.25*K127*K127*SIN(2*RADIANS(J127)))</f>
        <v>13.737240911987</v>
      </c>
      <c r="W127" s="1" t="n">
        <f aca="false">DEGREES(ACOS(COS(RADIANS(90.833))/(COS(RADIANS($B$3))*COS(RADIANS(T127)))-TAN(RADIANS($B$3))*TAN(RADIANS(T127))))</f>
        <v>97.1958336952645</v>
      </c>
      <c r="X127" s="7" t="n">
        <f aca="false">(720-4*$B$4-V127+$B$5*60)/1440</f>
        <v>0.504395163255565</v>
      </c>
      <c r="Y127" s="7" t="n">
        <f aca="false">X127-W127*4/1440</f>
        <v>0.234406736324274</v>
      </c>
      <c r="Z127" s="7" t="n">
        <f aca="false">X127+W127*4/1440</f>
        <v>0.774383590186855</v>
      </c>
      <c r="AA127" s="9" t="n">
        <f aca="false">8*W127</f>
        <v>777.566669562116</v>
      </c>
      <c r="AB127" s="1" t="n">
        <f aca="false">MOD(E127*1440+V127+4*$B$4-60*$B$5,1440)</f>
        <v>749.670964911986</v>
      </c>
      <c r="AC127" s="1" t="n">
        <f aca="false">IF(AB127/4&lt;0,AB127/4+180,AB127/4-180)</f>
        <v>7.41774122799643</v>
      </c>
      <c r="AD127" s="1" t="n">
        <f aca="false">DEGREES(ACOS(SIN(RADIANS($B$3))*SIN(RADIANS(T127))+COS(RADIANS($B$3))*COS(RADIANS(T127))*COS(RADIANS(AC127))))</f>
        <v>30.7367366563354</v>
      </c>
      <c r="AE127" s="1" t="n">
        <f aca="false">90-AD127</f>
        <v>59.2632633436646</v>
      </c>
      <c r="AF127" s="1" t="n">
        <f aca="false">IF(AE127&gt;85,0,IF(AE127&gt;5,58.1/TAN(RADIANS(AE127))-0.07/POWER(TAN(RADIANS(AE127)),3)+0.000086/POWER(TAN(RADIANS(AE127)),5),IF(AE127&gt;-0.575,1735+AE127*(-518.2+AE127*(103.4+AE127*(-12.79+AE127*0.711))),-20.772/TAN(RADIANS(AE127)))))/3600</f>
        <v>0.00959248594179141</v>
      </c>
      <c r="AG127" s="1" t="n">
        <f aca="false">AE127+AF127</f>
        <v>59.2728558296064</v>
      </c>
      <c r="AH127" s="1" t="n">
        <f aca="false">IF(AC127&gt;0,MOD(DEGREES(ACOS(((SIN(RADIANS($B$3))*COS(RADIANS(AD127)))-SIN(RADIANS(T127)))/(COS(RADIANS($B$3))*SIN(RADIANS(AD127)))))+180,360),MOD(540-DEGREES(ACOS(((SIN(RADIANS($B$3))*COS(RADIANS(AD127)))-SIN(RADIANS(T127)))/(COS(RADIANS($B$3))*SIN(RADIANS(AD127))))),360))</f>
        <v>345.507804330193</v>
      </c>
    </row>
    <row r="128" customFormat="false" ht="15" hidden="false" customHeight="false" outlineLevel="0" collapsed="false">
      <c r="C128" s="1" t="n">
        <v>44866</v>
      </c>
      <c r="D128" s="6" t="n">
        <f aca="false">$B$7</f>
        <v>33890</v>
      </c>
      <c r="E128" s="7" t="n">
        <f aca="false">E127+0.1/24</f>
        <v>0.529166666666666</v>
      </c>
      <c r="F128" s="2" t="n">
        <f aca="false">D128+2415018.5+E128-$B$5/24</f>
        <v>2448908.6125</v>
      </c>
      <c r="G128" s="8" t="n">
        <f aca="false">(F128-2451545)/36525</f>
        <v>-0.0721803559205947</v>
      </c>
      <c r="I128" s="1" t="n">
        <f aca="false">MOD(280.46646+G128*(36000.76983+G128*0.0003032),360)</f>
        <v>201.918081834867</v>
      </c>
      <c r="J128" s="1" t="n">
        <f aca="false">357.52911+G128*(35999.05029-0.0001537*G128)</f>
        <v>-2240.89515353636</v>
      </c>
      <c r="K128" s="1" t="n">
        <f aca="false">0.016708634-G128*(0.000042037+0.0000001267*G128)</f>
        <v>0.0167116675855144</v>
      </c>
      <c r="L128" s="1" t="n">
        <f aca="false">SIN(RADIANS(J128))*(1.914602-G128*(0.004817+0.000014*G128))+SIN(RADIANS(2*J128))*(0.019993-0.000101*G128)+SIN(RADIANS(3*J128))*0.000289</f>
        <v>-1.89681529518778</v>
      </c>
      <c r="M128" s="1" t="n">
        <f aca="false">I128+L128</f>
        <v>200.021266539679</v>
      </c>
      <c r="N128" s="1" t="n">
        <f aca="false">J128+L128</f>
        <v>-2242.79196883155</v>
      </c>
      <c r="O128" s="1" t="n">
        <f aca="false">(1.000001018*(1-K128*K128))/(1+K128*COS(RADIANS(N128)))</f>
        <v>0.997629856395958</v>
      </c>
      <c r="P128" s="1" t="n">
        <f aca="false">M128-0.00569-0.00478*SIN(RADIANS(125.04-1934.136*G128))</f>
        <v>200.020335690353</v>
      </c>
      <c r="Q128" s="1" t="n">
        <f aca="false">23+(26+((21.448-G128*(46.815+G128*(0.00059-G128*0.001813))))/60)/60</f>
        <v>23.4402297554463</v>
      </c>
      <c r="R128" s="1" t="n">
        <f aca="false">Q128+0.00256*COS(RADIANS(125.04-1934.136*G128))</f>
        <v>23.4399909122179</v>
      </c>
      <c r="S128" s="1" t="n">
        <f aca="false">DEGREES(ATAN2(COS(RADIANS(P128)),COS(RADIANS(R128))*SIN(RADIANS(P128))))</f>
        <v>-161.515052670858</v>
      </c>
      <c r="T128" s="1" t="n">
        <f aca="false">DEGREES(ASIN(SIN(RADIANS(R128))*SIN(RADIANS(P128))))</f>
        <v>-7.82710746495814</v>
      </c>
      <c r="U128" s="1" t="n">
        <f aca="false">TAN(RADIANS(R128/2))*TAN(RADIANS(R128/2))</f>
        <v>0.0430371720860702</v>
      </c>
      <c r="V128" s="1" t="n">
        <f aca="false">4*DEGREES(U128*SIN(2*RADIANS(I128))-2*K128*SIN(RADIANS(J128))+4*K128*U128*SIN(RADIANS(J128))*COS(2*RADIANS(I128))-0.5*U128*U128*SIN(4*RADIANS(I128))-1.25*K128*K128*SIN(2*RADIANS(J128)))</f>
        <v>13.7382524952941</v>
      </c>
      <c r="W128" s="1" t="n">
        <f aca="false">DEGREES(ACOS(COS(RADIANS(90.833))/(COS(RADIANS($B$3))*COS(RADIANS(T128)))-TAN(RADIANS($B$3))*TAN(RADIANS(T128))))</f>
        <v>97.1970785527751</v>
      </c>
      <c r="X128" s="7" t="n">
        <f aca="false">(720-4*$B$4-V128+$B$5*60)/1440</f>
        <v>0.504394460767157</v>
      </c>
      <c r="Y128" s="7" t="n">
        <f aca="false">X128-W128*4/1440</f>
        <v>0.234402575898337</v>
      </c>
      <c r="Z128" s="7" t="n">
        <f aca="false">X128+W128*4/1440</f>
        <v>0.774386345635977</v>
      </c>
      <c r="AA128" s="9" t="n">
        <f aca="false">8*W128</f>
        <v>777.5766284222</v>
      </c>
      <c r="AB128" s="1" t="n">
        <f aca="false">MOD(E128*1440+V128+4*$B$4-60*$B$5,1440)</f>
        <v>755.671976495293</v>
      </c>
      <c r="AC128" s="1" t="n">
        <f aca="false">IF(AB128/4&lt;0,AB128/4+180,AB128/4-180)</f>
        <v>8.91799412382329</v>
      </c>
      <c r="AD128" s="1" t="n">
        <f aca="false">DEGREES(ACOS(SIN(RADIANS($B$3))*SIN(RADIANS(T128))+COS(RADIANS($B$3))*COS(RADIANS(T128))*COS(RADIANS(AC128))))</f>
        <v>31.0600377344404</v>
      </c>
      <c r="AE128" s="1" t="n">
        <f aca="false">90-AD128</f>
        <v>58.9399622655597</v>
      </c>
      <c r="AF128" s="1" t="n">
        <f aca="false">IF(AE128&gt;85,0,IF(AE128&gt;5,58.1/TAN(RADIANS(AE128))-0.07/POWER(TAN(RADIANS(AE128)),3)+0.000086/POWER(TAN(RADIANS(AE128)),5),IF(AE128&gt;-0.575,1735+AE128*(-518.2+AE128*(103.4+AE128*(-12.79+AE128*0.711))),-20.772/TAN(RADIANS(AE128)))))/3600</f>
        <v>0.00971600770145273</v>
      </c>
      <c r="AG128" s="1" t="n">
        <f aca="false">AE128+AF128</f>
        <v>58.9496782732611</v>
      </c>
      <c r="AH128" s="1" t="n">
        <f aca="false">IF(AC128&gt;0,MOD(DEGREES(ACOS(((SIN(RADIANS($B$3))*COS(RADIANS(AD128)))-SIN(RADIANS(T128)))/(COS(RADIANS($B$3))*SIN(RADIANS(AD128)))))+180,360),MOD(540-DEGREES(ACOS(((SIN(RADIANS($B$3))*COS(RADIANS(AD128)))-SIN(RADIANS(T128)))/(COS(RADIANS($B$3))*SIN(RADIANS(AD128))))),360))</f>
        <v>342.68255086818</v>
      </c>
    </row>
    <row r="129" customFormat="false" ht="15" hidden="false" customHeight="false" outlineLevel="0" collapsed="false">
      <c r="D129" s="6" t="n">
        <f aca="false">$B$7</f>
        <v>33890</v>
      </c>
      <c r="E129" s="7" t="n">
        <f aca="false">E128+0.1/24</f>
        <v>0.533333333333333</v>
      </c>
      <c r="F129" s="2" t="n">
        <f aca="false">D129+2415018.5+E129-$B$5/24</f>
        <v>2448908.61666667</v>
      </c>
      <c r="G129" s="8" t="n">
        <f aca="false">(F129-2451545)/36525</f>
        <v>-0.0721802418434853</v>
      </c>
      <c r="I129" s="1" t="n">
        <f aca="false">MOD(280.46646+G129*(36000.76983+G129*0.0003032),360)</f>
        <v>201.922188698617</v>
      </c>
      <c r="J129" s="1" t="n">
        <f aca="false">357.52911+G129*(35999.05029-0.0001537*G129)</f>
        <v>-2240.89104686877</v>
      </c>
      <c r="K129" s="1" t="n">
        <f aca="false">0.016708634-G129*(0.000042037+0.0000001267*G129)</f>
        <v>0.016711667580721</v>
      </c>
      <c r="L129" s="1" t="n">
        <f aca="false">SIN(RADIANS(J129))*(1.914602-G129*(0.004817+0.000014*G129))+SIN(RADIANS(2*J129))*(0.019993-0.000101*G129)+SIN(RADIANS(3*J129))*0.000289</f>
        <v>-1.89679632244101</v>
      </c>
      <c r="M129" s="1" t="n">
        <f aca="false">I129+L129</f>
        <v>200.025392376176</v>
      </c>
      <c r="N129" s="1" t="n">
        <f aca="false">J129+L129</f>
        <v>-2242.78784319121</v>
      </c>
      <c r="O129" s="1" t="n">
        <f aca="false">(1.000001018*(1-K129*K129))/(1+K129*COS(RADIANS(N129)))</f>
        <v>0.997628667894607</v>
      </c>
      <c r="P129" s="1" t="n">
        <f aca="false">M129-0.00569-0.00478*SIN(RADIANS(125.04-1934.136*G129))</f>
        <v>200.024461525133</v>
      </c>
      <c r="Q129" s="1" t="n">
        <f aca="false">23+(26+((21.448-G129*(46.815+G129*(0.00059-G129*0.001813))))/60)/60</f>
        <v>23.4402297539628</v>
      </c>
      <c r="R129" s="1" t="n">
        <f aca="false">Q129+0.00256*COS(RADIANS(125.04-1934.136*G129))</f>
        <v>23.4399909009191</v>
      </c>
      <c r="S129" s="1" t="n">
        <f aca="false">DEGREES(ATAN2(COS(RADIANS(P129)),COS(RADIANS(R129))*SIN(RADIANS(P129))))</f>
        <v>-161.511195765119</v>
      </c>
      <c r="T129" s="1" t="n">
        <f aca="false">DEGREES(ASIN(SIN(RADIANS(R129))*SIN(RADIANS(P129))))</f>
        <v>-7.82866397799376</v>
      </c>
      <c r="U129" s="1" t="n">
        <f aca="false">TAN(RADIANS(R129/2))*TAN(RADIANS(R129/2))</f>
        <v>0.0430371720433994</v>
      </c>
      <c r="V129" s="1" t="n">
        <f aca="false">4*DEGREES(U129*SIN(2*RADIANS(I129))-2*K129*SIN(RADIANS(J129))+4*K129*U129*SIN(RADIANS(J129))*COS(2*RADIANS(I129))-0.5*U129*U129*SIN(4*RADIANS(I129))-1.25*K129*K129*SIN(2*RADIANS(J129)))</f>
        <v>13.7392639267352</v>
      </c>
      <c r="W129" s="1" t="n">
        <f aca="false">DEGREES(ACOS(COS(RADIANS(90.833))/(COS(RADIANS($B$3))*COS(RADIANS(T129)))-TAN(RADIANS($B$3))*TAN(RADIANS(T129))))</f>
        <v>97.1983233986022</v>
      </c>
      <c r="X129" s="7" t="n">
        <f aca="false">(720-4*$B$4-V129+$B$5*60)/1440</f>
        <v>0.504393758384212</v>
      </c>
      <c r="Y129" s="7" t="n">
        <f aca="false">X129-W129*4/1440</f>
        <v>0.234398415610317</v>
      </c>
      <c r="Z129" s="7" t="n">
        <f aca="false">X129+W129*4/1440</f>
        <v>0.774389101158107</v>
      </c>
      <c r="AA129" s="9" t="n">
        <f aca="false">8*W129</f>
        <v>777.586587188817</v>
      </c>
      <c r="AB129" s="1" t="n">
        <f aca="false">MOD(E129*1440+V129+4*$B$4-60*$B$5,1440)</f>
        <v>761.672987926735</v>
      </c>
      <c r="AC129" s="1" t="n">
        <f aca="false">IF(AB129/4&lt;0,AB129/4+180,AB129/4-180)</f>
        <v>10.4182469816837</v>
      </c>
      <c r="AD129" s="1" t="n">
        <f aca="false">DEGREES(ACOS(SIN(RADIANS($B$3))*SIN(RADIANS(T129))+COS(RADIANS($B$3))*COS(RADIANS(T129))*COS(RADIANS(AC129))))</f>
        <v>31.4386081085602</v>
      </c>
      <c r="AE129" s="1" t="n">
        <f aca="false">90-AD129</f>
        <v>58.5613918914398</v>
      </c>
      <c r="AF129" s="1" t="n">
        <f aca="false">IF(AE129&gt;85,0,IF(AE129&gt;5,58.1/TAN(RADIANS(AE129))-0.07/POWER(TAN(RADIANS(AE129)),3)+0.000086/POWER(TAN(RADIANS(AE129)),5),IF(AE129&gt;-0.575,1735+AE129*(-518.2+AE129*(103.4+AE129*(-12.79+AE129*0.711))),-20.772/TAN(RADIANS(AE129)))))/3600</f>
        <v>0.00986171257006642</v>
      </c>
      <c r="AG129" s="1" t="n">
        <f aca="false">AE129+AF129</f>
        <v>58.5712536040099</v>
      </c>
      <c r="AH129" s="1" t="n">
        <f aca="false">IF(AC129&gt;0,MOD(DEGREES(ACOS(((SIN(RADIANS($B$3))*COS(RADIANS(AD129)))-SIN(RADIANS(T129)))/(COS(RADIANS($B$3))*SIN(RADIANS(AD129)))))+180,360),MOD(540-DEGREES(ACOS(((SIN(RADIANS($B$3))*COS(RADIANS(AD129)))-SIN(RADIANS(T129)))/(COS(RADIANS($B$3))*SIN(RADIANS(AD129))))),360))</f>
        <v>339.911772293895</v>
      </c>
    </row>
    <row r="130" customFormat="false" ht="15" hidden="false" customHeight="false" outlineLevel="0" collapsed="false">
      <c r="D130" s="6" t="n">
        <f aca="false">$B$7</f>
        <v>33890</v>
      </c>
      <c r="E130" s="7" t="n">
        <f aca="false">E129+0.1/24</f>
        <v>0.537499999999999</v>
      </c>
      <c r="F130" s="2" t="n">
        <f aca="false">D130+2415018.5+E130-$B$5/24</f>
        <v>2448908.62083333</v>
      </c>
      <c r="G130" s="8" t="n">
        <f aca="false">(F130-2451545)/36525</f>
        <v>-0.0721801277663633</v>
      </c>
      <c r="I130" s="1" t="n">
        <f aca="false">MOD(280.46646+G130*(36000.76983+G130*0.0003032),360)</f>
        <v>201.926295562828</v>
      </c>
      <c r="J130" s="1" t="n">
        <f aca="false">357.52911+G130*(35999.05029-0.0001537*G130)</f>
        <v>-2240.88694020071</v>
      </c>
      <c r="K130" s="1" t="n">
        <f aca="false">0.016708634-G130*(0.000042037+0.0000001267*G130)</f>
        <v>0.0167116675759276</v>
      </c>
      <c r="L130" s="1" t="n">
        <f aca="false">SIN(RADIANS(J130))*(1.914602-G130*(0.004817+0.000014*G130))+SIN(RADIANS(2*J130))*(0.019993-0.000101*G130)+SIN(RADIANS(3*J130))*0.000289</f>
        <v>-1.89677733986192</v>
      </c>
      <c r="M130" s="1" t="n">
        <f aca="false">I130+L130</f>
        <v>200.029518222966</v>
      </c>
      <c r="N130" s="1" t="n">
        <f aca="false">J130+L130</f>
        <v>-2242.78371754057</v>
      </c>
      <c r="O130" s="1" t="n">
        <f aca="false">(1.000001018*(1-K130*K130))/(1+K130*COS(RADIANS(N130)))</f>
        <v>0.997627479403954</v>
      </c>
      <c r="P130" s="1" t="n">
        <f aca="false">M130-0.00569-0.00478*SIN(RADIANS(125.04-1934.136*G130))</f>
        <v>200.028587370205</v>
      </c>
      <c r="Q130" s="1" t="n">
        <f aca="false">23+(26+((21.448-G130*(46.815+G130*(0.00059-G130*0.001813))))/60)/60</f>
        <v>23.4402297524794</v>
      </c>
      <c r="R130" s="1" t="n">
        <f aca="false">Q130+0.00256*COS(RADIANS(125.04-1934.136*G130))</f>
        <v>23.4399908896204</v>
      </c>
      <c r="S130" s="1" t="n">
        <f aca="false">DEGREES(ATAN2(COS(RADIANS(P130)),COS(RADIANS(R130))*SIN(RADIANS(P130))))</f>
        <v>-161.507338820947</v>
      </c>
      <c r="T130" s="1" t="n">
        <f aca="false">DEGREES(ASIN(SIN(RADIANS(R130))*SIN(RADIANS(P130))))</f>
        <v>-7.83022045987538</v>
      </c>
      <c r="U130" s="1" t="n">
        <f aca="false">TAN(RADIANS(R130/2))*TAN(RADIANS(R130/2))</f>
        <v>0.0430371720007286</v>
      </c>
      <c r="V130" s="1" t="n">
        <f aca="false">4*DEGREES(U130*SIN(2*RADIANS(I130))-2*K130*SIN(RADIANS(J130))+4*K130*U130*SIN(RADIANS(J130))*COS(2*RADIANS(I130))-0.5*U130*U130*SIN(4*RADIANS(I130))-1.25*K130*K130*SIN(2*RADIANS(J130)))</f>
        <v>13.7402752065134</v>
      </c>
      <c r="W130" s="1" t="n">
        <f aca="false">DEGREES(ACOS(COS(RADIANS(90.833))/(COS(RADIANS($B$3))*COS(RADIANS(T130)))-TAN(RADIANS($B$3))*TAN(RADIANS(T130))))</f>
        <v>97.1995682330201</v>
      </c>
      <c r="X130" s="7" t="n">
        <f aca="false">(720-4*$B$4-V130+$B$5*60)/1440</f>
        <v>0.504393056106588</v>
      </c>
      <c r="Y130" s="7" t="n">
        <f aca="false">X130-W130*4/1440</f>
        <v>0.23439425545931</v>
      </c>
      <c r="Z130" s="7" t="n">
        <f aca="false">X130+W130*4/1440</f>
        <v>0.774391856753866</v>
      </c>
      <c r="AA130" s="9" t="n">
        <f aca="false">8*W130</f>
        <v>777.596545864161</v>
      </c>
      <c r="AB130" s="1" t="n">
        <f aca="false">MOD(E130*1440+V130+4*$B$4-60*$B$5,1440)</f>
        <v>767.673999206512</v>
      </c>
      <c r="AC130" s="1" t="n">
        <f aca="false">IF(AB130/4&lt;0,AB130/4+180,AB130/4-180)</f>
        <v>11.9184998016279</v>
      </c>
      <c r="AD130" s="1" t="n">
        <f aca="false">DEGREES(ACOS(SIN(RADIANS($B$3))*SIN(RADIANS(T130))+COS(RADIANS($B$3))*COS(RADIANS(T130))*COS(RADIANS(AC130))))</f>
        <v>31.8704340993758</v>
      </c>
      <c r="AE130" s="1" t="n">
        <f aca="false">90-AD130</f>
        <v>58.1295659006242</v>
      </c>
      <c r="AF130" s="1" t="n">
        <f aca="false">IF(AE130&gt;85,0,IF(AE130&gt;5,58.1/TAN(RADIANS(AE130))-0.07/POWER(TAN(RADIANS(AE130)),3)+0.000086/POWER(TAN(RADIANS(AE130)),5),IF(AE130&gt;-0.575,1735+AE130*(-518.2+AE130*(103.4+AE130*(-12.79+AE130*0.711))),-20.772/TAN(RADIANS(AE130)))))/3600</f>
        <v>0.0100293518590629</v>
      </c>
      <c r="AG130" s="1" t="n">
        <f aca="false">AE130+AF130</f>
        <v>58.1395952524833</v>
      </c>
      <c r="AH130" s="1" t="n">
        <f aca="false">IF(AC130&gt;0,MOD(DEGREES(ACOS(((SIN(RADIANS($B$3))*COS(RADIANS(AD130)))-SIN(RADIANS(T130)))/(COS(RADIANS($B$3))*SIN(RADIANS(AD130)))))+180,360),MOD(540-DEGREES(ACOS(((SIN(RADIANS($B$3))*COS(RADIANS(AD130)))-SIN(RADIANS(T130)))/(COS(RADIANS($B$3))*SIN(RADIANS(AD130))))),360))</f>
        <v>337.201618377403</v>
      </c>
    </row>
    <row r="131" customFormat="false" ht="15" hidden="false" customHeight="false" outlineLevel="0" collapsed="false">
      <c r="D131" s="6" t="n">
        <f aca="false">$B$7</f>
        <v>33890</v>
      </c>
      <c r="E131" s="7" t="n">
        <f aca="false">E130+0.1/24</f>
        <v>0.541666666666666</v>
      </c>
      <c r="F131" s="2" t="n">
        <f aca="false">D131+2415018.5+E131-$B$5/24</f>
        <v>2448908.625</v>
      </c>
      <c r="G131" s="8" t="n">
        <f aca="false">(F131-2451545)/36525</f>
        <v>-0.0721800136892539</v>
      </c>
      <c r="I131" s="1" t="n">
        <f aca="false">MOD(280.46646+G131*(36000.76983+G131*0.0003032),360)</f>
        <v>201.930402426578</v>
      </c>
      <c r="J131" s="1" t="n">
        <f aca="false">357.52911+G131*(35999.05029-0.0001537*G131)</f>
        <v>-2240.88283353311</v>
      </c>
      <c r="K131" s="1" t="n">
        <f aca="false">0.016708634-G131*(0.000042037+0.0000001267*G131)</f>
        <v>0.0167116675711342</v>
      </c>
      <c r="L131" s="1" t="n">
        <f aca="false">SIN(RADIANS(J131))*(1.914602-G131*(0.004817+0.000014*G131))+SIN(RADIANS(2*J131))*(0.019993-0.000101*G131)+SIN(RADIANS(3*J131))*0.000289</f>
        <v>-1.89675834745482</v>
      </c>
      <c r="M131" s="1" t="n">
        <f aca="false">I131+L131</f>
        <v>200.033644079124</v>
      </c>
      <c r="N131" s="1" t="n">
        <f aca="false">J131+L131</f>
        <v>-2242.77959188057</v>
      </c>
      <c r="O131" s="1" t="n">
        <f aca="false">(1.000001018*(1-K131*K131))/(1+K131*COS(RADIANS(N131)))</f>
        <v>0.997626290924269</v>
      </c>
      <c r="P131" s="1" t="n">
        <f aca="false">M131-0.00569-0.00478*SIN(RADIANS(125.04-1934.136*G131))</f>
        <v>200.032713224645</v>
      </c>
      <c r="Q131" s="1" t="n">
        <f aca="false">23+(26+((21.448-G131*(46.815+G131*(0.00059-G131*0.001813))))/60)/60</f>
        <v>23.4402297509959</v>
      </c>
      <c r="R131" s="1" t="n">
        <f aca="false">Q131+0.00256*COS(RADIANS(125.04-1934.136*G131))</f>
        <v>23.4399908783216</v>
      </c>
      <c r="S131" s="1" t="n">
        <f aca="false">DEGREES(ATAN2(COS(RADIANS(P131)),COS(RADIANS(R131))*SIN(RADIANS(P131))))</f>
        <v>-161.503481839198</v>
      </c>
      <c r="T131" s="1" t="n">
        <f aca="false">DEGREES(ASIN(SIN(RADIANS(R131))*SIN(RADIANS(P131))))</f>
        <v>-7.83177691024693</v>
      </c>
      <c r="U131" s="1" t="n">
        <f aca="false">TAN(RADIANS(R131/2))*TAN(RADIANS(R131/2))</f>
        <v>0.0430371719580578</v>
      </c>
      <c r="V131" s="1" t="n">
        <f aca="false">4*DEGREES(U131*SIN(2*RADIANS(I131))-2*K131*SIN(RADIANS(J131))+4*K131*U131*SIN(RADIANS(J131))*COS(2*RADIANS(I131))-0.5*U131*U131*SIN(4*RADIANS(I131))-1.25*K131*K131*SIN(2*RADIANS(J131)))</f>
        <v>13.7412863343792</v>
      </c>
      <c r="W131" s="1" t="n">
        <f aca="false">DEGREES(ACOS(COS(RADIANS(90.833))/(COS(RADIANS($B$3))*COS(RADIANS(T131)))-TAN(RADIANS($B$3))*TAN(RADIANS(T131))))</f>
        <v>97.2008130557461</v>
      </c>
      <c r="X131" s="7" t="n">
        <f aca="false">(720-4*$B$4-V131+$B$5*60)/1440</f>
        <v>0.504392353934459</v>
      </c>
      <c r="Y131" s="7" t="n">
        <f aca="false">X131-W131*4/1440</f>
        <v>0.234390095446275</v>
      </c>
      <c r="Z131" s="7" t="n">
        <f aca="false">X131+W131*4/1440</f>
        <v>0.774394612422642</v>
      </c>
      <c r="AA131" s="9" t="n">
        <f aca="false">8*W131</f>
        <v>777.606504445969</v>
      </c>
      <c r="AB131" s="1" t="n">
        <f aca="false">MOD(E131*1440+V131+4*$B$4-60*$B$5,1440)</f>
        <v>773.675010334378</v>
      </c>
      <c r="AC131" s="1" t="n">
        <f aca="false">IF(AB131/4&lt;0,AB131/4+180,AB131/4-180)</f>
        <v>13.4187525835945</v>
      </c>
      <c r="AD131" s="1" t="n">
        <f aca="false">DEGREES(ACOS(SIN(RADIANS($B$3))*SIN(RADIANS(T131))+COS(RADIANS($B$3))*COS(RADIANS(T131))*COS(RADIANS(AC131))))</f>
        <v>32.353333083236</v>
      </c>
      <c r="AE131" s="1" t="n">
        <f aca="false">90-AD131</f>
        <v>57.646666916764</v>
      </c>
      <c r="AF131" s="1" t="n">
        <f aca="false">IF(AE131&gt;85,0,IF(AE131&gt;5,58.1/TAN(RADIANS(AE131))-0.07/POWER(TAN(RADIANS(AE131)),3)+0.000086/POWER(TAN(RADIANS(AE131)),5),IF(AE131&gt;-0.575,1735+AE131*(-518.2+AE131*(103.4+AE131*(-12.79+AE131*0.711))),-20.772/TAN(RADIANS(AE131)))))/3600</f>
        <v>0.0102186802903096</v>
      </c>
      <c r="AG131" s="1" t="n">
        <f aca="false">AE131+AF131</f>
        <v>57.6568855970543</v>
      </c>
      <c r="AH131" s="1" t="n">
        <f aca="false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334.557113368006</v>
      </c>
    </row>
    <row r="132" customFormat="false" ht="15" hidden="false" customHeight="false" outlineLevel="0" collapsed="false">
      <c r="D132" s="6" t="n">
        <f aca="false">$B$7</f>
        <v>33890</v>
      </c>
      <c r="E132" s="7" t="n">
        <f aca="false">E131+0.1/24</f>
        <v>0.545833333333333</v>
      </c>
      <c r="F132" s="2" t="n">
        <f aca="false">D132+2415018.5+E132-$B$5/24</f>
        <v>2448908.62916667</v>
      </c>
      <c r="G132" s="8" t="n">
        <f aca="false">(F132-2451545)/36525</f>
        <v>-0.0721798996121319</v>
      </c>
      <c r="I132" s="1" t="n">
        <f aca="false">MOD(280.46646+G132*(36000.76983+G132*0.0003032),360)</f>
        <v>201.934509290788</v>
      </c>
      <c r="J132" s="1" t="n">
        <f aca="false">357.52911+G132*(35999.05029-0.0001537*G132)</f>
        <v>-2240.87872686505</v>
      </c>
      <c r="K132" s="1" t="n">
        <f aca="false">0.016708634-G132*(0.000042037+0.0000001267*G132)</f>
        <v>0.0167116675663409</v>
      </c>
      <c r="L132" s="1" t="n">
        <f aca="false">SIN(RADIANS(J132))*(1.914602-G132*(0.004817+0.000014*G132))+SIN(RADIANS(2*J132))*(0.019993-0.000101*G132)+SIN(RADIANS(3*J132))*0.000289</f>
        <v>-1.89673934521551</v>
      </c>
      <c r="M132" s="1" t="n">
        <f aca="false">I132+L132</f>
        <v>200.037769945573</v>
      </c>
      <c r="N132" s="1" t="n">
        <f aca="false">J132+L132</f>
        <v>-2242.77546621027</v>
      </c>
      <c r="O132" s="1" t="n">
        <f aca="false">(1.000001018*(1-K132*K132))/(1+K132*COS(RADIANS(N132)))</f>
        <v>0.997625102455295</v>
      </c>
      <c r="P132" s="1" t="n">
        <f aca="false">M132-0.00569-0.00478*SIN(RADIANS(125.04-1934.136*G132))</f>
        <v>200.036839089377</v>
      </c>
      <c r="Q132" s="1" t="n">
        <f aca="false">23+(26+((21.448-G132*(46.815+G132*(0.00059-G132*0.001813))))/60)/60</f>
        <v>23.4402297495124</v>
      </c>
      <c r="R132" s="1" t="n">
        <f aca="false">Q132+0.00256*COS(RADIANS(125.04-1934.136*G132))</f>
        <v>23.4399908670228</v>
      </c>
      <c r="S132" s="1" t="n">
        <f aca="false">DEGREES(ATAN2(COS(RADIANS(P132)),COS(RADIANS(R132))*SIN(RADIANS(P132))))</f>
        <v>-161.499624819005</v>
      </c>
      <c r="T132" s="1" t="n">
        <f aca="false">DEGREES(ASIN(SIN(RADIANS(R132))*SIN(RADIANS(P132))))</f>
        <v>-7.83333332944913</v>
      </c>
      <c r="U132" s="1" t="n">
        <f aca="false">TAN(RADIANS(R132/2))*TAN(RADIANS(R132/2))</f>
        <v>0.043037171915387</v>
      </c>
      <c r="V132" s="1" t="n">
        <f aca="false">4*DEGREES(U132*SIN(2*RADIANS(I132))-2*K132*SIN(RADIANS(J132))+4*K132*U132*SIN(RADIANS(J132))*COS(2*RADIANS(I132))-0.5*U132*U132*SIN(4*RADIANS(I132))-1.25*K132*K132*SIN(2*RADIANS(J132)))</f>
        <v>13.7422973105355</v>
      </c>
      <c r="W132" s="1" t="n">
        <f aca="false">DEGREES(ACOS(COS(RADIANS(90.833))/(COS(RADIANS($B$3))*COS(RADIANS(T132)))-TAN(RADIANS($B$3))*TAN(RADIANS(T132))))</f>
        <v>97.2020578670543</v>
      </c>
      <c r="X132" s="7" t="n">
        <f aca="false">(720-4*$B$4-V132+$B$5*60)/1440</f>
        <v>0.504391651867684</v>
      </c>
      <c r="Y132" s="7" t="n">
        <f aca="false">X132-W132*4/1440</f>
        <v>0.234385935570311</v>
      </c>
      <c r="Z132" s="7" t="n">
        <f aca="false">X132+W132*4/1440</f>
        <v>0.774397368165057</v>
      </c>
      <c r="AA132" s="9" t="n">
        <f aca="false">8*W132</f>
        <v>777.616462936435</v>
      </c>
      <c r="AB132" s="1" t="n">
        <f aca="false">MOD(E132*1440+V132+4*$B$4-60*$B$5,1440)</f>
        <v>779.676021310535</v>
      </c>
      <c r="AC132" s="1" t="n">
        <f aca="false">IF(AB132/4&lt;0,AB132/4+180,AB132/4-180)</f>
        <v>14.9190053276337</v>
      </c>
      <c r="AD132" s="1" t="n">
        <f aca="false">DEGREES(ACOS(SIN(RADIANS($B$3))*SIN(RADIANS(T132))+COS(RADIANS($B$3))*COS(RADIANS(T132))*COS(RADIANS(AC132))))</f>
        <v>32.884999071665</v>
      </c>
      <c r="AE132" s="1" t="n">
        <f aca="false">90-AD132</f>
        <v>57.115000928335</v>
      </c>
      <c r="AF132" s="1" t="n">
        <f aca="false">IF(AE132&gt;85,0,IF(AE132&gt;5,58.1/TAN(RADIANS(AE132))-0.07/POWER(TAN(RADIANS(AE132)),3)+0.000086/POWER(TAN(RADIANS(AE132)),5),IF(AE132&gt;-0.575,1735+AE132*(-518.2+AE132*(103.4+AE132*(-12.79+AE132*0.711))),-20.772/TAN(RADIANS(AE132)))))/3600</f>
        <v>0.0104294698072236</v>
      </c>
      <c r="AG132" s="1" t="n">
        <f aca="false">AE132+AF132</f>
        <v>57.1254303981422</v>
      </c>
      <c r="AH132" s="1" t="n">
        <f aca="false">IF(AC132&gt;0,MOD(DEGREES(ACOS(((SIN(RADIANS($B$3))*COS(RADIANS(AD132)))-SIN(RADIANS(T132)))/(COS(RADIANS($B$3))*SIN(RADIANS(AD132)))))+180,360),MOD(540-DEGREES(ACOS(((SIN(RADIANS($B$3))*COS(RADIANS(AD132)))-SIN(RADIANS(T132)))/(COS(RADIANS($B$3))*SIN(RADIANS(AD132))))),360))</f>
        <v>331.982165134872</v>
      </c>
    </row>
    <row r="133" customFormat="false" ht="15" hidden="false" customHeight="false" outlineLevel="0" collapsed="false">
      <c r="D133" s="6" t="n">
        <f aca="false">$B$7</f>
        <v>33890</v>
      </c>
      <c r="E133" s="7" t="n">
        <f aca="false">E132+0.1/24</f>
        <v>0.549999999999999</v>
      </c>
      <c r="F133" s="2" t="n">
        <f aca="false">D133+2415018.5+E133-$B$5/24</f>
        <v>2448908.63333333</v>
      </c>
      <c r="G133" s="8" t="n">
        <f aca="false">(F133-2451545)/36525</f>
        <v>-0.0721797855350225</v>
      </c>
      <c r="I133" s="1" t="n">
        <f aca="false">MOD(280.46646+G133*(36000.76983+G133*0.0003032),360)</f>
        <v>201.938616154539</v>
      </c>
      <c r="J133" s="1" t="n">
        <f aca="false">357.52911+G133*(35999.05029-0.0001537*G133)</f>
        <v>-2240.87462019746</v>
      </c>
      <c r="K133" s="1" t="n">
        <f aca="false">0.016708634-G133*(0.000042037+0.0000001267*G133)</f>
        <v>0.0167116675615475</v>
      </c>
      <c r="L133" s="1" t="n">
        <f aca="false">SIN(RADIANS(J133))*(1.914602-G133*(0.004817+0.000014*G133))+SIN(RADIANS(2*J133))*(0.019993-0.000101*G133)+SIN(RADIANS(3*J133))*0.000289</f>
        <v>-1.89672033314829</v>
      </c>
      <c r="M133" s="1" t="n">
        <f aca="false">I133+L133</f>
        <v>200.041895821391</v>
      </c>
      <c r="N133" s="1" t="n">
        <f aca="false">J133+L133</f>
        <v>-2242.7713405306</v>
      </c>
      <c r="O133" s="1" t="n">
        <f aca="false">(1.000001018*(1-K133*K133))/(1+K133*COS(RADIANS(N133)))</f>
        <v>0.997623913997301</v>
      </c>
      <c r="P133" s="1" t="n">
        <f aca="false">M133-0.00569-0.00478*SIN(RADIANS(125.04-1934.136*G133))</f>
        <v>200.040964963477</v>
      </c>
      <c r="Q133" s="1" t="n">
        <f aca="false">23+(26+((21.448-G133*(46.815+G133*(0.00059-G133*0.001813))))/60)/60</f>
        <v>23.4402297480289</v>
      </c>
      <c r="R133" s="1" t="n">
        <f aca="false">Q133+0.00256*COS(RADIANS(125.04-1934.136*G133))</f>
        <v>23.439990855724</v>
      </c>
      <c r="S133" s="1" t="n">
        <f aca="false">DEGREES(ATAN2(COS(RADIANS(P133)),COS(RADIANS(R133))*SIN(RADIANS(P133))))</f>
        <v>-161.495767761225</v>
      </c>
      <c r="T133" s="1" t="n">
        <f aca="false">DEGREES(ASIN(SIN(RADIANS(R133))*SIN(RADIANS(P133))))</f>
        <v>-7.83488971712627</v>
      </c>
      <c r="U133" s="1" t="n">
        <f aca="false">TAN(RADIANS(R133/2))*TAN(RADIANS(R133/2))</f>
        <v>0.0430371718727163</v>
      </c>
      <c r="V133" s="1" t="n">
        <f aca="false">4*DEGREES(U133*SIN(2*RADIANS(I133))-2*K133*SIN(RADIANS(J133))+4*K133*U133*SIN(RADIANS(J133))*COS(2*RADIANS(I133))-0.5*U133*U133*SIN(4*RADIANS(I133))-1.25*K133*K133*SIN(2*RADIANS(J133)))</f>
        <v>13.743308134733</v>
      </c>
      <c r="W133" s="1" t="n">
        <f aca="false">DEGREES(ACOS(COS(RADIANS(90.833))/(COS(RADIANS($B$3))*COS(RADIANS(T133)))-TAN(RADIANS($B$3))*TAN(RADIANS(T133))))</f>
        <v>97.2033026666622</v>
      </c>
      <c r="X133" s="7" t="n">
        <f aca="false">(720-4*$B$4-V133+$B$5*60)/1440</f>
        <v>0.504390949906435</v>
      </c>
      <c r="Y133" s="7" t="n">
        <f aca="false">X133-W133*4/1440</f>
        <v>0.234381775832374</v>
      </c>
      <c r="Z133" s="7" t="n">
        <f aca="false">X133+W133*4/1440</f>
        <v>0.774400123980497</v>
      </c>
      <c r="AA133" s="9" t="n">
        <f aca="false">8*W133</f>
        <v>777.626421333298</v>
      </c>
      <c r="AB133" s="1" t="n">
        <f aca="false">MOD(E133*1440+V133+4*$B$4-60*$B$5,1440)</f>
        <v>785.677032134732</v>
      </c>
      <c r="AC133" s="1" t="n">
        <f aca="false">IF(AB133/4&lt;0,AB133/4+180,AB133/4-180)</f>
        <v>16.4192580336829</v>
      </c>
      <c r="AD133" s="1" t="n">
        <f aca="false">DEGREES(ACOS(SIN(RADIANS($B$3))*SIN(RADIANS(T133))+COS(RADIANS($B$3))*COS(RADIANS(T133))*COS(RADIANS(AC133))))</f>
        <v>33.4630458848021</v>
      </c>
      <c r="AE133" s="1" t="n">
        <f aca="false">90-AD133</f>
        <v>56.5369541151979</v>
      </c>
      <c r="AF133" s="1" t="n">
        <f aca="false">IF(AE133&gt;85,0,IF(AE133&gt;5,58.1/TAN(RADIANS(AE133))-0.07/POWER(TAN(RADIANS(AE133)),3)+0.000086/POWER(TAN(RADIANS(AE133)),5),IF(AE133&gt;-0.575,1735+AE133*(-518.2+AE133*(103.4+AE133*(-12.79+AE133*0.711))),-20.772/TAN(RADIANS(AE133)))))/3600</f>
        <v>0.0106615230690367</v>
      </c>
      <c r="AG133" s="1" t="n">
        <f aca="false">AE133+AF133</f>
        <v>56.5476156382669</v>
      </c>
      <c r="AH133" s="1" t="n">
        <f aca="false">IF(AC133&gt;0,MOD(DEGREES(ACOS(((SIN(RADIANS($B$3))*COS(RADIANS(AD133)))-SIN(RADIANS(T133)))/(COS(RADIANS($B$3))*SIN(RADIANS(AD133)))))+180,360),MOD(540-DEGREES(ACOS(((SIN(RADIANS($B$3))*COS(RADIANS(AD133)))-SIN(RADIANS(T133)))/(COS(RADIANS($B$3))*SIN(RADIANS(AD133))))),360))</f>
        <v>329.47961057617</v>
      </c>
    </row>
    <row r="134" customFormat="false" ht="15" hidden="false" customHeight="false" outlineLevel="0" collapsed="false">
      <c r="D134" s="6" t="n">
        <f aca="false">$B$7</f>
        <v>33890</v>
      </c>
      <c r="E134" s="7" t="n">
        <f aca="false">E133+0.1/24</f>
        <v>0.554166666666666</v>
      </c>
      <c r="F134" s="2" t="n">
        <f aca="false">D134+2415018.5+E134-$B$5/24</f>
        <v>2448908.6375</v>
      </c>
      <c r="G134" s="8" t="n">
        <f aca="false">(F134-2451545)/36525</f>
        <v>-0.0721796714579004</v>
      </c>
      <c r="I134" s="1" t="n">
        <f aca="false">MOD(280.46646+G134*(36000.76983+G134*0.0003032),360)</f>
        <v>201.942723018749</v>
      </c>
      <c r="J134" s="1" t="n">
        <f aca="false">357.52911+G134*(35999.05029-0.0001537*G134)</f>
        <v>-2240.8705135294</v>
      </c>
      <c r="K134" s="1" t="n">
        <f aca="false">0.016708634-G134*(0.000042037+0.0000001267*G134)</f>
        <v>0.0167116675567541</v>
      </c>
      <c r="L134" s="1" t="n">
        <f aca="false">SIN(RADIANS(J134))*(1.914602-G134*(0.004817+0.000014*G134))+SIN(RADIANS(2*J134))*(0.019993-0.000101*G134)+SIN(RADIANS(3*J134))*0.000289</f>
        <v>-1.89670131124898</v>
      </c>
      <c r="M134" s="1" t="n">
        <f aca="false">I134+L134</f>
        <v>200.0460217075</v>
      </c>
      <c r="N134" s="1" t="n">
        <f aca="false">J134+L134</f>
        <v>-2242.76721484065</v>
      </c>
      <c r="O134" s="1" t="n">
        <f aca="false">(1.000001018*(1-K134*K134))/(1+K134*COS(RADIANS(N134)))</f>
        <v>0.997622725550031</v>
      </c>
      <c r="P134" s="1" t="n">
        <f aca="false">M134-0.00569-0.00478*SIN(RADIANS(125.04-1934.136*G134))</f>
        <v>200.045090847869</v>
      </c>
      <c r="Q134" s="1" t="n">
        <f aca="false">23+(26+((21.448-G134*(46.815+G134*(0.00059-G134*0.001813))))/60)/60</f>
        <v>23.4402297465455</v>
      </c>
      <c r="R134" s="1" t="n">
        <f aca="false">Q134+0.00256*COS(RADIANS(125.04-1934.136*G134))</f>
        <v>23.4399908444252</v>
      </c>
      <c r="S134" s="1" t="n">
        <f aca="false">DEGREES(ATAN2(COS(RADIANS(P134)),COS(RADIANS(R134))*SIN(RADIANS(P134))))</f>
        <v>-161.491910664989</v>
      </c>
      <c r="T134" s="1" t="n">
        <f aca="false">DEGREES(ASIN(SIN(RADIANS(R134))*SIN(RADIANS(P134))))</f>
        <v>-7.83644607361906</v>
      </c>
      <c r="U134" s="1" t="n">
        <f aca="false">TAN(RADIANS(R134/2))*TAN(RADIANS(R134/2))</f>
        <v>0.0430371718300455</v>
      </c>
      <c r="V134" s="1" t="n">
        <f aca="false">4*DEGREES(U134*SIN(2*RADIANS(I134))-2*K134*SIN(RADIANS(J134))+4*K134*U134*SIN(RADIANS(J134))*COS(2*RADIANS(I134))-0.5*U134*U134*SIN(4*RADIANS(I134))-1.25*K134*K134*SIN(2*RADIANS(J134)))</f>
        <v>13.7443188071748</v>
      </c>
      <c r="W134" s="1" t="n">
        <f aca="false">DEGREES(ACOS(COS(RADIANS(90.833))/(COS(RADIANS($B$3))*COS(RADIANS(T134)))-TAN(RADIANS($B$3))*TAN(RADIANS(T134))))</f>
        <v>97.2045474548441</v>
      </c>
      <c r="X134" s="7" t="n">
        <f aca="false">(720-4*$B$4-V134+$B$5*60)/1440</f>
        <v>0.504390248050573</v>
      </c>
      <c r="Y134" s="7" t="n">
        <f aca="false">X134-W134*4/1440</f>
        <v>0.234377616231562</v>
      </c>
      <c r="Z134" s="7" t="n">
        <f aca="false">X134+W134*4/1440</f>
        <v>0.774402879869584</v>
      </c>
      <c r="AA134" s="9" t="n">
        <f aca="false">8*W134</f>
        <v>777.636379638752</v>
      </c>
      <c r="AB134" s="1" t="n">
        <f aca="false">MOD(E134*1440+V134+4*$B$4-60*$B$5,1440)</f>
        <v>791.678042807174</v>
      </c>
      <c r="AC134" s="1" t="n">
        <f aca="false">IF(AB134/4&lt;0,AB134/4+180,AB134/4-180)</f>
        <v>17.9195107017935</v>
      </c>
      <c r="AD134" s="1" t="n">
        <f aca="false">DEGREES(ACOS(SIN(RADIANS($B$3))*SIN(RADIANS(T134))+COS(RADIANS($B$3))*COS(RADIANS(T134))*COS(RADIANS(AC134))))</f>
        <v>34.0850465849719</v>
      </c>
      <c r="AE134" s="1" t="n">
        <f aca="false">90-AD134</f>
        <v>55.9149534150281</v>
      </c>
      <c r="AF134" s="1" t="n">
        <f aca="false">IF(AE134&gt;85,0,IF(AE134&gt;5,58.1/TAN(RADIANS(AE134))-0.07/POWER(TAN(RADIANS(AE134)),3)+0.000086/POWER(TAN(RADIANS(AE134)),5),IF(AE134&gt;-0.575,1735+AE134*(-518.2+AE134*(103.4+AE134*(-12.79+AE134*0.711))),-20.772/TAN(RADIANS(AE134)))))/3600</f>
        <v>0.0109146863190671</v>
      </c>
      <c r="AG134" s="1" t="n">
        <f aca="false">AE134+AF134</f>
        <v>55.9258681013472</v>
      </c>
      <c r="AH134" s="1" t="n">
        <f aca="false">IF(AC134&gt;0,MOD(DEGREES(ACOS(((SIN(RADIANS($B$3))*COS(RADIANS(AD134)))-SIN(RADIANS(T134)))/(COS(RADIANS($B$3))*SIN(RADIANS(AD134)))))+180,360),MOD(540-DEGREES(ACOS(((SIN(RADIANS($B$3))*COS(RADIANS(AD134)))-SIN(RADIANS(T134)))/(COS(RADIANS($B$3))*SIN(RADIANS(AD134))))),360))</f>
        <v>327.051289144884</v>
      </c>
    </row>
    <row r="135" customFormat="false" ht="15" hidden="false" customHeight="false" outlineLevel="0" collapsed="false">
      <c r="D135" s="6" t="n">
        <f aca="false">$B$7</f>
        <v>33890</v>
      </c>
      <c r="E135" s="7" t="n">
        <f aca="false">E134+0.1/24</f>
        <v>0.558333333333333</v>
      </c>
      <c r="F135" s="2" t="n">
        <f aca="false">D135+2415018.5+E135-$B$5/24</f>
        <v>2448908.64166667</v>
      </c>
      <c r="G135" s="8" t="n">
        <f aca="false">(F135-2451545)/36525</f>
        <v>-0.0721795573807911</v>
      </c>
      <c r="I135" s="1" t="n">
        <f aca="false">MOD(280.46646+G135*(36000.76983+G135*0.0003032),360)</f>
        <v>201.9468298825</v>
      </c>
      <c r="J135" s="1" t="n">
        <f aca="false">357.52911+G135*(35999.05029-0.0001537*G135)</f>
        <v>-2240.8664068618</v>
      </c>
      <c r="K135" s="1" t="n">
        <f aca="false">0.016708634-G135*(0.000042037+0.0000001267*G135)</f>
        <v>0.0167116675519607</v>
      </c>
      <c r="L135" s="1" t="n">
        <f aca="false">SIN(RADIANS(J135))*(1.914602-G135*(0.004817+0.000014*G135))+SIN(RADIANS(2*J135))*(0.019993-0.000101*G135)+SIN(RADIANS(3*J135))*0.000289</f>
        <v>-1.89668227952187</v>
      </c>
      <c r="M135" s="1" t="n">
        <f aca="false">I135+L135</f>
        <v>200.050147602978</v>
      </c>
      <c r="N135" s="1" t="n">
        <f aca="false">J135+L135</f>
        <v>-2242.76308914132</v>
      </c>
      <c r="O135" s="1" t="n">
        <f aca="false">(1.000001018*(1-K135*K135))/(1+K135*COS(RADIANS(N135)))</f>
        <v>0.997621537113754</v>
      </c>
      <c r="P135" s="1" t="n">
        <f aca="false">M135-0.00569-0.00478*SIN(RADIANS(125.04-1934.136*G135))</f>
        <v>200.049216741629</v>
      </c>
      <c r="Q135" s="1" t="n">
        <f aca="false">23+(26+((21.448-G135*(46.815+G135*(0.00059-G135*0.001813))))/60)/60</f>
        <v>23.440229745062</v>
      </c>
      <c r="R135" s="1" t="n">
        <f aca="false">Q135+0.00256*COS(RADIANS(125.04-1934.136*G135))</f>
        <v>23.4399908331265</v>
      </c>
      <c r="S135" s="1" t="n">
        <f aca="false">DEGREES(ATAN2(COS(RADIANS(P135)),COS(RADIANS(R135))*SIN(RADIANS(P135))))</f>
        <v>-161.488053531154</v>
      </c>
      <c r="T135" s="1" t="n">
        <f aca="false">DEGREES(ASIN(SIN(RADIANS(R135))*SIN(RADIANS(P135))))</f>
        <v>-7.83800239857145</v>
      </c>
      <c r="U135" s="1" t="n">
        <f aca="false">TAN(RADIANS(R135/2))*TAN(RADIANS(R135/2))</f>
        <v>0.0430371717873748</v>
      </c>
      <c r="V135" s="1" t="n">
        <f aca="false">4*DEGREES(U135*SIN(2*RADIANS(I135))-2*K135*SIN(RADIANS(J135))+4*K135*U135*SIN(RADIANS(J135))*COS(2*RADIANS(I135))-0.5*U135*U135*SIN(4*RADIANS(I135))-1.25*K135*K135*SIN(2*RADIANS(J135)))</f>
        <v>13.7453293276112</v>
      </c>
      <c r="W135" s="1" t="n">
        <f aca="false">DEGREES(ACOS(COS(RADIANS(90.833))/(COS(RADIANS($B$3))*COS(RADIANS(T135)))-TAN(RADIANS($B$3))*TAN(RADIANS(T135))))</f>
        <v>97.2057922313169</v>
      </c>
      <c r="X135" s="7" t="n">
        <f aca="false">(720-4*$B$4-V135+$B$5*60)/1440</f>
        <v>0.50438954630027</v>
      </c>
      <c r="Y135" s="7" t="n">
        <f aca="false">X135-W135*4/1440</f>
        <v>0.234373456768834</v>
      </c>
      <c r="Z135" s="7" t="n">
        <f aca="false">X135+W135*4/1440</f>
        <v>0.774405635831706</v>
      </c>
      <c r="AA135" s="9" t="n">
        <f aca="false">8*W135</f>
        <v>777.646337850535</v>
      </c>
      <c r="AB135" s="1" t="n">
        <f aca="false">MOD(E135*1440+V135+4*$B$4-60*$B$5,1440)</f>
        <v>797.679053327611</v>
      </c>
      <c r="AC135" s="1" t="n">
        <f aca="false">IF(AB135/4&lt;0,AB135/4+180,AB135/4-180)</f>
        <v>19.4197633319027</v>
      </c>
      <c r="AD135" s="1" t="n">
        <f aca="false">DEGREES(ACOS(SIN(RADIANS($B$3))*SIN(RADIANS(T135))+COS(RADIANS($B$3))*COS(RADIANS(T135))*COS(RADIANS(AC135))))</f>
        <v>34.7485682945091</v>
      </c>
      <c r="AE135" s="1" t="n">
        <f aca="false">90-AD135</f>
        <v>55.2514317054909</v>
      </c>
      <c r="AF135" s="1" t="n">
        <f aca="false">IF(AE135&gt;85,0,IF(AE135&gt;5,58.1/TAN(RADIANS(AE135))-0.07/POWER(TAN(RADIANS(AE135)),3)+0.000086/POWER(TAN(RADIANS(AE135)),5),IF(AE135&gt;-0.575,1735+AE135*(-518.2+AE135*(103.4+AE135*(-12.79+AE135*0.711))),-20.772/TAN(RADIANS(AE135)))))/3600</f>
        <v>0.0111888614497736</v>
      </c>
      <c r="AG135" s="1" t="n">
        <f aca="false">AE135+AF135</f>
        <v>55.2626205669407</v>
      </c>
      <c r="AH135" s="1" t="n">
        <f aca="false">IF(AC135&gt;0,MOD(DEGREES(ACOS(((SIN(RADIANS($B$3))*COS(RADIANS(AD135)))-SIN(RADIANS(T135)))/(COS(RADIANS($B$3))*SIN(RADIANS(AD135)))))+180,360),MOD(540-DEGREES(ACOS(((SIN(RADIANS($B$3))*COS(RADIANS(AD135)))-SIN(RADIANS(T135)))/(COS(RADIANS($B$3))*SIN(RADIANS(AD135))))),360))</f>
        <v>324.698136092619</v>
      </c>
    </row>
    <row r="136" customFormat="false" ht="15" hidden="false" customHeight="false" outlineLevel="0" collapsed="false">
      <c r="D136" s="6" t="n">
        <f aca="false">$B$7</f>
        <v>33890</v>
      </c>
      <c r="E136" s="7" t="n">
        <f aca="false">E135+0.1/24</f>
        <v>0.562499999999999</v>
      </c>
      <c r="F136" s="2" t="n">
        <f aca="false">D136+2415018.5+E136-$B$5/24</f>
        <v>2448908.64583333</v>
      </c>
      <c r="G136" s="8" t="n">
        <f aca="false">(F136-2451545)/36525</f>
        <v>-0.072179443303669</v>
      </c>
      <c r="I136" s="1" t="n">
        <f aca="false">MOD(280.46646+G136*(36000.76983+G136*0.0003032),360)</f>
        <v>201.95093674671</v>
      </c>
      <c r="J136" s="1" t="n">
        <f aca="false">357.52911+G136*(35999.05029-0.0001537*G136)</f>
        <v>-2240.86230019374</v>
      </c>
      <c r="K136" s="1" t="n">
        <f aca="false">0.016708634-G136*(0.000042037+0.0000001267*G136)</f>
        <v>0.0167116675471674</v>
      </c>
      <c r="L136" s="1" t="n">
        <f aca="false">SIN(RADIANS(J136))*(1.914602-G136*(0.004817+0.000014*G136))+SIN(RADIANS(2*J136))*(0.019993-0.000101*G136)+SIN(RADIANS(3*J136))*0.000289</f>
        <v>-1.89666323796277</v>
      </c>
      <c r="M136" s="1" t="n">
        <f aca="false">I136+L136</f>
        <v>200.054273508747</v>
      </c>
      <c r="N136" s="1" t="n">
        <f aca="false">J136+L136</f>
        <v>-2242.75896343171</v>
      </c>
      <c r="O136" s="1" t="n">
        <f aca="false">(1.000001018*(1-K136*K136))/(1+K136*COS(RADIANS(N136)))</f>
        <v>0.997620348688212</v>
      </c>
      <c r="P136" s="1" t="n">
        <f aca="false">M136-0.00569-0.00478*SIN(RADIANS(125.04-1934.136*G136))</f>
        <v>200.05334264568</v>
      </c>
      <c r="Q136" s="1" t="n">
        <f aca="false">23+(26+((21.448-G136*(46.815+G136*(0.00059-G136*0.001813))))/60)/60</f>
        <v>23.4402297435785</v>
      </c>
      <c r="R136" s="1" t="n">
        <f aca="false">Q136+0.00256*COS(RADIANS(125.04-1934.136*G136))</f>
        <v>23.4399908218277</v>
      </c>
      <c r="S136" s="1" t="n">
        <f aca="false">DEGREES(ATAN2(COS(RADIANS(P136)),COS(RADIANS(R136))*SIN(RADIANS(P136))))</f>
        <v>-161.484196358853</v>
      </c>
      <c r="T136" s="1" t="n">
        <f aca="false">DEGREES(ASIN(SIN(RADIANS(R136))*SIN(RADIANS(P136))))</f>
        <v>-7.83955869232413</v>
      </c>
      <c r="U136" s="1" t="n">
        <f aca="false">TAN(RADIANS(R136/2))*TAN(RADIANS(R136/2))</f>
        <v>0.043037171744704</v>
      </c>
      <c r="V136" s="1" t="n">
        <f aca="false">4*DEGREES(U136*SIN(2*RADIANS(I136))-2*K136*SIN(RADIANS(J136))+4*K136*U136*SIN(RADIANS(J136))*COS(2*RADIANS(I136))-0.5*U136*U136*SIN(4*RADIANS(I136))-1.25*K136*K136*SIN(2*RADIANS(J136)))</f>
        <v>13.7463396962453</v>
      </c>
      <c r="W136" s="1" t="n">
        <f aca="false">DEGREES(ACOS(COS(RADIANS(90.833))/(COS(RADIANS($B$3))*COS(RADIANS(T136)))-TAN(RADIANS($B$3))*TAN(RADIANS(T136))))</f>
        <v>97.2070369963551</v>
      </c>
      <c r="X136" s="7" t="n">
        <f aca="false">(720-4*$B$4-V136+$B$5*60)/1440</f>
        <v>0.504388844655385</v>
      </c>
      <c r="Y136" s="7" t="n">
        <f aca="false">X136-W136*4/1440</f>
        <v>0.234369297443288</v>
      </c>
      <c r="Z136" s="7" t="n">
        <f aca="false">X136+W136*4/1440</f>
        <v>0.774408391867483</v>
      </c>
      <c r="AA136" s="9" t="n">
        <f aca="false">8*W136</f>
        <v>777.656295970841</v>
      </c>
      <c r="AB136" s="1" t="n">
        <f aca="false">MOD(E136*1440+V136+4*$B$4-60*$B$5,1440)</f>
        <v>803.680063696244</v>
      </c>
      <c r="AC136" s="1" t="n">
        <f aca="false">IF(AB136/4&lt;0,AB136/4+180,AB136/4-180)</f>
        <v>20.920015924061</v>
      </c>
      <c r="AD136" s="1" t="n">
        <f aca="false">DEGREES(ACOS(SIN(RADIANS($B$3))*SIN(RADIANS(T136))+COS(RADIANS($B$3))*COS(RADIANS(T136))*COS(RADIANS(AC136))))</f>
        <v>35.4512019286445</v>
      </c>
      <c r="AE136" s="1" t="n">
        <f aca="false">90-AD136</f>
        <v>54.5487980713555</v>
      </c>
      <c r="AF136" s="1" t="n">
        <f aca="false">IF(AE136&gt;85,0,IF(AE136&gt;5,58.1/TAN(RADIANS(AE136))-0.07/POWER(TAN(RADIANS(AE136)),3)+0.000086/POWER(TAN(RADIANS(AE136)),5),IF(AE136&gt;-0.575,1735+AE136*(-518.2+AE136*(103.4+AE136*(-12.79+AE136*0.711))),-20.772/TAN(RADIANS(AE136)))))/3600</f>
        <v>0.0114840172033857</v>
      </c>
      <c r="AG136" s="1" t="n">
        <f aca="false">AE136+AF136</f>
        <v>54.5602820885589</v>
      </c>
      <c r="AH136" s="1" t="n">
        <f aca="false">IF(AC136&gt;0,MOD(DEGREES(ACOS(((SIN(RADIANS($B$3))*COS(RADIANS(AD136)))-SIN(RADIANS(T136)))/(COS(RADIANS($B$3))*SIN(RADIANS(AD136)))))+180,360),MOD(540-DEGREES(ACOS(((SIN(RADIANS($B$3))*COS(RADIANS(AD136)))-SIN(RADIANS(T136)))/(COS(RADIANS($B$3))*SIN(RADIANS(AD136))))),360))</f>
        <v>322.420287528726</v>
      </c>
    </row>
    <row r="137" customFormat="false" ht="15" hidden="false" customHeight="false" outlineLevel="0" collapsed="false">
      <c r="D137" s="6" t="n">
        <f aca="false">$B$7</f>
        <v>33890</v>
      </c>
      <c r="E137" s="7" t="n">
        <f aca="false">E136+0.1/24</f>
        <v>0.566666666666666</v>
      </c>
      <c r="F137" s="2" t="n">
        <f aca="false">D137+2415018.5+E137-$B$5/24</f>
        <v>2448908.65</v>
      </c>
      <c r="G137" s="8" t="n">
        <f aca="false">(F137-2451545)/36525</f>
        <v>-0.072179329226547</v>
      </c>
      <c r="I137" s="1" t="n">
        <f aca="false">MOD(280.46646+G137*(36000.76983+G137*0.0003032),360)</f>
        <v>201.95504361092</v>
      </c>
      <c r="J137" s="1" t="n">
        <f aca="false">357.52911+G137*(35999.05029-0.0001537*G137)</f>
        <v>-2240.85819352569</v>
      </c>
      <c r="K137" s="1" t="n">
        <f aca="false">0.016708634-G137*(0.000042037+0.0000001267*G137)</f>
        <v>0.016711667542374</v>
      </c>
      <c r="L137" s="1" t="n">
        <f aca="false">SIN(RADIANS(J137))*(1.914602-G137*(0.004817+0.000014*G137))+SIN(RADIANS(2*J137))*(0.019993-0.000101*G137)+SIN(RADIANS(3*J137))*0.000289</f>
        <v>-1.89664418657385</v>
      </c>
      <c r="M137" s="1" t="n">
        <f aca="false">I137+L137</f>
        <v>200.058399424346</v>
      </c>
      <c r="N137" s="1" t="n">
        <f aca="false">J137+L137</f>
        <v>-2242.75483771226</v>
      </c>
      <c r="O137" s="1" t="n">
        <f aca="false">(1.000001018*(1-K137*K137))/(1+K137*COS(RADIANS(N137)))</f>
        <v>0.997619160273543</v>
      </c>
      <c r="P137" s="1" t="n">
        <f aca="false">M137-0.00569-0.00478*SIN(RADIANS(125.04-1934.136*G137))</f>
        <v>200.057468559561</v>
      </c>
      <c r="Q137" s="1" t="n">
        <f aca="false">23+(26+((21.448-G137*(46.815+G137*(0.00059-G137*0.001813))))/60)/60</f>
        <v>23.440229742095</v>
      </c>
      <c r="R137" s="1" t="n">
        <f aca="false">Q137+0.00256*COS(RADIANS(125.04-1934.136*G137))</f>
        <v>23.4399908105289</v>
      </c>
      <c r="S137" s="1" t="n">
        <f aca="false">DEGREES(ATAN2(COS(RADIANS(P137)),COS(RADIANS(R137))*SIN(RADIANS(P137))))</f>
        <v>-161.480339148511</v>
      </c>
      <c r="T137" s="1" t="n">
        <f aca="false">DEGREES(ASIN(SIN(RADIANS(R137))*SIN(RADIANS(P137))))</f>
        <v>-7.84111495469548</v>
      </c>
      <c r="U137" s="1" t="n">
        <f aca="false">TAN(RADIANS(R137/2))*TAN(RADIANS(R137/2))</f>
        <v>0.0430371717020333</v>
      </c>
      <c r="V137" s="1" t="n">
        <f aca="false">4*DEGREES(U137*SIN(2*RADIANS(I137))-2*K137*SIN(RADIANS(J137))+4*K137*U137*SIN(RADIANS(J137))*COS(2*RADIANS(I137))-0.5*U137*U137*SIN(4*RADIANS(I137))-1.25*K137*K137*SIN(2*RADIANS(J137)))</f>
        <v>13.7473499129408</v>
      </c>
      <c r="W137" s="1" t="n">
        <f aca="false">DEGREES(ACOS(COS(RADIANS(90.833))/(COS(RADIANS($B$3))*COS(RADIANS(T137)))-TAN(RADIANS($B$3))*TAN(RADIANS(T137))))</f>
        <v>97.2082817498152</v>
      </c>
      <c r="X137" s="7" t="n">
        <f aca="false">(720-4*$B$4-V137+$B$5*60)/1440</f>
        <v>0.504388143116013</v>
      </c>
      <c r="Y137" s="7" t="n">
        <f aca="false">X137-W137*4/1440</f>
        <v>0.234365138255416</v>
      </c>
      <c r="Z137" s="7" t="n">
        <f aca="false">X137+W137*4/1440</f>
        <v>0.774411147976611</v>
      </c>
      <c r="AA137" s="9" t="n">
        <f aca="false">8*W137</f>
        <v>777.666253998522</v>
      </c>
      <c r="AB137" s="1" t="n">
        <f aca="false">MOD(E137*1440+V137+4*$B$4-60*$B$5,1440)</f>
        <v>809.68107391294</v>
      </c>
      <c r="AC137" s="1" t="n">
        <f aca="false">IF(AB137/4&lt;0,AB137/4+180,AB137/4-180)</f>
        <v>22.4202684782349</v>
      </c>
      <c r="AD137" s="1" t="n">
        <f aca="false">DEGREES(ACOS(SIN(RADIANS($B$3))*SIN(RADIANS(T137))+COS(RADIANS($B$3))*COS(RADIANS(T137))*COS(RADIANS(AC137))))</f>
        <v>36.190586737827</v>
      </c>
      <c r="AE137" s="1" t="n">
        <f aca="false">90-AD137</f>
        <v>53.809413262173</v>
      </c>
      <c r="AF137" s="1" t="n">
        <f aca="false">IF(AE137&gt;85,0,IF(AE137&gt;5,58.1/TAN(RADIANS(AE137))-0.07/POWER(TAN(RADIANS(AE137)),3)+0.000086/POWER(TAN(RADIANS(AE137)),5),IF(AE137&gt;-0.575,1735+AE137*(-518.2+AE137*(103.4+AE137*(-12.79+AE137*0.711))),-20.772/TAN(RADIANS(AE137)))))/3600</f>
        <v>0.0118001995545148</v>
      </c>
      <c r="AG137" s="1" t="n">
        <f aca="false">AE137+AF137</f>
        <v>53.8212134617275</v>
      </c>
      <c r="AH137" s="1" t="n">
        <f aca="false">IF(AC137&gt;0,MOD(DEGREES(ACOS(((SIN(RADIANS($B$3))*COS(RADIANS(AD137)))-SIN(RADIANS(T137)))/(COS(RADIANS($B$3))*SIN(RADIANS(AD137)))))+180,360),MOD(540-DEGREES(ACOS(((SIN(RADIANS($B$3))*COS(RADIANS(AD137)))-SIN(RADIANS(T137)))/(COS(RADIANS($B$3))*SIN(RADIANS(AD137))))),360))</f>
        <v>320.217190425004</v>
      </c>
    </row>
    <row r="138" customFormat="false" ht="15" hidden="false" customHeight="false" outlineLevel="0" collapsed="false">
      <c r="D138" s="6" t="n">
        <f aca="false">$B$7</f>
        <v>33890</v>
      </c>
      <c r="E138" s="7" t="n">
        <f aca="false">E137+0.1/24</f>
        <v>0.570833333333333</v>
      </c>
      <c r="F138" s="2" t="n">
        <f aca="false">D138+2415018.5+E138-$B$5/24</f>
        <v>2448908.65416667</v>
      </c>
      <c r="G138" s="8" t="n">
        <f aca="false">(F138-2451545)/36525</f>
        <v>-0.0721792151494376</v>
      </c>
      <c r="I138" s="1" t="n">
        <f aca="false">MOD(280.46646+G138*(36000.76983+G138*0.0003032),360)</f>
        <v>201.95915047467</v>
      </c>
      <c r="J138" s="1" t="n">
        <f aca="false">357.52911+G138*(35999.05029-0.0001537*G138)</f>
        <v>-2240.85408685809</v>
      </c>
      <c r="K138" s="1" t="n">
        <f aca="false">0.016708634-G138*(0.000042037+0.0000001267*G138)</f>
        <v>0.0167116675375806</v>
      </c>
      <c r="L138" s="1" t="n">
        <f aca="false">SIN(RADIANS(J138))*(1.914602-G138*(0.004817+0.000014*G138))+SIN(RADIANS(2*J138))*(0.019993-0.000101*G138)+SIN(RADIANS(3*J138))*0.000289</f>
        <v>-1.89662512535731</v>
      </c>
      <c r="M138" s="1" t="n">
        <f aca="false">I138+L138</f>
        <v>200.062525349313</v>
      </c>
      <c r="N138" s="1" t="n">
        <f aca="false">J138+L138</f>
        <v>-2242.75071198344</v>
      </c>
      <c r="O138" s="1" t="n">
        <f aca="false">(1.000001018*(1-K138*K138))/(1+K138*COS(RADIANS(N138)))</f>
        <v>0.997617971869886</v>
      </c>
      <c r="P138" s="1" t="n">
        <f aca="false">M138-0.00569-0.00478*SIN(RADIANS(125.04-1934.136*G138))</f>
        <v>200.06159448281</v>
      </c>
      <c r="Q138" s="1" t="n">
        <f aca="false">23+(26+((21.448-G138*(46.815+G138*(0.00059-G138*0.001813))))/60)/60</f>
        <v>23.4402297406116</v>
      </c>
      <c r="R138" s="1" t="n">
        <f aca="false">Q138+0.00256*COS(RADIANS(125.04-1934.136*G138))</f>
        <v>23.4399907992302</v>
      </c>
      <c r="S138" s="1" t="n">
        <f aca="false">DEGREES(ATAN2(COS(RADIANS(P138)),COS(RADIANS(R138))*SIN(RADIANS(P138))))</f>
        <v>-161.476481900554</v>
      </c>
      <c r="T138" s="1" t="n">
        <f aca="false">DEGREES(ASIN(SIN(RADIANS(R138))*SIN(RADIANS(P138))))</f>
        <v>-7.84267118550384</v>
      </c>
      <c r="U138" s="1" t="n">
        <f aca="false">TAN(RADIANS(R138/2))*TAN(RADIANS(R138/2))</f>
        <v>0.0430371716593626</v>
      </c>
      <c r="V138" s="1" t="n">
        <f aca="false">4*DEGREES(U138*SIN(2*RADIANS(I138))-2*K138*SIN(RADIANS(J138))+4*K138*U138*SIN(RADIANS(J138))*COS(2*RADIANS(I138))-0.5*U138*U138*SIN(4*RADIANS(I138))-1.25*K138*K138*SIN(2*RADIANS(J138)))</f>
        <v>13.7483599775616</v>
      </c>
      <c r="W138" s="1" t="n">
        <f aca="false">DEGREES(ACOS(COS(RADIANS(90.833))/(COS(RADIANS($B$3))*COS(RADIANS(T138)))-TAN(RADIANS($B$3))*TAN(RADIANS(T138))))</f>
        <v>97.2095264915538</v>
      </c>
      <c r="X138" s="7" t="n">
        <f aca="false">(720-4*$B$4-V138+$B$5*60)/1440</f>
        <v>0.504387441682249</v>
      </c>
      <c r="Y138" s="7" t="n">
        <f aca="false">X138-W138*4/1440</f>
        <v>0.234360979205711</v>
      </c>
      <c r="Z138" s="7" t="n">
        <f aca="false">X138+W138*4/1440</f>
        <v>0.774413904158787</v>
      </c>
      <c r="AA138" s="9" t="n">
        <f aca="false">8*W138</f>
        <v>777.67621193243</v>
      </c>
      <c r="AB138" s="1" t="n">
        <f aca="false">MOD(E138*1440+V138+4*$B$4-60*$B$5,1440)</f>
        <v>815.682083977561</v>
      </c>
      <c r="AC138" s="1" t="n">
        <f aca="false">IF(AB138/4&lt;0,AB138/4+180,AB138/4-180)</f>
        <v>23.9205209943902</v>
      </c>
      <c r="AD138" s="1" t="n">
        <f aca="false">DEGREES(ACOS(SIN(RADIANS($B$3))*SIN(RADIANS(T138))+COS(RADIANS($B$3))*COS(RADIANS(T138))*COS(RADIANS(AC138))))</f>
        <v>36.9644298227618</v>
      </c>
      <c r="AE138" s="1" t="n">
        <f aca="false">90-AD138</f>
        <v>53.0355701772382</v>
      </c>
      <c r="AF138" s="1" t="n">
        <f aca="false">IF(AE138&gt;85,0,IF(AE138&gt;5,58.1/TAN(RADIANS(AE138))-0.07/POWER(TAN(RADIANS(AE138)),3)+0.000086/POWER(TAN(RADIANS(AE138)),5),IF(AE138&gt;-0.575,1735+AE138*(-518.2+AE138*(103.4+AE138*(-12.79+AE138*0.711))),-20.772/TAN(RADIANS(AE138)))))/3600</f>
        <v>0.0121375414020293</v>
      </c>
      <c r="AG138" s="1" t="n">
        <f aca="false">AE138+AF138</f>
        <v>53.0477077186402</v>
      </c>
      <c r="AH138" s="1" t="n">
        <f aca="false">IF(AC138&gt;0,MOD(DEGREES(ACOS(((SIN(RADIANS($B$3))*COS(RADIANS(AD138)))-SIN(RADIANS(T138)))/(COS(RADIANS($B$3))*SIN(RADIANS(AD138)))))+180,360),MOD(540-DEGREES(ACOS(((SIN(RADIANS($B$3))*COS(RADIANS(AD138)))-SIN(RADIANS(T138)))/(COS(RADIANS($B$3))*SIN(RADIANS(AD138))))),360))</f>
        <v>318.087711982227</v>
      </c>
    </row>
    <row r="139" customFormat="false" ht="15" hidden="false" customHeight="false" outlineLevel="0" collapsed="false">
      <c r="D139" s="6" t="n">
        <f aca="false">$B$7</f>
        <v>33890</v>
      </c>
      <c r="E139" s="7" t="n">
        <f aca="false">E138+0.1/24</f>
        <v>0.574999999999999</v>
      </c>
      <c r="F139" s="2" t="n">
        <f aca="false">D139+2415018.5+E139-$B$5/24</f>
        <v>2448908.65833333</v>
      </c>
      <c r="G139" s="8" t="n">
        <f aca="false">(F139-2451545)/36525</f>
        <v>-0.0721791010723155</v>
      </c>
      <c r="I139" s="1" t="n">
        <f aca="false">MOD(280.46646+G139*(36000.76983+G139*0.0003032),360)</f>
        <v>201.963257338881</v>
      </c>
      <c r="J139" s="1" t="n">
        <f aca="false">357.52911+G139*(35999.05029-0.0001537*G139)</f>
        <v>-2240.84998019003</v>
      </c>
      <c r="K139" s="1" t="n">
        <f aca="false">0.016708634-G139*(0.000042037+0.0000001267*G139)</f>
        <v>0.0167116675327872</v>
      </c>
      <c r="L139" s="1" t="n">
        <f aca="false">SIN(RADIANS(J139))*(1.914602-G139*(0.004817+0.000014*G139))+SIN(RADIANS(2*J139))*(0.019993-0.000101*G139)+SIN(RADIANS(3*J139))*0.000289</f>
        <v>-1.89660605430893</v>
      </c>
      <c r="M139" s="1" t="n">
        <f aca="false">I139+L139</f>
        <v>200.066651284572</v>
      </c>
      <c r="N139" s="1" t="n">
        <f aca="false">J139+L139</f>
        <v>-2242.74658624434</v>
      </c>
      <c r="O139" s="1" t="n">
        <f aca="false">(1.000001018*(1-K139*K139))/(1+K139*COS(RADIANS(N139)))</f>
        <v>0.997616783476983</v>
      </c>
      <c r="P139" s="1" t="n">
        <f aca="false">M139-0.00569-0.00478*SIN(RADIANS(125.04-1934.136*G139))</f>
        <v>200.065720416351</v>
      </c>
      <c r="Q139" s="1" t="n">
        <f aca="false">23+(26+((21.448-G139*(46.815+G139*(0.00059-G139*0.001813))))/60)/60</f>
        <v>23.4402297391281</v>
      </c>
      <c r="R139" s="1" t="n">
        <f aca="false">Q139+0.00256*COS(RADIANS(125.04-1934.136*G139))</f>
        <v>23.4399907879314</v>
      </c>
      <c r="S139" s="1" t="n">
        <f aca="false">DEGREES(ATAN2(COS(RADIANS(P139)),COS(RADIANS(R139))*SIN(RADIANS(P139))))</f>
        <v>-161.472624614113</v>
      </c>
      <c r="T139" s="1" t="n">
        <f aca="false">DEGREES(ASIN(SIN(RADIANS(R139))*SIN(RADIANS(P139))))</f>
        <v>-7.84422738508988</v>
      </c>
      <c r="U139" s="1" t="n">
        <f aca="false">TAN(RADIANS(R139/2))*TAN(RADIANS(R139/2))</f>
        <v>0.0430371716166919</v>
      </c>
      <c r="V139" s="1" t="n">
        <f aca="false">4*DEGREES(U139*SIN(2*RADIANS(I139))-2*K139*SIN(RADIANS(J139))+4*K139*U139*SIN(RADIANS(J139))*COS(2*RADIANS(I139))-0.5*U139*U139*SIN(4*RADIANS(I139))-1.25*K139*K139*SIN(2*RADIANS(J139)))</f>
        <v>13.7493698903104</v>
      </c>
      <c r="W139" s="1" t="n">
        <f aca="false">DEGREES(ACOS(COS(RADIANS(90.833))/(COS(RADIANS($B$3))*COS(RADIANS(T139)))-TAN(RADIANS($B$3))*TAN(RADIANS(T139))))</f>
        <v>97.2107712218451</v>
      </c>
      <c r="X139" s="7" t="n">
        <f aca="false">(720-4*$B$4-V139+$B$5*60)/1440</f>
        <v>0.504386740353951</v>
      </c>
      <c r="Y139" s="7" t="n">
        <f aca="false">X139-W139*4/1440</f>
        <v>0.23435682029327</v>
      </c>
      <c r="Z139" s="7" t="n">
        <f aca="false">X139+W139*4/1440</f>
        <v>0.774416660414632</v>
      </c>
      <c r="AA139" s="9" t="n">
        <f aca="false">8*W139</f>
        <v>777.686169774761</v>
      </c>
      <c r="AB139" s="1" t="n">
        <f aca="false">MOD(E139*1440+V139+4*$B$4-60*$B$5,1440)</f>
        <v>821.683093890309</v>
      </c>
      <c r="AC139" s="1" t="n">
        <f aca="false">IF(AB139/4&lt;0,AB139/4+180,AB139/4-180)</f>
        <v>25.4207734725773</v>
      </c>
      <c r="AD139" s="1" t="n">
        <f aca="false">DEGREES(ACOS(SIN(RADIANS($B$3))*SIN(RADIANS(T139))+COS(RADIANS($B$3))*COS(RADIANS(T139))*COS(RADIANS(AC139))))</f>
        <v>37.7705209880601</v>
      </c>
      <c r="AE139" s="1" t="n">
        <f aca="false">90-AD139</f>
        <v>52.2294790119399</v>
      </c>
      <c r="AF139" s="1" t="n">
        <f aca="false">IF(AE139&gt;85,0,IF(AE139&gt;5,58.1/TAN(RADIANS(AE139))-0.07/POWER(TAN(RADIANS(AE139)),3)+0.000086/POWER(TAN(RADIANS(AE139)),5),IF(AE139&gt;-0.575,1735+AE139*(-518.2+AE139*(103.4+AE139*(-12.79+AE139*0.711))),-20.772/TAN(RADIANS(AE139)))))/3600</f>
        <v>0.0124962717640016</v>
      </c>
      <c r="AG139" s="1" t="n">
        <f aca="false">AE139+AF139</f>
        <v>52.2419752837039</v>
      </c>
      <c r="AH139" s="1" t="n">
        <f aca="false">IF(AC139&gt;0,MOD(DEGREES(ACOS(((SIN(RADIANS($B$3))*COS(RADIANS(AD139)))-SIN(RADIANS(T139)))/(COS(RADIANS($B$3))*SIN(RADIANS(AD139)))))+180,360),MOD(540-DEGREES(ACOS(((SIN(RADIANS($B$3))*COS(RADIANS(AD139)))-SIN(RADIANS(T139)))/(COS(RADIANS($B$3))*SIN(RADIANS(AD139))))),360))</f>
        <v>316.030244149902</v>
      </c>
    </row>
    <row r="140" customFormat="false" ht="15" hidden="false" customHeight="false" outlineLevel="0" collapsed="false">
      <c r="D140" s="6" t="n">
        <f aca="false">$B$7</f>
        <v>33890</v>
      </c>
      <c r="E140" s="7" t="n">
        <f aca="false">E139+0.1/24</f>
        <v>0.579166666666666</v>
      </c>
      <c r="F140" s="2" t="n">
        <f aca="false">D140+2415018.5+E140-$B$5/24</f>
        <v>2448908.6625</v>
      </c>
      <c r="G140" s="8" t="n">
        <f aca="false">(F140-2451545)/36525</f>
        <v>-0.0721789869952062</v>
      </c>
      <c r="I140" s="1" t="n">
        <f aca="false">MOD(280.46646+G140*(36000.76983+G140*0.0003032),360)</f>
        <v>201.967364202631</v>
      </c>
      <c r="J140" s="1" t="n">
        <f aca="false">357.52911+G140*(35999.05029-0.0001537*G140)</f>
        <v>-2240.84587352243</v>
      </c>
      <c r="K140" s="1" t="n">
        <f aca="false">0.016708634-G140*(0.000042037+0.0000001267*G140)</f>
        <v>0.0167116675279939</v>
      </c>
      <c r="L140" s="1" t="n">
        <f aca="false">SIN(RADIANS(J140))*(1.914602-G140*(0.004817+0.000014*G140))+SIN(RADIANS(2*J140))*(0.019993-0.000101*G140)+SIN(RADIANS(3*J140))*0.000289</f>
        <v>-1.89658697343304</v>
      </c>
      <c r="M140" s="1" t="n">
        <f aca="false">I140+L140</f>
        <v>200.070777229198</v>
      </c>
      <c r="N140" s="1" t="n">
        <f aca="false">J140+L140</f>
        <v>-2242.74246049586</v>
      </c>
      <c r="O140" s="1" t="n">
        <f aca="false">(1.000001018*(1-K140*K140))/(1+K140*COS(RADIANS(N140)))</f>
        <v>0.997615595095104</v>
      </c>
      <c r="P140" s="1" t="n">
        <f aca="false">M140-0.00569-0.00478*SIN(RADIANS(125.04-1934.136*G140))</f>
        <v>200.069846359259</v>
      </c>
      <c r="Q140" s="1" t="n">
        <f aca="false">23+(26+((21.448-G140*(46.815+G140*(0.00059-G140*0.001813))))/60)/60</f>
        <v>23.4402297376446</v>
      </c>
      <c r="R140" s="1" t="n">
        <f aca="false">Q140+0.00256*COS(RADIANS(125.04-1934.136*G140))</f>
        <v>23.4399907766327</v>
      </c>
      <c r="S140" s="1" t="n">
        <f aca="false">DEGREES(ATAN2(COS(RADIANS(P140)),COS(RADIANS(R140))*SIN(RADIANS(P140))))</f>
        <v>-161.468767290047</v>
      </c>
      <c r="T140" s="1" t="n">
        <f aca="false">DEGREES(ASIN(SIN(RADIANS(R140))*SIN(RADIANS(P140))))</f>
        <v>-7.84578355309763</v>
      </c>
      <c r="U140" s="1" t="n">
        <f aca="false">TAN(RADIANS(R140/2))*TAN(RADIANS(R140/2))</f>
        <v>0.0430371715740212</v>
      </c>
      <c r="V140" s="1" t="n">
        <f aca="false">4*DEGREES(U140*SIN(2*RADIANS(I140))-2*K140*SIN(RADIANS(J140))+4*K140*U140*SIN(RADIANS(J140))*COS(2*RADIANS(I140))-0.5*U140*U140*SIN(4*RADIANS(I140))-1.25*K140*K140*SIN(2*RADIANS(J140)))</f>
        <v>13.750379650938</v>
      </c>
      <c r="W140" s="1" t="n">
        <f aca="false">DEGREES(ACOS(COS(RADIANS(90.833))/(COS(RADIANS($B$3))*COS(RADIANS(T140)))-TAN(RADIANS($B$3))*TAN(RADIANS(T140))))</f>
        <v>97.2120159404063</v>
      </c>
      <c r="X140" s="7" t="n">
        <f aca="false">(720-4*$B$4-V140+$B$5*60)/1440</f>
        <v>0.504386039131293</v>
      </c>
      <c r="Y140" s="7" t="n">
        <f aca="false">X140-W140*4/1440</f>
        <v>0.234352661519053</v>
      </c>
      <c r="Z140" s="7" t="n">
        <f aca="false">X140+W140*4/1440</f>
        <v>0.774419416743533</v>
      </c>
      <c r="AA140" s="9" t="n">
        <f aca="false">8*W140</f>
        <v>777.69612752325</v>
      </c>
      <c r="AB140" s="1" t="n">
        <f aca="false">MOD(E140*1440+V140+4*$B$4-60*$B$5,1440)</f>
        <v>827.684103650937</v>
      </c>
      <c r="AC140" s="1" t="n">
        <f aca="false">IF(AB140/4&lt;0,AB140/4+180,AB140/4-180)</f>
        <v>26.9210259127343</v>
      </c>
      <c r="AD140" s="1" t="n">
        <f aca="false">DEGREES(ACOS(SIN(RADIANS($B$3))*SIN(RADIANS(T140))+COS(RADIANS($B$3))*COS(RADIANS(T140))*COS(RADIANS(AC140))))</f>
        <v>38.6067434244182</v>
      </c>
      <c r="AE140" s="1" t="n">
        <f aca="false">90-AD140</f>
        <v>51.3932565755818</v>
      </c>
      <c r="AF140" s="1" t="n">
        <f aca="false">IF(AE140&gt;85,0,IF(AE140&gt;5,58.1/TAN(RADIANS(AE140))-0.07/POWER(TAN(RADIANS(AE140)),3)+0.000086/POWER(TAN(RADIANS(AE140)),5),IF(AE140&gt;-0.575,1735+AE140*(-518.2+AE140*(103.4+AE140*(-12.79+AE140*0.711))),-20.772/TAN(RADIANS(AE140)))))/3600</f>
        <v>0.0128767247165362</v>
      </c>
      <c r="AG140" s="1" t="n">
        <f aca="false">AE140+AF140</f>
        <v>51.4061333002984</v>
      </c>
      <c r="AH140" s="1" t="n">
        <f aca="false">IF(AC140&gt;0,MOD(DEGREES(ACOS(((SIN(RADIANS($B$3))*COS(RADIANS(AD140)))-SIN(RADIANS(T140)))/(COS(RADIANS($B$3))*SIN(RADIANS(AD140)))))+180,360),MOD(540-DEGREES(ACOS(((SIN(RADIANS($B$3))*COS(RADIANS(AD140)))-SIN(RADIANS(T140)))/(COS(RADIANS($B$3))*SIN(RADIANS(AD140))))),360))</f>
        <v>314.042800386577</v>
      </c>
    </row>
    <row r="141" customFormat="false" ht="15" hidden="false" customHeight="false" outlineLevel="0" collapsed="false">
      <c r="D141" s="6" t="n">
        <f aca="false">$B$7</f>
        <v>33890</v>
      </c>
      <c r="E141" s="7" t="n">
        <f aca="false">E140+0.1/24</f>
        <v>0.583333333333333</v>
      </c>
      <c r="F141" s="2" t="n">
        <f aca="false">D141+2415018.5+E141-$B$5/24</f>
        <v>2448908.66666667</v>
      </c>
      <c r="G141" s="8" t="n">
        <f aca="false">(F141-2451545)/36525</f>
        <v>-0.0721788729180841</v>
      </c>
      <c r="I141" s="1" t="n">
        <f aca="false">MOD(280.46646+G141*(36000.76983+G141*0.0003032),360)</f>
        <v>201.971471066841</v>
      </c>
      <c r="J141" s="1" t="n">
        <f aca="false">357.52911+G141*(35999.05029-0.0001537*G141)</f>
        <v>-2240.84176685437</v>
      </c>
      <c r="K141" s="1" t="n">
        <f aca="false">0.016708634-G141*(0.000042037+0.0000001267*G141)</f>
        <v>0.0167116675232005</v>
      </c>
      <c r="L141" s="1" t="n">
        <f aca="false">SIN(RADIANS(J141))*(1.914602-G141*(0.004817+0.000014*G141))+SIN(RADIANS(2*J141))*(0.019993-0.000101*G141)+SIN(RADIANS(3*J141))*0.000289</f>
        <v>-1.89656788272542</v>
      </c>
      <c r="M141" s="1" t="n">
        <f aca="false">I141+L141</f>
        <v>200.074903184116</v>
      </c>
      <c r="N141" s="1" t="n">
        <f aca="false">J141+L141</f>
        <v>-2242.7383347371</v>
      </c>
      <c r="O141" s="1" t="n">
        <f aca="false">(1.000001018*(1-K141*K141))/(1+K141*COS(RADIANS(N141)))</f>
        <v>0.997614406723992</v>
      </c>
      <c r="P141" s="1" t="n">
        <f aca="false">M141-0.00569-0.00478*SIN(RADIANS(125.04-1934.136*G141))</f>
        <v>200.073972312458</v>
      </c>
      <c r="Q141" s="1" t="n">
        <f aca="false">23+(26+((21.448-G141*(46.815+G141*(0.00059-G141*0.001813))))/60)/60</f>
        <v>23.4402297361611</v>
      </c>
      <c r="R141" s="1" t="n">
        <f aca="false">Q141+0.00256*COS(RADIANS(125.04-1934.136*G141))</f>
        <v>23.4399907653339</v>
      </c>
      <c r="S141" s="1" t="n">
        <f aca="false">DEGREES(ATAN2(COS(RADIANS(P141)),COS(RADIANS(R141))*SIN(RADIANS(P141))))</f>
        <v>-161.464909927486</v>
      </c>
      <c r="T141" s="1" t="n">
        <f aca="false">DEGREES(ASIN(SIN(RADIANS(R141))*SIN(RADIANS(P141))))</f>
        <v>-7.84733968986772</v>
      </c>
      <c r="U141" s="1" t="n">
        <f aca="false">TAN(RADIANS(R141/2))*TAN(RADIANS(R141/2))</f>
        <v>0.0430371715313506</v>
      </c>
      <c r="V141" s="1" t="n">
        <f aca="false">4*DEGREES(U141*SIN(2*RADIANS(I141))-2*K141*SIN(RADIANS(J141))+4*K141*U141*SIN(RADIANS(J141))*COS(2*RADIANS(I141))-0.5*U141*U141*SIN(4*RADIANS(I141))-1.25*K141*K141*SIN(2*RADIANS(J141)))</f>
        <v>13.751389259647</v>
      </c>
      <c r="W141" s="1" t="n">
        <f aca="false">DEGREES(ACOS(COS(RADIANS(90.833))/(COS(RADIANS($B$3))*COS(RADIANS(T141)))-TAN(RADIANS($B$3))*TAN(RADIANS(T141))))</f>
        <v>97.2132606475116</v>
      </c>
      <c r="X141" s="7" t="n">
        <f aca="false">(720-4*$B$4-V141+$B$5*60)/1440</f>
        <v>0.504385338014134</v>
      </c>
      <c r="Y141" s="7" t="n">
        <f aca="false">X141-W141*4/1440</f>
        <v>0.234348502882157</v>
      </c>
      <c r="Z141" s="7" t="n">
        <f aca="false">X141+W141*4/1440</f>
        <v>0.774422173146111</v>
      </c>
      <c r="AA141" s="9" t="n">
        <f aca="false">8*W141</f>
        <v>777.706085180093</v>
      </c>
      <c r="AB141" s="1" t="n">
        <f aca="false">MOD(E141*1440+V141+4*$B$4-60*$B$5,1440)</f>
        <v>833.685113259647</v>
      </c>
      <c r="AC141" s="1" t="n">
        <f aca="false">IF(AB141/4&lt;0,AB141/4+180,AB141/4-180)</f>
        <v>28.4212783149117</v>
      </c>
      <c r="AD141" s="1" t="n">
        <f aca="false">DEGREES(ACOS(SIN(RADIANS($B$3))*SIN(RADIANS(T141))+COS(RADIANS($B$3))*COS(RADIANS(T141))*COS(RADIANS(AC141))))</f>
        <v>39.471080767357</v>
      </c>
      <c r="AE141" s="1" t="n">
        <f aca="false">90-AD141</f>
        <v>50.528919232643</v>
      </c>
      <c r="AF141" s="1" t="n">
        <f aca="false">IF(AE141&gt;85,0,IF(AE141&gt;5,58.1/TAN(RADIANS(AE141))-0.07/POWER(TAN(RADIANS(AE141)),3)+0.000086/POWER(TAN(RADIANS(AE141)),5),IF(AE141&gt;-0.575,1735+AE141*(-518.2+AE141*(103.4+AE141*(-12.79+AE141*0.711))),-20.772/TAN(RADIANS(AE141)))))/3600</f>
        <v>0.013279348348668</v>
      </c>
      <c r="AG141" s="1" t="n">
        <f aca="false">AE141+AF141</f>
        <v>50.5421985809916</v>
      </c>
      <c r="AH141" s="1" t="n">
        <f aca="false">IF(AC141&gt;0,MOD(DEGREES(ACOS(((SIN(RADIANS($B$3))*COS(RADIANS(AD141)))-SIN(RADIANS(T141)))/(COS(RADIANS($B$3))*SIN(RADIANS(AD141)))))+180,360),MOD(540-DEGREES(ACOS(((SIN(RADIANS($B$3))*COS(RADIANS(AD141)))-SIN(RADIANS(T141)))/(COS(RADIANS($B$3))*SIN(RADIANS(AD141))))),360))</f>
        <v>312.123102872791</v>
      </c>
    </row>
    <row r="142" customFormat="false" ht="15" hidden="false" customHeight="false" outlineLevel="0" collapsed="false">
      <c r="D142" s="6" t="n">
        <f aca="false">$B$7</f>
        <v>33890</v>
      </c>
      <c r="E142" s="7" t="n">
        <f aca="false">E141+0.1/24</f>
        <v>0.587499999999999</v>
      </c>
      <c r="F142" s="2" t="n">
        <f aca="false">D142+2415018.5+E142-$B$5/24</f>
        <v>2448908.67083333</v>
      </c>
      <c r="G142" s="8" t="n">
        <f aca="false">(F142-2451545)/36525</f>
        <v>-0.0721787588409748</v>
      </c>
      <c r="I142" s="1" t="n">
        <f aca="false">MOD(280.46646+G142*(36000.76983+G142*0.0003032),360)</f>
        <v>201.975577930592</v>
      </c>
      <c r="J142" s="1" t="n">
        <f aca="false">357.52911+G142*(35999.05029-0.0001537*G142)</f>
        <v>-2240.83766018678</v>
      </c>
      <c r="K142" s="1" t="n">
        <f aca="false">0.016708634-G142*(0.000042037+0.0000001267*G142)</f>
        <v>0.0167116675184071</v>
      </c>
      <c r="L142" s="1" t="n">
        <f aca="false">SIN(RADIANS(J142))*(1.914602-G142*(0.004817+0.000014*G142))+SIN(RADIANS(2*J142))*(0.019993-0.000101*G142)+SIN(RADIANS(3*J142))*0.000289</f>
        <v>-1.8965487821904</v>
      </c>
      <c r="M142" s="1" t="n">
        <f aca="false">I142+L142</f>
        <v>200.079029148402</v>
      </c>
      <c r="N142" s="1" t="n">
        <f aca="false">J142+L142</f>
        <v>-2242.73420896897</v>
      </c>
      <c r="O142" s="1" t="n">
        <f aca="false">(1.000001018*(1-K142*K142))/(1+K142*COS(RADIANS(N142)))</f>
        <v>0.997613218363916</v>
      </c>
      <c r="P142" s="1" t="n">
        <f aca="false">M142-0.00569-0.00478*SIN(RADIANS(125.04-1934.136*G142))</f>
        <v>200.078098275026</v>
      </c>
      <c r="Q142" s="1" t="n">
        <f aca="false">23+(26+((21.448-G142*(46.815+G142*(0.00059-G142*0.001813))))/60)/60</f>
        <v>23.4402297346777</v>
      </c>
      <c r="R142" s="1" t="n">
        <f aca="false">Q142+0.00256*COS(RADIANS(125.04-1934.136*G142))</f>
        <v>23.4399907540352</v>
      </c>
      <c r="S142" s="1" t="n">
        <f aca="false">DEGREES(ATAN2(COS(RADIANS(P142)),COS(RADIANS(R142))*SIN(RADIANS(P142))))</f>
        <v>-161.461052527289</v>
      </c>
      <c r="T142" s="1" t="n">
        <f aca="false">DEGREES(ASIN(SIN(RADIANS(R142))*SIN(RADIANS(P142))))</f>
        <v>-7.84889579504447</v>
      </c>
      <c r="U142" s="1" t="n">
        <f aca="false">TAN(RADIANS(R142/2))*TAN(RADIANS(R142/2))</f>
        <v>0.0430371714886799</v>
      </c>
      <c r="V142" s="1" t="n">
        <f aca="false">4*DEGREES(U142*SIN(2*RADIANS(I142))-2*K142*SIN(RADIANS(J142))+4*K142*U142*SIN(RADIANS(J142))*COS(2*RADIANS(I142))-0.5*U142*U142*SIN(4*RADIANS(I142))-1.25*K142*K142*SIN(2*RADIANS(J142)))</f>
        <v>13.7523987161886</v>
      </c>
      <c r="W142" s="1" t="n">
        <f aca="false">DEGREES(ACOS(COS(RADIANS(90.833))/(COS(RADIANS($B$3))*COS(RADIANS(T142)))-TAN(RADIANS($B$3))*TAN(RADIANS(T142))))</f>
        <v>97.2145053428784</v>
      </c>
      <c r="X142" s="7" t="n">
        <f aca="false">(720-4*$B$4-V142+$B$5*60)/1440</f>
        <v>0.504384637002647</v>
      </c>
      <c r="Y142" s="7" t="n">
        <f aca="false">X142-W142*4/1440</f>
        <v>0.23434434438354</v>
      </c>
      <c r="Z142" s="7" t="n">
        <f aca="false">X142+W142*4/1440</f>
        <v>0.774424929621753</v>
      </c>
      <c r="AA142" s="9" t="n">
        <f aca="false">8*W142</f>
        <v>777.716042743027</v>
      </c>
      <c r="AB142" s="1" t="n">
        <f aca="false">MOD(E142*1440+V142+4*$B$4-60*$B$5,1440)</f>
        <v>839.686122716187</v>
      </c>
      <c r="AC142" s="1" t="n">
        <f aca="false">IF(AB142/4&lt;0,AB142/4+180,AB142/4-180)</f>
        <v>29.9215306790468</v>
      </c>
      <c r="AD142" s="1" t="n">
        <f aca="false">DEGREES(ACOS(SIN(RADIANS($B$3))*SIN(RADIANS(T142))+COS(RADIANS($B$3))*COS(RADIANS(T142))*COS(RADIANS(AC142))))</f>
        <v>40.3616211026291</v>
      </c>
      <c r="AE142" s="1" t="n">
        <f aca="false">90-AD142</f>
        <v>49.6383788973709</v>
      </c>
      <c r="AF142" s="1" t="n">
        <f aca="false">IF(AE142&gt;85,0,IF(AE142&gt;5,58.1/TAN(RADIANS(AE142))-0.07/POWER(TAN(RADIANS(AE142)),3)+0.000086/POWER(TAN(RADIANS(AE142)),5),IF(AE142&gt;-0.575,1735+AE142*(-518.2+AE142*(103.4+AE142*(-12.79+AE142*0.711))),-20.772/TAN(RADIANS(AE142)))))/3600</f>
        <v>0.0137047140330698</v>
      </c>
      <c r="AG142" s="1" t="n">
        <f aca="false">AE142+AF142</f>
        <v>49.6520836114039</v>
      </c>
      <c r="AH142" s="1" t="n">
        <f aca="false">IF(AC142&gt;0,MOD(DEGREES(ACOS(((SIN(RADIANS($B$3))*COS(RADIANS(AD142)))-SIN(RADIANS(T142)))/(COS(RADIANS($B$3))*SIN(RADIANS(AD142)))))+180,360),MOD(540-DEGREES(ACOS(((SIN(RADIANS($B$3))*COS(RADIANS(AD142)))-SIN(RADIANS(T142)))/(COS(RADIANS($B$3))*SIN(RADIANS(AD142))))),360))</f>
        <v>310.268659323755</v>
      </c>
    </row>
    <row r="143" customFormat="false" ht="15" hidden="false" customHeight="false" outlineLevel="0" collapsed="false">
      <c r="D143" s="6" t="n">
        <f aca="false">$B$7</f>
        <v>33890</v>
      </c>
      <c r="E143" s="7" t="n">
        <f aca="false">E142+0.1/24</f>
        <v>0.591666666666666</v>
      </c>
      <c r="F143" s="2" t="n">
        <f aca="false">D143+2415018.5+E143-$B$5/24</f>
        <v>2448908.675</v>
      </c>
      <c r="G143" s="8" t="n">
        <f aca="false">(F143-2451545)/36525</f>
        <v>-0.0721786447638527</v>
      </c>
      <c r="I143" s="1" t="n">
        <f aca="false">MOD(280.46646+G143*(36000.76983+G143*0.0003032),360)</f>
        <v>201.979684794802</v>
      </c>
      <c r="J143" s="1" t="n">
        <f aca="false">357.52911+G143*(35999.05029-0.0001537*G143)</f>
        <v>-2240.83355351872</v>
      </c>
      <c r="K143" s="1" t="n">
        <f aca="false">0.016708634-G143*(0.000042037+0.0000001267*G143)</f>
        <v>0.0167116675136138</v>
      </c>
      <c r="L143" s="1" t="n">
        <f aca="false">SIN(RADIANS(J143))*(1.914602-G143*(0.004817+0.000014*G143))+SIN(RADIANS(2*J143))*(0.019993-0.000101*G143)+SIN(RADIANS(3*J143))*0.000289</f>
        <v>-1.89652967182376</v>
      </c>
      <c r="M143" s="1" t="n">
        <f aca="false">I143+L143</f>
        <v>200.083155122979</v>
      </c>
      <c r="N143" s="1" t="n">
        <f aca="false">J143+L143</f>
        <v>-2242.73008319054</v>
      </c>
      <c r="O143" s="1" t="n">
        <f aca="false">(1.000001018*(1-K143*K143))/(1+K143*COS(RADIANS(N143)))</f>
        <v>0.997612030014618</v>
      </c>
      <c r="P143" s="1" t="n">
        <f aca="false">M143-0.00569-0.00478*SIN(RADIANS(125.04-1934.136*G143))</f>
        <v>200.082224247884</v>
      </c>
      <c r="Q143" s="1" t="n">
        <f aca="false">23+(26+((21.448-G143*(46.815+G143*(0.00059-G143*0.001813))))/60)/60</f>
        <v>23.4402297331942</v>
      </c>
      <c r="R143" s="1" t="n">
        <f aca="false">Q143+0.00256*COS(RADIANS(125.04-1934.136*G143))</f>
        <v>23.4399907427364</v>
      </c>
      <c r="S143" s="1" t="n">
        <f aca="false">DEGREES(ATAN2(COS(RADIANS(P143)),COS(RADIANS(R143))*SIN(RADIANS(P143))))</f>
        <v>-161.457195088585</v>
      </c>
      <c r="T143" s="1" t="n">
        <f aca="false">DEGREES(ASIN(SIN(RADIANS(R143))*SIN(RADIANS(P143))))</f>
        <v>-7.85045186896857</v>
      </c>
      <c r="U143" s="1" t="n">
        <f aca="false">TAN(RADIANS(R143/2))*TAN(RADIANS(R143/2))</f>
        <v>0.0430371714460093</v>
      </c>
      <c r="V143" s="1" t="n">
        <f aca="false">4*DEGREES(U143*SIN(2*RADIANS(I143))-2*K143*SIN(RADIANS(J143))+4*K143*U143*SIN(RADIANS(J143))*COS(2*RADIANS(I143))-0.5*U143*U143*SIN(4*RADIANS(I143))-1.25*K143*K143*SIN(2*RADIANS(J143)))</f>
        <v>13.7534080207654</v>
      </c>
      <c r="W143" s="1" t="n">
        <f aca="false">DEGREES(ACOS(COS(RADIANS(90.833))/(COS(RADIANS($B$3))*COS(RADIANS(T143)))-TAN(RADIANS($B$3))*TAN(RADIANS(T143))))</f>
        <v>97.215750026781</v>
      </c>
      <c r="X143" s="7" t="n">
        <f aca="false">(720-4*$B$4-V143+$B$5*60)/1440</f>
        <v>0.504383936096691</v>
      </c>
      <c r="Y143" s="7" t="n">
        <f aca="false">X143-W143*4/1440</f>
        <v>0.234340186022299</v>
      </c>
      <c r="Z143" s="7" t="n">
        <f aca="false">X143+W143*4/1440</f>
        <v>0.774427686171083</v>
      </c>
      <c r="AA143" s="9" t="n">
        <f aca="false">8*W143</f>
        <v>777.726000214248</v>
      </c>
      <c r="AB143" s="1" t="n">
        <f aca="false">MOD(E143*1440+V143+4*$B$4-60*$B$5,1440)</f>
        <v>845.687132020765</v>
      </c>
      <c r="AC143" s="1" t="n">
        <f aca="false">IF(AB143/4&lt;0,AB143/4+180,AB143/4-180)</f>
        <v>31.4217830051911</v>
      </c>
      <c r="AD143" s="1" t="n">
        <f aca="false">DEGREES(ACOS(SIN(RADIANS($B$3))*SIN(RADIANS(T143))+COS(RADIANS($B$3))*COS(RADIANS(T143))*COS(RADIANS(AC143))))</f>
        <v>41.2765584604823</v>
      </c>
      <c r="AE143" s="1" t="n">
        <f aca="false">90-AD143</f>
        <v>48.7234415395177</v>
      </c>
      <c r="AF143" s="1" t="n">
        <f aca="false">IF(AE143&gt;85,0,IF(AE143&gt;5,58.1/TAN(RADIANS(AE143))-0.07/POWER(TAN(RADIANS(AE143)),3)+0.000086/POWER(TAN(RADIANS(AE143)),5),IF(AE143&gt;-0.575,1735+AE143*(-518.2+AE143*(103.4+AE143*(-12.79+AE143*0.711))),-20.772/TAN(RADIANS(AE143)))))/3600</f>
        <v>0.0141535263283227</v>
      </c>
      <c r="AG143" s="1" t="n">
        <f aca="false">AE143+AF143</f>
        <v>48.7375950658461</v>
      </c>
      <c r="AH143" s="1" t="n">
        <f aca="false">IF(AC143&gt;0,MOD(DEGREES(ACOS(((SIN(RADIANS($B$3))*COS(RADIANS(AD143)))-SIN(RADIANS(T143)))/(COS(RADIANS($B$3))*SIN(RADIANS(AD143)))))+180,360),MOD(540-DEGREES(ACOS(((SIN(RADIANS($B$3))*COS(RADIANS(AD143)))-SIN(RADIANS(T143)))/(COS(RADIANS($B$3))*SIN(RADIANS(AD143))))),360))</f>
        <v>308.476829245377</v>
      </c>
    </row>
    <row r="144" customFormat="false" ht="15" hidden="false" customHeight="false" outlineLevel="0" collapsed="false">
      <c r="D144" s="6" t="n">
        <f aca="false">$B$7</f>
        <v>33890</v>
      </c>
      <c r="E144" s="7" t="n">
        <f aca="false">E143+0.1/24</f>
        <v>0.595833333333332</v>
      </c>
      <c r="F144" s="2" t="n">
        <f aca="false">D144+2415018.5+E144-$B$5/24</f>
        <v>2448908.67916667</v>
      </c>
      <c r="G144" s="8" t="n">
        <f aca="false">(F144-2451545)/36525</f>
        <v>-0.0721785306867434</v>
      </c>
      <c r="I144" s="1" t="n">
        <f aca="false">MOD(280.46646+G144*(36000.76983+G144*0.0003032),360)</f>
        <v>201.983791658553</v>
      </c>
      <c r="J144" s="1" t="n">
        <f aca="false">357.52911+G144*(35999.05029-0.0001537*G144)</f>
        <v>-2240.82944685112</v>
      </c>
      <c r="K144" s="1" t="n">
        <f aca="false">0.016708634-G144*(0.000042037+0.0000001267*G144)</f>
        <v>0.0167116675088204</v>
      </c>
      <c r="L144" s="1" t="n">
        <f aca="false">SIN(RADIANS(J144))*(1.914602-G144*(0.004817+0.000014*G144))+SIN(RADIANS(2*J144))*(0.019993-0.000101*G144)+SIN(RADIANS(3*J144))*0.000289</f>
        <v>-1.89651055162984</v>
      </c>
      <c r="M144" s="1" t="n">
        <f aca="false">I144+L144</f>
        <v>200.087281106923</v>
      </c>
      <c r="N144" s="1" t="n">
        <f aca="false">J144+L144</f>
        <v>-2242.72595740275</v>
      </c>
      <c r="O144" s="1" t="n">
        <f aca="false">(1.000001018*(1-K144*K144))/(1+K144*COS(RADIANS(N144)))</f>
        <v>0.99761084167637</v>
      </c>
      <c r="P144" s="1" t="n">
        <f aca="false">M144-0.00569-0.00478*SIN(RADIANS(125.04-1934.136*G144))</f>
        <v>200.08635023011</v>
      </c>
      <c r="Q144" s="1" t="n">
        <f aca="false">23+(26+((21.448-G144*(46.815+G144*(0.00059-G144*0.001813))))/60)/60</f>
        <v>23.4402297317107</v>
      </c>
      <c r="R144" s="1" t="n">
        <f aca="false">Q144+0.00256*COS(RADIANS(125.04-1934.136*G144))</f>
        <v>23.4399907314377</v>
      </c>
      <c r="S144" s="1" t="n">
        <f aca="false">DEGREES(ATAN2(COS(RADIANS(P144)),COS(RADIANS(R144))*SIN(RADIANS(P144))))</f>
        <v>-161.453337612234</v>
      </c>
      <c r="T144" s="1" t="n">
        <f aca="false">DEGREES(ASIN(SIN(RADIANS(R144))*SIN(RADIANS(P144))))</f>
        <v>-7.85200791128401</v>
      </c>
      <c r="U144" s="1" t="n">
        <f aca="false">TAN(RADIANS(R144/2))*TAN(RADIANS(R144/2))</f>
        <v>0.0430371714033387</v>
      </c>
      <c r="V144" s="1" t="n">
        <f aca="false">4*DEGREES(U144*SIN(2*RADIANS(I144))-2*K144*SIN(RADIANS(J144))+4*K144*U144*SIN(RADIANS(J144))*COS(2*RADIANS(I144))-0.5*U144*U144*SIN(4*RADIANS(I144))-1.25*K144*K144*SIN(2*RADIANS(J144)))</f>
        <v>13.7544171731282</v>
      </c>
      <c r="W144" s="1" t="n">
        <f aca="false">DEGREES(ACOS(COS(RADIANS(90.833))/(COS(RADIANS($B$3))*COS(RADIANS(T144)))-TAN(RADIANS($B$3))*TAN(RADIANS(T144))))</f>
        <v>97.2169946989365</v>
      </c>
      <c r="X144" s="7" t="n">
        <f aca="false">(720-4*$B$4-V144+$B$5*60)/1440</f>
        <v>0.504383235296439</v>
      </c>
      <c r="Y144" s="7" t="n">
        <f aca="false">X144-W144*4/1440</f>
        <v>0.234336027799393</v>
      </c>
      <c r="Z144" s="7" t="n">
        <f aca="false">X144+W144*4/1440</f>
        <v>0.774430442793485</v>
      </c>
      <c r="AA144" s="9" t="n">
        <f aca="false">8*W144</f>
        <v>777.735957591492</v>
      </c>
      <c r="AB144" s="1" t="n">
        <f aca="false">MOD(E144*1440+V144+4*$B$4-60*$B$5,1440)</f>
        <v>851.688141173126</v>
      </c>
      <c r="AC144" s="1" t="n">
        <f aca="false">IF(AB144/4&lt;0,AB144/4+180,AB144/4-180)</f>
        <v>32.9220352932815</v>
      </c>
      <c r="AD144" s="1" t="n">
        <f aca="false">DEGREES(ACOS(SIN(RADIANS($B$3))*SIN(RADIANS(T144))+COS(RADIANS($B$3))*COS(RADIANS(T144))*COS(RADIANS(AC144))))</f>
        <v>42.2141923067733</v>
      </c>
      <c r="AE144" s="1" t="n">
        <f aca="false">90-AD144</f>
        <v>47.7858076932268</v>
      </c>
      <c r="AF144" s="1" t="n">
        <f aca="false">IF(AE144&gt;85,0,IF(AE144&gt;5,58.1/TAN(RADIANS(AE144))-0.07/POWER(TAN(RADIANS(AE144)),3)+0.000086/POWER(TAN(RADIANS(AE144)),5),IF(AE144&gt;-0.575,1735+AE144*(-518.2+AE144*(103.4+AE144*(-12.79+AE144*0.711))),-20.772/TAN(RADIANS(AE144)))))/3600</f>
        <v>0.0146266338516544</v>
      </c>
      <c r="AG144" s="1" t="n">
        <f aca="false">AE144+AF144</f>
        <v>47.8004343270784</v>
      </c>
      <c r="AH144" s="1" t="n">
        <f aca="false">IF(AC144&gt;0,MOD(DEGREES(ACOS(((SIN(RADIANS($B$3))*COS(RADIANS(AD144)))-SIN(RADIANS(T144)))/(COS(RADIANS($B$3))*SIN(RADIANS(AD144)))))+180,360),MOD(540-DEGREES(ACOS(((SIN(RADIANS($B$3))*COS(RADIANS(AD144)))-SIN(RADIANS(T144)))/(COS(RADIANS($B$3))*SIN(RADIANS(AD144))))),360))</f>
        <v>306.744879998575</v>
      </c>
    </row>
    <row r="145" customFormat="false" ht="15" hidden="false" customHeight="false" outlineLevel="0" collapsed="false">
      <c r="D145" s="6" t="n">
        <f aca="false">$B$7</f>
        <v>33890</v>
      </c>
      <c r="E145" s="7" t="n">
        <f aca="false">E144+0.1/24</f>
        <v>0.599999999999999</v>
      </c>
      <c r="F145" s="2" t="n">
        <f aca="false">D145+2415018.5+E145-$B$5/24</f>
        <v>2448908.68333333</v>
      </c>
      <c r="G145" s="8" t="n">
        <f aca="false">(F145-2451545)/36525</f>
        <v>-0.0721784166096213</v>
      </c>
      <c r="I145" s="1" t="n">
        <f aca="false">MOD(280.46646+G145*(36000.76983+G145*0.0003032),360)</f>
        <v>201.987898522763</v>
      </c>
      <c r="J145" s="1" t="n">
        <f aca="false">357.52911+G145*(35999.05029-0.0001537*G145)</f>
        <v>-2240.82534018306</v>
      </c>
      <c r="K145" s="1" t="n">
        <f aca="false">0.016708634-G145*(0.000042037+0.0000001267*G145)</f>
        <v>0.016711667504027</v>
      </c>
      <c r="L145" s="1" t="n">
        <f aca="false">SIN(RADIANS(J145))*(1.914602-G145*(0.004817+0.000014*G145))+SIN(RADIANS(2*J145))*(0.019993-0.000101*G145)+SIN(RADIANS(3*J145))*0.000289</f>
        <v>-1.8964914216044</v>
      </c>
      <c r="M145" s="1" t="n">
        <f aca="false">I145+L145</f>
        <v>200.091407101158</v>
      </c>
      <c r="N145" s="1" t="n">
        <f aca="false">J145+L145</f>
        <v>-2242.72183160467</v>
      </c>
      <c r="O145" s="1" t="n">
        <f aca="false">(1.000001018*(1-K145*K145))/(1+K145*COS(RADIANS(N145)))</f>
        <v>0.997609653348912</v>
      </c>
      <c r="P145" s="1" t="n">
        <f aca="false">M145-0.00569-0.00478*SIN(RADIANS(125.04-1934.136*G145))</f>
        <v>200.090476222627</v>
      </c>
      <c r="Q145" s="1" t="n">
        <f aca="false">23+(26+((21.448-G145*(46.815+G145*(0.00059-G145*0.001813))))/60)/60</f>
        <v>23.4402297302273</v>
      </c>
      <c r="R145" s="1" t="n">
        <f aca="false">Q145+0.00256*COS(RADIANS(125.04-1934.136*G145))</f>
        <v>23.439990720139</v>
      </c>
      <c r="S145" s="1" t="n">
        <f aca="false">DEGREES(ATAN2(COS(RADIANS(P145)),COS(RADIANS(R145))*SIN(RADIANS(P145))))</f>
        <v>-161.449480097367</v>
      </c>
      <c r="T145" s="1" t="n">
        <f aca="false">DEGREES(ASIN(SIN(RADIANS(R145))*SIN(RADIANS(P145))))</f>
        <v>-7.85356392233143</v>
      </c>
      <c r="U145" s="1" t="n">
        <f aca="false">TAN(RADIANS(R145/2))*TAN(RADIANS(R145/2))</f>
        <v>0.0430371713606681</v>
      </c>
      <c r="V145" s="1" t="n">
        <f aca="false">4*DEGREES(U145*SIN(2*RADIANS(I145))-2*K145*SIN(RADIANS(J145))+4*K145*U145*SIN(RADIANS(J145))*COS(2*RADIANS(I145))-0.5*U145*U145*SIN(4*RADIANS(I145))-1.25*K145*K145*SIN(2*RADIANS(J145)))</f>
        <v>13.7554261734795</v>
      </c>
      <c r="W145" s="1" t="n">
        <f aca="false">DEGREES(ACOS(COS(RADIANS(90.833))/(COS(RADIANS($B$3))*COS(RADIANS(T145)))-TAN(RADIANS($B$3))*TAN(RADIANS(T145))))</f>
        <v>97.2182393596192</v>
      </c>
      <c r="X145" s="7" t="n">
        <f aca="false">(720-4*$B$4-V145+$B$5*60)/1440</f>
        <v>0.50438253460175</v>
      </c>
      <c r="Y145" s="7" t="n">
        <f aca="false">X145-W145*4/1440</f>
        <v>0.234331869713919</v>
      </c>
      <c r="Z145" s="7" t="n">
        <f aca="false">X145+W145*4/1440</f>
        <v>0.774433199489581</v>
      </c>
      <c r="AA145" s="9" t="n">
        <f aca="false">8*W145</f>
        <v>777.745914876954</v>
      </c>
      <c r="AB145" s="1" t="n">
        <f aca="false">MOD(E145*1440+V145+4*$B$4-60*$B$5,1440)</f>
        <v>857.689150173478</v>
      </c>
      <c r="AC145" s="1" t="n">
        <f aca="false">IF(AB145/4&lt;0,AB145/4+180,AB145/4-180)</f>
        <v>34.4222875433695</v>
      </c>
      <c r="AD145" s="1" t="n">
        <f aca="false">DEGREES(ACOS(SIN(RADIANS($B$3))*SIN(RADIANS(T145))+COS(RADIANS($B$3))*COS(RADIANS(T145))*COS(RADIANS(AC145))))</f>
        <v>43.1729254758917</v>
      </c>
      <c r="AE145" s="1" t="n">
        <f aca="false">90-AD145</f>
        <v>46.8270745241083</v>
      </c>
      <c r="AF145" s="1" t="n">
        <f aca="false">IF(AE145&gt;85,0,IF(AE145&gt;5,58.1/TAN(RADIANS(AE145))-0.07/POWER(TAN(RADIANS(AE145)),3)+0.000086/POWER(TAN(RADIANS(AE145)),5),IF(AE145&gt;-0.575,1735+AE145*(-518.2+AE145*(103.4+AE145*(-12.79+AE145*0.711))),-20.772/TAN(RADIANS(AE145)))))/3600</f>
        <v>0.0151250414804185</v>
      </c>
      <c r="AG145" s="1" t="n">
        <f aca="false">AE145+AF145</f>
        <v>46.8421995655887</v>
      </c>
      <c r="AH145" s="1" t="n">
        <f aca="false">IF(AC145&gt;0,MOD(DEGREES(ACOS(((SIN(RADIANS($B$3))*COS(RADIANS(AD145)))-SIN(RADIANS(T145)))/(COS(RADIANS($B$3))*SIN(RADIANS(AD145)))))+180,360),MOD(540-DEGREES(ACOS(((SIN(RADIANS($B$3))*COS(RADIANS(AD145)))-SIN(RADIANS(T145)))/(COS(RADIANS($B$3))*SIN(RADIANS(AD145))))),360))</f>
        <v>305.070033361051</v>
      </c>
    </row>
    <row r="146" customFormat="false" ht="15" hidden="false" customHeight="false" outlineLevel="0" collapsed="false">
      <c r="D146" s="6" t="n">
        <f aca="false">$B$7</f>
        <v>33890</v>
      </c>
      <c r="E146" s="7" t="n">
        <f aca="false">E145+0.1/24</f>
        <v>0.604166666666666</v>
      </c>
      <c r="F146" s="2" t="n">
        <f aca="false">D146+2415018.5+E146-$B$5/24</f>
        <v>2448908.6875</v>
      </c>
      <c r="G146" s="8" t="n">
        <f aca="false">(F146-2451545)/36525</f>
        <v>-0.072178302532512</v>
      </c>
      <c r="I146" s="1" t="n">
        <f aca="false">MOD(280.46646+G146*(36000.76983+G146*0.0003032),360)</f>
        <v>201.992005386513</v>
      </c>
      <c r="J146" s="1" t="n">
        <f aca="false">357.52911+G146*(35999.05029-0.0001537*G146)</f>
        <v>-2240.82123351547</v>
      </c>
      <c r="K146" s="1" t="n">
        <f aca="false">0.016708634-G146*(0.000042037+0.0000001267*G146)</f>
        <v>0.0167116674992336</v>
      </c>
      <c r="L146" s="1" t="n">
        <f aca="false">SIN(RADIANS(J146))*(1.914602-G146*(0.004817+0.000014*G146))+SIN(RADIANS(2*J146))*(0.019993-0.000101*G146)+SIN(RADIANS(3*J146))*0.000289</f>
        <v>-1.89647228175178</v>
      </c>
      <c r="M146" s="1" t="n">
        <f aca="false">I146+L146</f>
        <v>200.095533104762</v>
      </c>
      <c r="N146" s="1" t="n">
        <f aca="false">J146+L146</f>
        <v>-2242.71770579722</v>
      </c>
      <c r="O146" s="1" t="n">
        <f aca="false">(1.000001018*(1-K146*K146))/(1+K146*COS(RADIANS(N146)))</f>
        <v>0.997608465032516</v>
      </c>
      <c r="P146" s="1" t="n">
        <f aca="false">M146-0.00569-0.00478*SIN(RADIANS(125.04-1934.136*G146))</f>
        <v>200.094602224512</v>
      </c>
      <c r="Q146" s="1" t="n">
        <f aca="false">23+(26+((21.448-G146*(46.815+G146*(0.00059-G146*0.001813))))/60)/60</f>
        <v>23.4402297287438</v>
      </c>
      <c r="R146" s="1" t="n">
        <f aca="false">Q146+0.00256*COS(RADIANS(125.04-1934.136*G146))</f>
        <v>23.4399907088402</v>
      </c>
      <c r="S146" s="1" t="n">
        <f aca="false">DEGREES(ATAN2(COS(RADIANS(P146)),COS(RADIANS(R146))*SIN(RADIANS(P146))))</f>
        <v>-161.44562254484</v>
      </c>
      <c r="T146" s="1" t="n">
        <f aca="false">DEGREES(ASIN(SIN(RADIANS(R146))*SIN(RADIANS(P146))))</f>
        <v>-7.85511990175519</v>
      </c>
      <c r="U146" s="1" t="n">
        <f aca="false">TAN(RADIANS(R146/2))*TAN(RADIANS(R146/2))</f>
        <v>0.0430371713179975</v>
      </c>
      <c r="V146" s="1" t="n">
        <f aca="false">4*DEGREES(U146*SIN(2*RADIANS(I146))-2*K146*SIN(RADIANS(J146))+4*K146*U146*SIN(RADIANS(J146))*COS(2*RADIANS(I146))-0.5*U146*U146*SIN(4*RADIANS(I146))-1.25*K146*K146*SIN(2*RADIANS(J146)))</f>
        <v>13.7564350215707</v>
      </c>
      <c r="W146" s="1" t="n">
        <f aca="false">DEGREES(ACOS(COS(RADIANS(90.833))/(COS(RADIANS($B$3))*COS(RADIANS(T146)))-TAN(RADIANS($B$3))*TAN(RADIANS(T146))))</f>
        <v>97.2194840085465</v>
      </c>
      <c r="X146" s="7" t="n">
        <f aca="false">(720-4*$B$4-V146+$B$5*60)/1440</f>
        <v>0.504381834012798</v>
      </c>
      <c r="Y146" s="7" t="n">
        <f aca="false">X146-W146*4/1440</f>
        <v>0.234327711766836</v>
      </c>
      <c r="Z146" s="7" t="n">
        <f aca="false">X146+W146*4/1440</f>
        <v>0.774435956258761</v>
      </c>
      <c r="AA146" s="9" t="n">
        <f aca="false">8*W146</f>
        <v>777.755872068372</v>
      </c>
      <c r="AB146" s="1" t="n">
        <f aca="false">MOD(E146*1440+V146+4*$B$4-60*$B$5,1440)</f>
        <v>863.69015902157</v>
      </c>
      <c r="AC146" s="1" t="n">
        <f aca="false">IF(AB146/4&lt;0,AB146/4+180,AB146/4-180)</f>
        <v>35.9225397553925</v>
      </c>
      <c r="AD146" s="1" t="n">
        <f aca="false">DEGREES(ACOS(SIN(RADIANS($B$3))*SIN(RADIANS(T146))+COS(RADIANS($B$3))*COS(RADIANS(T146))*COS(RADIANS(AC146))))</f>
        <v>44.1512609377039</v>
      </c>
      <c r="AE146" s="1" t="n">
        <f aca="false">90-AD146</f>
        <v>45.8487390622961</v>
      </c>
      <c r="AF146" s="1" t="n">
        <f aca="false">IF(AE146&gt;85,0,IF(AE146&gt;5,58.1/TAN(RADIANS(AE146))-0.07/POWER(TAN(RADIANS(AE146)),3)+0.000086/POWER(TAN(RADIANS(AE146)),5),IF(AE146&gt;-0.575,1735+AE146*(-518.2+AE146*(103.4+AE146*(-12.79+AE146*0.711))),-20.772/TAN(RADIANS(AE146)))))/3600</f>
        <v>0.015649924274811</v>
      </c>
      <c r="AG146" s="1" t="n">
        <f aca="false">AE146+AF146</f>
        <v>45.8643889865709</v>
      </c>
      <c r="AH146" s="1" t="n">
        <f aca="false">IF(AC146&gt;0,MOD(DEGREES(ACOS(((SIN(RADIANS($B$3))*COS(RADIANS(AD146)))-SIN(RADIANS(T146)))/(COS(RADIANS($B$3))*SIN(RADIANS(AD146)))))+180,360),MOD(540-DEGREES(ACOS(((SIN(RADIANS($B$3))*COS(RADIANS(AD146)))-SIN(RADIANS(T146)))/(COS(RADIANS($B$3))*SIN(RADIANS(AD146))))),360))</f>
        <v>303.449503486483</v>
      </c>
    </row>
    <row r="147" customFormat="false" ht="15" hidden="false" customHeight="false" outlineLevel="0" collapsed="false">
      <c r="D147" s="6" t="n">
        <f aca="false">$B$7</f>
        <v>33890</v>
      </c>
      <c r="E147" s="7" t="n">
        <f aca="false">E146+0.1/24</f>
        <v>0.608333333333332</v>
      </c>
      <c r="F147" s="2" t="n">
        <f aca="false">D147+2415018.5+E147-$B$5/24</f>
        <v>2448908.69166667</v>
      </c>
      <c r="G147" s="8" t="n">
        <f aca="false">(F147-2451545)/36525</f>
        <v>-0.0721781884553899</v>
      </c>
      <c r="I147" s="1" t="n">
        <f aca="false">MOD(280.46646+G147*(36000.76983+G147*0.0003032),360)</f>
        <v>201.996112250724</v>
      </c>
      <c r="J147" s="1" t="n">
        <f aca="false">357.52911+G147*(35999.05029-0.0001537*G147)</f>
        <v>-2240.81712684741</v>
      </c>
      <c r="K147" s="1" t="n">
        <f aca="false">0.016708634-G147*(0.000042037+0.0000001267*G147)</f>
        <v>0.0167116674944403</v>
      </c>
      <c r="L147" s="1" t="n">
        <f aca="false">SIN(RADIANS(J147))*(1.914602-G147*(0.004817+0.000014*G147))+SIN(RADIANS(2*J147))*(0.019993-0.000101*G147)+SIN(RADIANS(3*J147))*0.000289</f>
        <v>-1.89645313206776</v>
      </c>
      <c r="M147" s="1" t="n">
        <f aca="false">I147+L147</f>
        <v>200.099659118656</v>
      </c>
      <c r="N147" s="1" t="n">
        <f aca="false">J147+L147</f>
        <v>-2242.71357997948</v>
      </c>
      <c r="O147" s="1" t="n">
        <f aca="false">(1.000001018*(1-K147*K147))/(1+K147*COS(RADIANS(N147)))</f>
        <v>0.997607276726922</v>
      </c>
      <c r="P147" s="1" t="n">
        <f aca="false">M147-0.00569-0.00478*SIN(RADIANS(125.04-1934.136*G147))</f>
        <v>200.098728236687</v>
      </c>
      <c r="Q147" s="1" t="n">
        <f aca="false">23+(26+((21.448-G147*(46.815+G147*(0.00059-G147*0.001813))))/60)/60</f>
        <v>23.4402297272603</v>
      </c>
      <c r="R147" s="1" t="n">
        <f aca="false">Q147+0.00256*COS(RADIANS(125.04-1934.136*G147))</f>
        <v>23.4399906975415</v>
      </c>
      <c r="S147" s="1" t="n">
        <f aca="false">DEGREES(ATAN2(COS(RADIANS(P147)),COS(RADIANS(R147))*SIN(RADIANS(P147))))</f>
        <v>-161.441764953786</v>
      </c>
      <c r="T147" s="1" t="n">
        <f aca="false">DEGREES(ASIN(SIN(RADIANS(R147))*SIN(RADIANS(P147))))</f>
        <v>-7.85667584989592</v>
      </c>
      <c r="U147" s="1" t="n">
        <f aca="false">TAN(RADIANS(R147/2))*TAN(RADIANS(R147/2))</f>
        <v>0.0430371712753269</v>
      </c>
      <c r="V147" s="1" t="n">
        <f aca="false">4*DEGREES(U147*SIN(2*RADIANS(I147))-2*K147*SIN(RADIANS(J147))+4*K147*U147*SIN(RADIANS(J147))*COS(2*RADIANS(I147))-0.5*U147*U147*SIN(4*RADIANS(I147))-1.25*K147*K147*SIN(2*RADIANS(J147)))</f>
        <v>13.7574437176042</v>
      </c>
      <c r="W147" s="1" t="n">
        <f aca="false">DEGREES(ACOS(COS(RADIANS(90.833))/(COS(RADIANS($B$3))*COS(RADIANS(T147)))-TAN(RADIANS($B$3))*TAN(RADIANS(T147))))</f>
        <v>97.2207286459925</v>
      </c>
      <c r="X147" s="7" t="n">
        <f aca="false">(720-4*$B$4-V147+$B$5*60)/1440</f>
        <v>0.504381133529442</v>
      </c>
      <c r="Y147" s="7" t="n">
        <f aca="false">X147-W147*4/1440</f>
        <v>0.23432355395724</v>
      </c>
      <c r="Z147" s="7" t="n">
        <f aca="false">X147+W147*4/1440</f>
        <v>0.774438713101643</v>
      </c>
      <c r="AA147" s="9" t="n">
        <f aca="false">8*W147</f>
        <v>777.76582916794</v>
      </c>
      <c r="AB147" s="1" t="n">
        <f aca="false">MOD(E147*1440+V147+4*$B$4-60*$B$5,1440)</f>
        <v>869.691167717602</v>
      </c>
      <c r="AC147" s="1" t="n">
        <f aca="false">IF(AB147/4&lt;0,AB147/4+180,AB147/4-180)</f>
        <v>37.4227919294005</v>
      </c>
      <c r="AD147" s="1" t="n">
        <f aca="false">DEGREES(ACOS(SIN(RADIANS($B$3))*SIN(RADIANS(T147))+COS(RADIANS($B$3))*COS(RADIANS(T147))*COS(RADIANS(AC147))))</f>
        <v>45.1477977225226</v>
      </c>
      <c r="AE147" s="1" t="n">
        <f aca="false">90-AD147</f>
        <v>44.8522022774774</v>
      </c>
      <c r="AF147" s="1" t="n">
        <f aca="false">IF(AE147&gt;85,0,IF(AE147&gt;5,58.1/TAN(RADIANS(AE147))-0.07/POWER(TAN(RADIANS(AE147)),3)+0.000086/POWER(TAN(RADIANS(AE147)),5),IF(AE147&gt;-0.575,1735+AE147*(-518.2+AE147*(103.4+AE147*(-12.79+AE147*0.711))),-20.772/TAN(RADIANS(AE147)))))/3600</f>
        <v>0.0162026435519279</v>
      </c>
      <c r="AG147" s="1" t="n">
        <f aca="false">AE147+AF147</f>
        <v>44.8684049210293</v>
      </c>
      <c r="AH147" s="1" t="n">
        <f aca="false">IF(AC147&gt;0,MOD(DEGREES(ACOS(((SIN(RADIANS($B$3))*COS(RADIANS(AD147)))-SIN(RADIANS(T147)))/(COS(RADIANS($B$3))*SIN(RADIANS(AD147)))))+180,360),MOD(540-DEGREES(ACOS(((SIN(RADIANS($B$3))*COS(RADIANS(AD147)))-SIN(RADIANS(T147)))/(COS(RADIANS($B$3))*SIN(RADIANS(AD147))))),360))</f>
        <v>301.880527240456</v>
      </c>
    </row>
    <row r="148" customFormat="false" ht="15" hidden="false" customHeight="false" outlineLevel="0" collapsed="false">
      <c r="D148" s="6" t="n">
        <f aca="false">$B$7</f>
        <v>33890</v>
      </c>
      <c r="E148" s="7" t="n">
        <f aca="false">E147+0.1/24</f>
        <v>0.612499999999999</v>
      </c>
      <c r="F148" s="2" t="n">
        <f aca="false">D148+2415018.5+E148-$B$5/24</f>
        <v>2448908.69583333</v>
      </c>
      <c r="G148" s="8" t="n">
        <f aca="false">(F148-2451545)/36525</f>
        <v>-0.0721780743782806</v>
      </c>
      <c r="I148" s="1" t="n">
        <f aca="false">MOD(280.46646+G148*(36000.76983+G148*0.0003032),360)</f>
        <v>202.000219114474</v>
      </c>
      <c r="J148" s="1" t="n">
        <f aca="false">357.52911+G148*(35999.05029-0.0001537*G148)</f>
        <v>-2240.81302017981</v>
      </c>
      <c r="K148" s="1" t="n">
        <f aca="false">0.016708634-G148*(0.000042037+0.0000001267*G148)</f>
        <v>0.0167116674896469</v>
      </c>
      <c r="L148" s="1" t="n">
        <f aca="false">SIN(RADIANS(J148))*(1.914602-G148*(0.004817+0.000014*G148))+SIN(RADIANS(2*J148))*(0.019993-0.000101*G148)+SIN(RADIANS(3*J148))*0.000289</f>
        <v>-1.89643397255668</v>
      </c>
      <c r="M148" s="1" t="n">
        <f aca="false">I148+L148</f>
        <v>200.103785141918</v>
      </c>
      <c r="N148" s="1" t="n">
        <f aca="false">J148+L148</f>
        <v>-2242.70945415237</v>
      </c>
      <c r="O148" s="1" t="n">
        <f aca="false">(1.000001018*(1-K148*K148))/(1+K148*COS(RADIANS(N148)))</f>
        <v>0.997606088432403</v>
      </c>
      <c r="P148" s="1" t="n">
        <f aca="false">M148-0.00569-0.00478*SIN(RADIANS(125.04-1934.136*G148))</f>
        <v>200.10285425823</v>
      </c>
      <c r="Q148" s="1" t="n">
        <f aca="false">23+(26+((21.448-G148*(46.815+G148*(0.00059-G148*0.001813))))/60)/60</f>
        <v>23.4402297257768</v>
      </c>
      <c r="R148" s="1" t="n">
        <f aca="false">Q148+0.00256*COS(RADIANS(125.04-1934.136*G148))</f>
        <v>23.4399906862428</v>
      </c>
      <c r="S148" s="1" t="n">
        <f aca="false">DEGREES(ATAN2(COS(RADIANS(P148)),COS(RADIANS(R148))*SIN(RADIANS(P148))))</f>
        <v>-161.437907325062</v>
      </c>
      <c r="T148" s="1" t="n">
        <f aca="false">DEGREES(ASIN(SIN(RADIANS(R148))*SIN(RADIANS(P148))))</f>
        <v>-7.85823176639767</v>
      </c>
      <c r="U148" s="1" t="n">
        <f aca="false">TAN(RADIANS(R148/2))*TAN(RADIANS(R148/2))</f>
        <v>0.0430371712326563</v>
      </c>
      <c r="V148" s="1" t="n">
        <f aca="false">4*DEGREES(U148*SIN(2*RADIANS(I148))-2*K148*SIN(RADIANS(J148))+4*K148*U148*SIN(RADIANS(J148))*COS(2*RADIANS(I148))-0.5*U148*U148*SIN(4*RADIANS(I148))-1.25*K148*K148*SIN(2*RADIANS(J148)))</f>
        <v>13.7584522613309</v>
      </c>
      <c r="W148" s="1" t="n">
        <f aca="false">DEGREES(ACOS(COS(RADIANS(90.833))/(COS(RADIANS($B$3))*COS(RADIANS(T148)))-TAN(RADIANS($B$3))*TAN(RADIANS(T148))))</f>
        <v>97.2219732716745</v>
      </c>
      <c r="X148" s="7" t="n">
        <f aca="false">(720-4*$B$4-V148+$B$5*60)/1440</f>
        <v>0.504380433151854</v>
      </c>
      <c r="Y148" s="7" t="n">
        <f aca="false">X148-W148*4/1440</f>
        <v>0.234319396286091</v>
      </c>
      <c r="Z148" s="7" t="n">
        <f aca="false">X148+W148*4/1440</f>
        <v>0.774441470017616</v>
      </c>
      <c r="AA148" s="9" t="n">
        <f aca="false">8*W148</f>
        <v>777.775786173396</v>
      </c>
      <c r="AB148" s="1" t="n">
        <f aca="false">MOD(E148*1440+V148+4*$B$4-60*$B$5,1440)</f>
        <v>875.69217626133</v>
      </c>
      <c r="AC148" s="1" t="n">
        <f aca="false">IF(AB148/4&lt;0,AB148/4+180,AB148/4-180)</f>
        <v>38.9230440653324</v>
      </c>
      <c r="AD148" s="1" t="n">
        <f aca="false">DEGREES(ACOS(SIN(RADIANS($B$3))*SIN(RADIANS(T148))+COS(RADIANS($B$3))*COS(RADIANS(T148))*COS(RADIANS(AC148))))</f>
        <v>46.1612262782409</v>
      </c>
      <c r="AE148" s="1" t="n">
        <f aca="false">90-AD148</f>
        <v>43.8387737217591</v>
      </c>
      <c r="AF148" s="1" t="n">
        <f aca="false">IF(AE148&gt;85,0,IF(AE148&gt;5,58.1/TAN(RADIANS(AE148))-0.07/POWER(TAN(RADIANS(AE148)),3)+0.000086/POWER(TAN(RADIANS(AE148)),5),IF(AE148&gt;-0.575,1735+AE148*(-518.2+AE148*(103.4+AE148*(-12.79+AE148*0.711))),-20.772/TAN(RADIANS(AE148)))))/3600</f>
        <v>0.0167847656010089</v>
      </c>
      <c r="AG148" s="1" t="n">
        <f aca="false">AE148+AF148</f>
        <v>43.8555584873601</v>
      </c>
      <c r="AH148" s="1" t="n">
        <f aca="false">IF(AC148&gt;0,MOD(DEGREES(ACOS(((SIN(RADIANS($B$3))*COS(RADIANS(AD148)))-SIN(RADIANS(T148)))/(COS(RADIANS($B$3))*SIN(RADIANS(AD148)))))+180,360),MOD(540-DEGREES(ACOS(((SIN(RADIANS($B$3))*COS(RADIANS(AD148)))-SIN(RADIANS(T148)))/(COS(RADIANS($B$3))*SIN(RADIANS(AD148))))),360))</f>
        <v>300.360387920541</v>
      </c>
    </row>
    <row r="149" customFormat="false" ht="15" hidden="false" customHeight="false" outlineLevel="0" collapsed="false">
      <c r="D149" s="6" t="n">
        <f aca="false">$B$7</f>
        <v>33890</v>
      </c>
      <c r="E149" s="7" t="n">
        <f aca="false">E148+0.1/24</f>
        <v>0.616666666666666</v>
      </c>
      <c r="F149" s="2" t="n">
        <f aca="false">D149+2415018.5+E149-$B$5/24</f>
        <v>2448908.7</v>
      </c>
      <c r="G149" s="8" t="n">
        <f aca="false">(F149-2451545)/36525</f>
        <v>-0.0721779603011585</v>
      </c>
      <c r="I149" s="1" t="n">
        <f aca="false">MOD(280.46646+G149*(36000.76983+G149*0.0003032),360)</f>
        <v>202.004325978684</v>
      </c>
      <c r="J149" s="1" t="n">
        <f aca="false">357.52911+G149*(35999.05029-0.0001537*G149)</f>
        <v>-2240.80891351175</v>
      </c>
      <c r="K149" s="1" t="n">
        <f aca="false">0.016708634-G149*(0.000042037+0.0000001267*G149)</f>
        <v>0.0167116674848535</v>
      </c>
      <c r="L149" s="1" t="n">
        <f aca="false">SIN(RADIANS(J149))*(1.914602-G149*(0.004817+0.000014*G149))+SIN(RADIANS(2*J149))*(0.019993-0.000101*G149)+SIN(RADIANS(3*J149))*0.000289</f>
        <v>-1.8964148032143</v>
      </c>
      <c r="M149" s="1" t="n">
        <f aca="false">I149+L149</f>
        <v>200.10791117547</v>
      </c>
      <c r="N149" s="1" t="n">
        <f aca="false">J149+L149</f>
        <v>-2242.70532831497</v>
      </c>
      <c r="O149" s="1" t="n">
        <f aca="false">(1.000001018*(1-K149*K149))/(1+K149*COS(RADIANS(N149)))</f>
        <v>0.997604900148699</v>
      </c>
      <c r="P149" s="1" t="n">
        <f aca="false">M149-0.00569-0.00478*SIN(RADIANS(125.04-1934.136*G149))</f>
        <v>200.106980290064</v>
      </c>
      <c r="Q149" s="1" t="n">
        <f aca="false">23+(26+((21.448-G149*(46.815+G149*(0.00059-G149*0.001813))))/60)/60</f>
        <v>23.4402297242934</v>
      </c>
      <c r="R149" s="1" t="n">
        <f aca="false">Q149+0.00256*COS(RADIANS(125.04-1934.136*G149))</f>
        <v>23.4399906749441</v>
      </c>
      <c r="S149" s="1" t="n">
        <f aca="false">DEGREES(ATAN2(COS(RADIANS(P149)),COS(RADIANS(R149))*SIN(RADIANS(P149))))</f>
        <v>-161.434049657799</v>
      </c>
      <c r="T149" s="1" t="n">
        <f aca="false">DEGREES(ASIN(SIN(RADIANS(R149))*SIN(RADIANS(P149))))</f>
        <v>-7.85978765160098</v>
      </c>
      <c r="U149" s="1" t="n">
        <f aca="false">TAN(RADIANS(R149/2))*TAN(RADIANS(R149/2))</f>
        <v>0.0430371711899858</v>
      </c>
      <c r="V149" s="1" t="n">
        <f aca="false">4*DEGREES(U149*SIN(2*RADIANS(I149))-2*K149*SIN(RADIANS(J149))+4*K149*U149*SIN(RADIANS(J149))*COS(2*RADIANS(I149))-0.5*U149*U149*SIN(4*RADIANS(I149))-1.25*K149*K149*SIN(2*RADIANS(J149)))</f>
        <v>13.7594606529534</v>
      </c>
      <c r="W149" s="1" t="n">
        <f aca="false">DEGREES(ACOS(COS(RADIANS(90.833))/(COS(RADIANS($B$3))*COS(RADIANS(T149)))-TAN(RADIANS($B$3))*TAN(RADIANS(T149))))</f>
        <v>97.2232178858667</v>
      </c>
      <c r="X149" s="7" t="n">
        <f aca="false">(720-4*$B$4-V149+$B$5*60)/1440</f>
        <v>0.504379732879894</v>
      </c>
      <c r="Y149" s="7" t="n">
        <f aca="false">X149-W149*4/1440</f>
        <v>0.234315238752486</v>
      </c>
      <c r="Z149" s="7" t="n">
        <f aca="false">X149+W149*4/1440</f>
        <v>0.774444227007301</v>
      </c>
      <c r="AA149" s="9" t="n">
        <f aca="false">8*W149</f>
        <v>777.785743086934</v>
      </c>
      <c r="AB149" s="1" t="n">
        <f aca="false">MOD(E149*1440+V149+4*$B$4-60*$B$5,1440)</f>
        <v>881.693184652952</v>
      </c>
      <c r="AC149" s="1" t="n">
        <f aca="false">IF(AB149/4&lt;0,AB149/4+180,AB149/4-180)</f>
        <v>40.4232961632381</v>
      </c>
      <c r="AD149" s="1" t="n">
        <f aca="false">DEGREES(ACOS(SIN(RADIANS($B$3))*SIN(RADIANS(T149))+COS(RADIANS($B$3))*COS(RADIANS(T149))*COS(RADIANS(AC149))))</f>
        <v>47.190323474539</v>
      </c>
      <c r="AE149" s="1" t="n">
        <f aca="false">90-AD149</f>
        <v>42.809676525461</v>
      </c>
      <c r="AF149" s="1" t="n">
        <f aca="false">IF(AE149&gt;85,0,IF(AE149&gt;5,58.1/TAN(RADIANS(AE149))-0.07/POWER(TAN(RADIANS(AE149)),3)+0.000086/POWER(TAN(RADIANS(AE149)),5),IF(AE149&gt;-0.575,1735+AE149*(-518.2+AE149*(103.4+AE149*(-12.79+AE149*0.711))),-20.772/TAN(RADIANS(AE149)))))/3600</f>
        <v>0.0173980836004143</v>
      </c>
      <c r="AG149" s="1" t="n">
        <f aca="false">AE149+AF149</f>
        <v>42.8270746090615</v>
      </c>
      <c r="AH149" s="1" t="n">
        <f aca="false">IF(AC149&gt;0,MOD(DEGREES(ACOS(((SIN(RADIANS($B$3))*COS(RADIANS(AD149)))-SIN(RADIANS(T149)))/(COS(RADIANS($B$3))*SIN(RADIANS(AD149)))))+180,360),MOD(540-DEGREES(ACOS(((SIN(RADIANS($B$3))*COS(RADIANS(AD149)))-SIN(RADIANS(T149)))/(COS(RADIANS($B$3))*SIN(RADIANS(AD149))))),360))</f>
        <v>298.886433318714</v>
      </c>
    </row>
    <row r="150" customFormat="false" ht="15" hidden="false" customHeight="false" outlineLevel="0" collapsed="false">
      <c r="D150" s="6" t="n">
        <f aca="false">$B$7</f>
        <v>33890</v>
      </c>
      <c r="E150" s="7" t="n">
        <f aca="false">E149+0.1/24</f>
        <v>0.620833333333332</v>
      </c>
      <c r="F150" s="2" t="n">
        <f aca="false">D150+2415018.5+E150-$B$5/24</f>
        <v>2448908.70416667</v>
      </c>
      <c r="G150" s="8" t="n">
        <f aca="false">(F150-2451545)/36525</f>
        <v>-0.0721778462240492</v>
      </c>
      <c r="I150" s="1" t="n">
        <f aca="false">MOD(280.46646+G150*(36000.76983+G150*0.0003032),360)</f>
        <v>202.008432842435</v>
      </c>
      <c r="J150" s="1" t="n">
        <f aca="false">357.52911+G150*(35999.05029-0.0001537*G150)</f>
        <v>-2240.80480684415</v>
      </c>
      <c r="K150" s="1" t="n">
        <f aca="false">0.016708634-G150*(0.000042037+0.0000001267*G150)</f>
        <v>0.0167116674800601</v>
      </c>
      <c r="L150" s="1" t="n">
        <f aca="false">SIN(RADIANS(J150))*(1.914602-G150*(0.004817+0.000014*G150))+SIN(RADIANS(2*J150))*(0.019993-0.000101*G150)+SIN(RADIANS(3*J150))*0.000289</f>
        <v>-1.89639562404497</v>
      </c>
      <c r="M150" s="1" t="n">
        <f aca="false">I150+L150</f>
        <v>200.11203721839</v>
      </c>
      <c r="N150" s="1" t="n">
        <f aca="false">J150+L150</f>
        <v>-2242.7012024682</v>
      </c>
      <c r="O150" s="1" t="n">
        <f aca="false">(1.000001018*(1-K150*K150))/(1+K150*COS(RADIANS(N150)))</f>
        <v>0.997603711876082</v>
      </c>
      <c r="P150" s="1" t="n">
        <f aca="false">M150-0.00569-0.00478*SIN(RADIANS(125.04-1934.136*G150))</f>
        <v>200.111106331265</v>
      </c>
      <c r="Q150" s="1" t="n">
        <f aca="false">23+(26+((21.448-G150*(46.815+G150*(0.00059-G150*0.001813))))/60)/60</f>
        <v>23.4402297228099</v>
      </c>
      <c r="R150" s="1" t="n">
        <f aca="false">Q150+0.00256*COS(RADIANS(125.04-1934.136*G150))</f>
        <v>23.4399906636453</v>
      </c>
      <c r="S150" s="1" t="n">
        <f aca="false">DEGREES(ATAN2(COS(RADIANS(P150)),COS(RADIANS(R150))*SIN(RADIANS(P150))))</f>
        <v>-161.430191952855</v>
      </c>
      <c r="T150" s="1" t="n">
        <f aca="false">DEGREES(ASIN(SIN(RADIANS(R150))*SIN(RADIANS(P150))))</f>
        <v>-7.86134350515033</v>
      </c>
      <c r="U150" s="1" t="n">
        <f aca="false">TAN(RADIANS(R150/2))*TAN(RADIANS(R150/2))</f>
        <v>0.0430371711473152</v>
      </c>
      <c r="V150" s="1" t="n">
        <f aca="false">4*DEGREES(U150*SIN(2*RADIANS(I150))-2*K150*SIN(RADIANS(J150))+4*K150*U150*SIN(RADIANS(J150))*COS(2*RADIANS(I150))-0.5*U150*U150*SIN(4*RADIANS(I150))-1.25*K150*K150*SIN(2*RADIANS(J150)))</f>
        <v>13.760468892223</v>
      </c>
      <c r="W150" s="1" t="n">
        <f aca="false">DEGREES(ACOS(COS(RADIANS(90.833))/(COS(RADIANS($B$3))*COS(RADIANS(T150)))-TAN(RADIANS($B$3))*TAN(RADIANS(T150))))</f>
        <v>97.2244624882865</v>
      </c>
      <c r="X150" s="7" t="n">
        <f aca="false">(720-4*$B$4-V150+$B$5*60)/1440</f>
        <v>0.504379032713734</v>
      </c>
      <c r="Y150" s="7" t="n">
        <f aca="false">X150-W150*4/1440</f>
        <v>0.234311081357383</v>
      </c>
      <c r="Z150" s="7" t="n">
        <f aca="false">X150+W150*4/1440</f>
        <v>0.774446984070085</v>
      </c>
      <c r="AA150" s="9" t="n">
        <f aca="false">8*W150</f>
        <v>777.795699906292</v>
      </c>
      <c r="AB150" s="1" t="n">
        <f aca="false">MOD(E150*1440+V150+4*$B$4-60*$B$5,1440)</f>
        <v>887.694192892221</v>
      </c>
      <c r="AC150" s="1" t="n">
        <f aca="false">IF(AB150/4&lt;0,AB150/4+180,AB150/4-180)</f>
        <v>41.9235482230553</v>
      </c>
      <c r="AD150" s="1" t="n">
        <f aca="false">DEGREES(ACOS(SIN(RADIANS($B$3))*SIN(RADIANS(T150))+COS(RADIANS($B$3))*COS(RADIANS(T150))*COS(RADIANS(AC150))))</f>
        <v>48.2339474305974</v>
      </c>
      <c r="AE150" s="1" t="n">
        <f aca="false">90-AD150</f>
        <v>41.7660525694026</v>
      </c>
      <c r="AF150" s="1" t="n">
        <f aca="false">IF(AE150&gt;85,0,IF(AE150&gt;5,58.1/TAN(RADIANS(AE150))-0.07/POWER(TAN(RADIANS(AE150)),3)+0.000086/POWER(TAN(RADIANS(AE150)),5),IF(AE150&gt;-0.575,1735+AE150*(-518.2+AE150*(103.4+AE150*(-12.79+AE150*0.711))),-20.772/TAN(RADIANS(AE150)))))/3600</f>
        <v>0.0180446433987774</v>
      </c>
      <c r="AG150" s="1" t="n">
        <f aca="false">AE150+AF150</f>
        <v>41.7840972128014</v>
      </c>
      <c r="AH150" s="1" t="n">
        <f aca="false">IF(AC150&gt;0,MOD(DEGREES(ACOS(((SIN(RADIANS($B$3))*COS(RADIANS(AD150)))-SIN(RADIANS(T150)))/(COS(RADIANS($B$3))*SIN(RADIANS(AD150)))))+180,360),MOD(540-DEGREES(ACOS(((SIN(RADIANS($B$3))*COS(RADIANS(AD150)))-SIN(RADIANS(T150)))/(COS(RADIANS($B$3))*SIN(RADIANS(AD150))))),360))</f>
        <v>297.456089027611</v>
      </c>
    </row>
    <row r="151" customFormat="false" ht="15" hidden="false" customHeight="false" outlineLevel="0" collapsed="false">
      <c r="D151" s="6" t="n">
        <f aca="false">$B$7</f>
        <v>33890</v>
      </c>
      <c r="E151" s="7" t="n">
        <f aca="false">E150+0.1/24</f>
        <v>0.624999999999999</v>
      </c>
      <c r="F151" s="2" t="n">
        <f aca="false">D151+2415018.5+E151-$B$5/24</f>
        <v>2448908.70833333</v>
      </c>
      <c r="G151" s="8" t="n">
        <f aca="false">(F151-2451545)/36525</f>
        <v>-0.0721777321469271</v>
      </c>
      <c r="I151" s="1" t="n">
        <f aca="false">MOD(280.46646+G151*(36000.76983+G151*0.0003032),360)</f>
        <v>202.012539706645</v>
      </c>
      <c r="J151" s="1" t="n">
        <f aca="false">357.52911+G151*(35999.05029-0.0001537*G151)</f>
        <v>-2240.8007001761</v>
      </c>
      <c r="K151" s="1" t="n">
        <f aca="false">0.016708634-G151*(0.000042037+0.0000001267*G151)</f>
        <v>0.0167116674752668</v>
      </c>
      <c r="L151" s="1" t="n">
        <f aca="false">SIN(RADIANS(J151))*(1.914602-G151*(0.004817+0.000014*G151))+SIN(RADIANS(2*J151))*(0.019993-0.000101*G151)+SIN(RADIANS(3*J151))*0.000289</f>
        <v>-1.89637643504446</v>
      </c>
      <c r="M151" s="1" t="n">
        <f aca="false">I151+L151</f>
        <v>200.116163271601</v>
      </c>
      <c r="N151" s="1" t="n">
        <f aca="false">J151+L151</f>
        <v>-2242.69707661114</v>
      </c>
      <c r="O151" s="1" t="n">
        <f aca="false">(1.000001018*(1-K151*K151))/(1+K151*COS(RADIANS(N151)))</f>
        <v>0.997602523614292</v>
      </c>
      <c r="P151" s="1" t="n">
        <f aca="false">M151-0.00569-0.00478*SIN(RADIANS(125.04-1934.136*G151))</f>
        <v>200.115232382757</v>
      </c>
      <c r="Q151" s="1" t="n">
        <f aca="false">23+(26+((21.448-G151*(46.815+G151*(0.00059-G151*0.001813))))/60)/60</f>
        <v>23.4402297213264</v>
      </c>
      <c r="R151" s="1" t="n">
        <f aca="false">Q151+0.00256*COS(RADIANS(125.04-1934.136*G151))</f>
        <v>23.4399906523466</v>
      </c>
      <c r="S151" s="1" t="n">
        <f aca="false">DEGREES(ATAN2(COS(RADIANS(P151)),COS(RADIANS(R151))*SIN(RADIANS(P151))))</f>
        <v>-161.426334209362</v>
      </c>
      <c r="T151" s="1" t="n">
        <f aca="false">DEGREES(ASIN(SIN(RADIANS(R151))*SIN(RADIANS(P151))))</f>
        <v>-7.86289932738628</v>
      </c>
      <c r="U151" s="1" t="n">
        <f aca="false">TAN(RADIANS(R151/2))*TAN(RADIANS(R151/2))</f>
        <v>0.0430371711046447</v>
      </c>
      <c r="V151" s="1" t="n">
        <f aca="false">4*DEGREES(U151*SIN(2*RADIANS(I151))-2*K151*SIN(RADIANS(J151))+4*K151*U151*SIN(RADIANS(J151))*COS(2*RADIANS(I151))-0.5*U151*U151*SIN(4*RADIANS(I151))-1.25*K151*K151*SIN(2*RADIANS(J151)))</f>
        <v>13.761476979342</v>
      </c>
      <c r="W151" s="1" t="n">
        <f aca="false">DEGREES(ACOS(COS(RADIANS(90.833))/(COS(RADIANS($B$3))*COS(RADIANS(T151)))-TAN(RADIANS($B$3))*TAN(RADIANS(T151))))</f>
        <v>97.2257070792081</v>
      </c>
      <c r="X151" s="7" t="n">
        <f aca="false">(720-4*$B$4-V151+$B$5*60)/1440</f>
        <v>0.504378332653235</v>
      </c>
      <c r="Y151" s="7" t="n">
        <f aca="false">X151-W151*4/1440</f>
        <v>0.234306924099879</v>
      </c>
      <c r="Z151" s="7" t="n">
        <f aca="false">X151+W151*4/1440</f>
        <v>0.774449741206591</v>
      </c>
      <c r="AA151" s="9" t="n">
        <f aca="false">8*W151</f>
        <v>777.805656633665</v>
      </c>
      <c r="AB151" s="1" t="n">
        <f aca="false">MOD(E151*1440+V151+4*$B$4-60*$B$5,1440)</f>
        <v>893.69520097934</v>
      </c>
      <c r="AC151" s="1" t="n">
        <f aca="false">IF(AB151/4&lt;0,AB151/4+180,AB151/4-180)</f>
        <v>43.4238002448351</v>
      </c>
      <c r="AD151" s="1" t="n">
        <f aca="false">DEGREES(ACOS(SIN(RADIANS($B$3))*SIN(RADIANS(T151))+COS(RADIANS($B$3))*COS(RADIANS(T151))*COS(RADIANS(AC151))))</f>
        <v>49.2910322966798</v>
      </c>
      <c r="AE151" s="1" t="n">
        <f aca="false">90-AD151</f>
        <v>40.7089677033203</v>
      </c>
      <c r="AF151" s="1" t="n">
        <f aca="false">IF(AE151&gt;85,0,IF(AE151&gt;5,58.1/TAN(RADIANS(AE151))-0.07/POWER(TAN(RADIANS(AE151)),3)+0.000086/POWER(TAN(RADIANS(AE151)),5),IF(AE151&gt;-0.575,1735+AE151*(-518.2+AE151*(103.4+AE151*(-12.79+AE151*0.711))),-20.772/TAN(RADIANS(AE151)))))/3600</f>
        <v>0.0187267739462777</v>
      </c>
      <c r="AG151" s="1" t="n">
        <f aca="false">AE151+AF151</f>
        <v>40.7276944772665</v>
      </c>
      <c r="AH151" s="1" t="n">
        <f aca="false">IF(AC151&gt;0,MOD(DEGREES(ACOS(((SIN(RADIANS($B$3))*COS(RADIANS(AD151)))-SIN(RADIANS(T151)))/(COS(RADIANS($B$3))*SIN(RADIANS(AD151)))))+180,360),MOD(540-DEGREES(ACOS(((SIN(RADIANS($B$3))*COS(RADIANS(AD151)))-SIN(RADIANS(T151)))/(COS(RADIANS($B$3))*SIN(RADIANS(AD151))))),360))</f>
        <v>296.066867792579</v>
      </c>
    </row>
    <row r="152" customFormat="false" ht="15" hidden="false" customHeight="false" outlineLevel="0" collapsed="false">
      <c r="D152" s="6" t="n">
        <f aca="false">$B$7</f>
        <v>33890</v>
      </c>
      <c r="E152" s="7" t="n">
        <f aca="false">E151+0.1/24</f>
        <v>0.629166666666666</v>
      </c>
      <c r="F152" s="2" t="n">
        <f aca="false">D152+2415018.5+E152-$B$5/24</f>
        <v>2448908.7125</v>
      </c>
      <c r="G152" s="8" t="n">
        <f aca="false">(F152-2451545)/36525</f>
        <v>-0.072177618069805</v>
      </c>
      <c r="I152" s="1" t="n">
        <f aca="false">MOD(280.46646+G152*(36000.76983+G152*0.0003032),360)</f>
        <v>202.016646570855</v>
      </c>
      <c r="J152" s="1" t="n">
        <f aca="false">357.52911+G152*(35999.05029-0.0001537*G152)</f>
        <v>-2240.79659350804</v>
      </c>
      <c r="K152" s="1" t="n">
        <f aca="false">0.016708634-G152*(0.000042037+0.0000001267*G152)</f>
        <v>0.0167116674704734</v>
      </c>
      <c r="L152" s="1" t="n">
        <f aca="false">SIN(RADIANS(J152))*(1.914602-G152*(0.004817+0.000014*G152))+SIN(RADIANS(2*J152))*(0.019993-0.000101*G152)+SIN(RADIANS(3*J152))*0.000289</f>
        <v>-1.89635723621496</v>
      </c>
      <c r="M152" s="1" t="n">
        <f aca="false">I152+L152</f>
        <v>200.12028933464</v>
      </c>
      <c r="N152" s="1" t="n">
        <f aca="false">J152+L152</f>
        <v>-2242.69295074425</v>
      </c>
      <c r="O152" s="1" t="n">
        <f aca="false">(1.000001018*(1-K152*K152))/(1+K152*COS(RADIANS(N152)))</f>
        <v>0.997601335363468</v>
      </c>
      <c r="P152" s="1" t="n">
        <f aca="false">M152-0.00569-0.00478*SIN(RADIANS(125.04-1934.136*G152))</f>
        <v>200.119358444077</v>
      </c>
      <c r="Q152" s="1" t="n">
        <f aca="false">23+(26+((21.448-G152*(46.815+G152*(0.00059-G152*0.001813))))/60)/60</f>
        <v>23.4402297198429</v>
      </c>
      <c r="R152" s="1" t="n">
        <f aca="false">Q152+0.00256*COS(RADIANS(125.04-1934.136*G152))</f>
        <v>23.4399906410479</v>
      </c>
      <c r="S152" s="1" t="n">
        <f aca="false">DEGREES(ATAN2(COS(RADIANS(P152)),COS(RADIANS(R152))*SIN(RADIANS(P152))))</f>
        <v>-161.422476427745</v>
      </c>
      <c r="T152" s="1" t="n">
        <f aca="false">DEGREES(ASIN(SIN(RADIANS(R152))*SIN(RADIANS(P152))))</f>
        <v>-7.86445511812688</v>
      </c>
      <c r="U152" s="1" t="n">
        <f aca="false">TAN(RADIANS(R152/2))*TAN(RADIANS(R152/2))</f>
        <v>0.0430371710619742</v>
      </c>
      <c r="V152" s="1" t="n">
        <f aca="false">4*DEGREES(U152*SIN(2*RADIANS(I152))-2*K152*SIN(RADIANS(J152))+4*K152*U152*SIN(RADIANS(J152))*COS(2*RADIANS(I152))-0.5*U152*U152*SIN(4*RADIANS(I152))-1.25*K152*K152*SIN(2*RADIANS(J152)))</f>
        <v>13.7624849141743</v>
      </c>
      <c r="W152" s="1" t="n">
        <f aca="false">DEGREES(ACOS(COS(RADIANS(90.833))/(COS(RADIANS($B$3))*COS(RADIANS(T152)))-TAN(RADIANS($B$3))*TAN(RADIANS(T152))))</f>
        <v>97.2269516584878</v>
      </c>
      <c r="X152" s="7" t="n">
        <f aca="false">(720-4*$B$4-V152+$B$5*60)/1440</f>
        <v>0.50437763269849</v>
      </c>
      <c r="Y152" s="7" t="n">
        <f aca="false">X152-W152*4/1440</f>
        <v>0.234302766980468</v>
      </c>
      <c r="Z152" s="7" t="n">
        <f aca="false">X152+W152*4/1440</f>
        <v>0.774452498416512</v>
      </c>
      <c r="AA152" s="9" t="n">
        <f aca="false">8*W152</f>
        <v>777.815613267902</v>
      </c>
      <c r="AB152" s="1" t="n">
        <f aca="false">MOD(E152*1440+V152+4*$B$4-60*$B$5,1440)</f>
        <v>899.696208914173</v>
      </c>
      <c r="AC152" s="1" t="n">
        <f aca="false">IF(AB152/4&lt;0,AB152/4+180,AB152/4-180)</f>
        <v>44.9240522285433</v>
      </c>
      <c r="AD152" s="1" t="n">
        <f aca="false">DEGREES(ACOS(SIN(RADIANS($B$3))*SIN(RADIANS(T152))+COS(RADIANS($B$3))*COS(RADIANS(T152))*COS(RADIANS(AC152))))</f>
        <v>50.3605830939743</v>
      </c>
      <c r="AE152" s="1" t="n">
        <f aca="false">90-AD152</f>
        <v>39.6394169060257</v>
      </c>
      <c r="AF152" s="1" t="n">
        <f aca="false">IF(AE152&gt;85,0,IF(AE152&gt;5,58.1/TAN(RADIANS(AE152))-0.07/POWER(TAN(RADIANS(AE152)),3)+0.000086/POWER(TAN(RADIANS(AE152)),5),IF(AE152&gt;-0.575,1735+AE152*(-518.2+AE152*(103.4+AE152*(-12.79+AE152*0.711))),-20.772/TAN(RADIANS(AE152)))))/3600</f>
        <v>0.0194471233306554</v>
      </c>
      <c r="AG152" s="1" t="n">
        <f aca="false">AE152+AF152</f>
        <v>39.6588640293564</v>
      </c>
      <c r="AH152" s="1" t="n">
        <f aca="false">IF(AC152&gt;0,MOD(DEGREES(ACOS(((SIN(RADIANS($B$3))*COS(RADIANS(AD152)))-SIN(RADIANS(T152)))/(COS(RADIANS($B$3))*SIN(RADIANS(AD152)))))+180,360),MOD(540-DEGREES(ACOS(((SIN(RADIANS($B$3))*COS(RADIANS(AD152)))-SIN(RADIANS(T152)))/(COS(RADIANS($B$3))*SIN(RADIANS(AD152))))),360))</f>
        <v>294.716375629257</v>
      </c>
    </row>
    <row r="153" customFormat="false" ht="15" hidden="false" customHeight="false" outlineLevel="0" collapsed="false">
      <c r="D153" s="6" t="n">
        <f aca="false">$B$7</f>
        <v>33890</v>
      </c>
      <c r="E153" s="7" t="n">
        <f aca="false">E152+0.1/24</f>
        <v>0.633333333333332</v>
      </c>
      <c r="F153" s="2" t="n">
        <f aca="false">D153+2415018.5+E153-$B$5/24</f>
        <v>2448908.71666667</v>
      </c>
      <c r="G153" s="8" t="n">
        <f aca="false">(F153-2451545)/36525</f>
        <v>-0.0721775039926957</v>
      </c>
      <c r="I153" s="1" t="n">
        <f aca="false">MOD(280.46646+G153*(36000.76983+G153*0.0003032),360)</f>
        <v>202.020753434606</v>
      </c>
      <c r="J153" s="1" t="n">
        <f aca="false">357.52911+G153*(35999.05029-0.0001537*G153)</f>
        <v>-2240.79248684044</v>
      </c>
      <c r="K153" s="1" t="n">
        <f aca="false">0.016708634-G153*(0.000042037+0.0000001267*G153)</f>
        <v>0.01671166746568</v>
      </c>
      <c r="L153" s="1" t="n">
        <f aca="false">SIN(RADIANS(J153))*(1.914602-G153*(0.004817+0.000014*G153))+SIN(RADIANS(2*J153))*(0.019993-0.000101*G153)+SIN(RADIANS(3*J153))*0.000289</f>
        <v>-1.89633802755867</v>
      </c>
      <c r="M153" s="1" t="n">
        <f aca="false">I153+L153</f>
        <v>200.124415407047</v>
      </c>
      <c r="N153" s="1" t="n">
        <f aca="false">J153+L153</f>
        <v>-2242.688824868</v>
      </c>
      <c r="O153" s="1" t="n">
        <f aca="false">(1.000001018*(1-K153*K153))/(1+K153*COS(RADIANS(N153)))</f>
        <v>0.99760014712375</v>
      </c>
      <c r="P153" s="1" t="n">
        <f aca="false">M153-0.00569-0.00478*SIN(RADIANS(125.04-1934.136*G153))</f>
        <v>200.123484514765</v>
      </c>
      <c r="Q153" s="1" t="n">
        <f aca="false">23+(26+((21.448-G153*(46.815+G153*(0.00059-G153*0.001813))))/60)/60</f>
        <v>23.4402297183595</v>
      </c>
      <c r="R153" s="1" t="n">
        <f aca="false">Q153+0.00256*COS(RADIANS(125.04-1934.136*G153))</f>
        <v>23.4399906297492</v>
      </c>
      <c r="S153" s="1" t="n">
        <f aca="false">DEGREES(ATAN2(COS(RADIANS(P153)),COS(RADIANS(R153))*SIN(RADIANS(P153))))</f>
        <v>-161.41861860843</v>
      </c>
      <c r="T153" s="1" t="n">
        <f aca="false">DEGREES(ASIN(SIN(RADIANS(R153))*SIN(RADIANS(P153))))</f>
        <v>-7.8660108771907</v>
      </c>
      <c r="U153" s="1" t="n">
        <f aca="false">TAN(RADIANS(R153/2))*TAN(RADIANS(R153/2))</f>
        <v>0.0430371710193037</v>
      </c>
      <c r="V153" s="1" t="n">
        <f aca="false">4*DEGREES(U153*SIN(2*RADIANS(I153))-2*K153*SIN(RADIANS(J153))+4*K153*U153*SIN(RADIANS(J153))*COS(2*RADIANS(I153))-0.5*U153*U153*SIN(4*RADIANS(I153))-1.25*K153*K153*SIN(2*RADIANS(J153)))</f>
        <v>13.7634926965841</v>
      </c>
      <c r="W153" s="1" t="n">
        <f aca="false">DEGREES(ACOS(COS(RADIANS(90.833))/(COS(RADIANS($B$3))*COS(RADIANS(T153)))-TAN(RADIANS($B$3))*TAN(RADIANS(T153))))</f>
        <v>97.2281962259824</v>
      </c>
      <c r="X153" s="7" t="n">
        <f aca="false">(720-4*$B$4-V153+$B$5*60)/1440</f>
        <v>0.504376932849594</v>
      </c>
      <c r="Y153" s="7" t="n">
        <f aca="false">X153-W153*4/1440</f>
        <v>0.234298609999643</v>
      </c>
      <c r="Z153" s="7" t="n">
        <f aca="false">X153+W153*4/1440</f>
        <v>0.774455255699546</v>
      </c>
      <c r="AA153" s="9" t="n">
        <f aca="false">8*W153</f>
        <v>777.825569807859</v>
      </c>
      <c r="AB153" s="1" t="n">
        <f aca="false">MOD(E153*1440+V153+4*$B$4-60*$B$5,1440)</f>
        <v>905.697216696582</v>
      </c>
      <c r="AC153" s="1" t="n">
        <f aca="false">IF(AB153/4&lt;0,AB153/4+180,AB153/4-180)</f>
        <v>46.4243041741455</v>
      </c>
      <c r="AD153" s="1" t="n">
        <f aca="false">DEGREES(ACOS(SIN(RADIANS($B$3))*SIN(RADIANS(T153))+COS(RADIANS($B$3))*COS(RADIANS(T153))*COS(RADIANS(AC153))))</f>
        <v>51.4416706842129</v>
      </c>
      <c r="AE153" s="1" t="n">
        <f aca="false">90-AD153</f>
        <v>38.5583293157871</v>
      </c>
      <c r="AF153" s="1" t="n">
        <f aca="false">IF(AE153&gt;85,0,IF(AE153&gt;5,58.1/TAN(RADIANS(AE153))-0.07/POWER(TAN(RADIANS(AE153)),3)+0.000086/POWER(TAN(RADIANS(AE153)),5),IF(AE153&gt;-0.575,1735+AE153*(-518.2+AE153*(103.4+AE153*(-12.79+AE153*0.711))),-20.772/TAN(RADIANS(AE153)))))/3600</f>
        <v>0.0202087015812651</v>
      </c>
      <c r="AG153" s="1" t="n">
        <f aca="false">AE153+AF153</f>
        <v>38.5785380173684</v>
      </c>
      <c r="AH153" s="1" t="n">
        <f aca="false">IF(AC153&gt;0,MOD(DEGREES(ACOS(((SIN(RADIANS($B$3))*COS(RADIANS(AD153)))-SIN(RADIANS(T153)))/(COS(RADIANS($B$3))*SIN(RADIANS(AD153)))))+180,360),MOD(540-DEGREES(ACOS(((SIN(RADIANS($B$3))*COS(RADIANS(AD153)))-SIN(RADIANS(T153)))/(COS(RADIANS($B$3))*SIN(RADIANS(AD153))))),360))</f>
        <v>293.40231532115</v>
      </c>
    </row>
    <row r="154" customFormat="false" ht="15" hidden="false" customHeight="false" outlineLevel="0" collapsed="false">
      <c r="D154" s="6" t="n">
        <f aca="false">$B$7</f>
        <v>33890</v>
      </c>
      <c r="E154" s="7" t="n">
        <f aca="false">E153+0.1/24</f>
        <v>0.637499999999999</v>
      </c>
      <c r="F154" s="2" t="n">
        <f aca="false">D154+2415018.5+E154-$B$5/24</f>
        <v>2448908.72083333</v>
      </c>
      <c r="G154" s="8" t="n">
        <f aca="false">(F154-2451545)/36525</f>
        <v>-0.0721773899155736</v>
      </c>
      <c r="I154" s="1" t="n">
        <f aca="false">MOD(280.46646+G154*(36000.76983+G154*0.0003032),360)</f>
        <v>202.024860298816</v>
      </c>
      <c r="J154" s="1" t="n">
        <f aca="false">357.52911+G154*(35999.05029-0.0001537*G154)</f>
        <v>-2240.78838017238</v>
      </c>
      <c r="K154" s="1" t="n">
        <f aca="false">0.016708634-G154*(0.000042037+0.0000001267*G154)</f>
        <v>0.0167116674608867</v>
      </c>
      <c r="L154" s="1" t="n">
        <f aca="false">SIN(RADIANS(J154))*(1.914602-G154*(0.004817+0.000014*G154))+SIN(RADIANS(2*J154))*(0.019993-0.000101*G154)+SIN(RADIANS(3*J154))*0.000289</f>
        <v>-1.89631880907137</v>
      </c>
      <c r="M154" s="1" t="n">
        <f aca="false">I154+L154</f>
        <v>200.128541489744</v>
      </c>
      <c r="N154" s="1" t="n">
        <f aca="false">J154+L154</f>
        <v>-2242.68469898146</v>
      </c>
      <c r="O154" s="1" t="n">
        <f aca="false">(1.000001018*(1-K154*K154))/(1+K154*COS(RADIANS(N154)))</f>
        <v>0.997598958894878</v>
      </c>
      <c r="P154" s="1" t="n">
        <f aca="false">M154-0.00569-0.00478*SIN(RADIANS(125.04-1934.136*G154))</f>
        <v>200.127610595743</v>
      </c>
      <c r="Q154" s="1" t="n">
        <f aca="false">23+(26+((21.448-G154*(46.815+G154*(0.00059-G154*0.001813))))/60)/60</f>
        <v>23.440229716876</v>
      </c>
      <c r="R154" s="1" t="n">
        <f aca="false">Q154+0.00256*COS(RADIANS(125.04-1934.136*G154))</f>
        <v>23.4399906184505</v>
      </c>
      <c r="S154" s="1" t="n">
        <f aca="false">DEGREES(ATAN2(COS(RADIANS(P154)),COS(RADIANS(R154))*SIN(RADIANS(P154))))</f>
        <v>-161.41476075055</v>
      </c>
      <c r="T154" s="1" t="n">
        <f aca="false">DEGREES(ASIN(SIN(RADIANS(R154))*SIN(RADIANS(P154))))</f>
        <v>-7.86756660491819</v>
      </c>
      <c r="U154" s="1" t="n">
        <f aca="false">TAN(RADIANS(R154/2))*TAN(RADIANS(R154/2))</f>
        <v>0.0430371709766332</v>
      </c>
      <c r="V154" s="1" t="n">
        <f aca="false">4*DEGREES(U154*SIN(2*RADIANS(I154))-2*K154*SIN(RADIANS(J154))+4*K154*U154*SIN(RADIANS(J154))*COS(2*RADIANS(I154))-0.5*U154*U154*SIN(4*RADIANS(I154))-1.25*K154*K154*SIN(2*RADIANS(J154)))</f>
        <v>13.7645003267737</v>
      </c>
      <c r="W154" s="1" t="n">
        <f aca="false">DEGREES(ACOS(COS(RADIANS(90.833))/(COS(RADIANS($B$3))*COS(RADIANS(T154)))-TAN(RADIANS($B$3))*TAN(RADIANS(T154))))</f>
        <v>97.229440781966</v>
      </c>
      <c r="X154" s="7" t="n">
        <f aca="false">(720-4*$B$4-V154+$B$5*60)/1440</f>
        <v>0.504376233106407</v>
      </c>
      <c r="Y154" s="7" t="n">
        <f aca="false">X154-W154*4/1440</f>
        <v>0.234294453156502</v>
      </c>
      <c r="Z154" s="7" t="n">
        <f aca="false">X154+W154*4/1440</f>
        <v>0.774458013056313</v>
      </c>
      <c r="AA154" s="9" t="n">
        <f aca="false">8*W154</f>
        <v>777.835526255728</v>
      </c>
      <c r="AB154" s="1" t="n">
        <f aca="false">MOD(E154*1440+V154+4*$B$4-60*$B$5,1440)</f>
        <v>911.698224326772</v>
      </c>
      <c r="AC154" s="1" t="n">
        <f aca="false">IF(AB154/4&lt;0,AB154/4+180,AB154/4-180)</f>
        <v>47.924556081693</v>
      </c>
      <c r="AD154" s="1" t="n">
        <f aca="false">DEGREES(ACOS(SIN(RADIANS($B$3))*SIN(RADIANS(T154))+COS(RADIANS($B$3))*COS(RADIANS(T154))*COS(RADIANS(AC154))))</f>
        <v>52.5334269225198</v>
      </c>
      <c r="AE154" s="1" t="n">
        <f aca="false">90-AD154</f>
        <v>37.4665730774802</v>
      </c>
      <c r="AF154" s="1" t="n">
        <f aca="false">IF(AE154&gt;85,0,IF(AE154&gt;5,58.1/TAN(RADIANS(AE154))-0.07/POWER(TAN(RADIANS(AE154)),3)+0.000086/POWER(TAN(RADIANS(AE154)),5),IF(AE154&gt;-0.575,1735+AE154*(-518.2+AE154*(103.4+AE154*(-12.79+AE154*0.711))),-20.772/TAN(RADIANS(AE154)))))/3600</f>
        <v>0.0210149316800554</v>
      </c>
      <c r="AG154" s="1" t="n">
        <f aca="false">AE154+AF154</f>
        <v>37.4875880091603</v>
      </c>
      <c r="AH154" s="1" t="n">
        <f aca="false">IF(AC154&gt;0,MOD(DEGREES(ACOS(((SIN(RADIANS($B$3))*COS(RADIANS(AD154)))-SIN(RADIANS(T154)))/(COS(RADIANS($B$3))*SIN(RADIANS(AD154)))))+180,360),MOD(540-DEGREES(ACOS(((SIN(RADIANS($B$3))*COS(RADIANS(AD154)))-SIN(RADIANS(T154)))/(COS(RADIANS($B$3))*SIN(RADIANS(AD154))))),360))</f>
        <v>292.12248782848</v>
      </c>
    </row>
    <row r="155" customFormat="false" ht="15" hidden="false" customHeight="false" outlineLevel="0" collapsed="false">
      <c r="D155" s="6" t="n">
        <f aca="false">$B$7</f>
        <v>33890</v>
      </c>
      <c r="E155" s="7" t="n">
        <f aca="false">E154+0.1/24</f>
        <v>0.641666666666666</v>
      </c>
      <c r="F155" s="2" t="n">
        <f aca="false">D155+2415018.5+E155-$B$5/24</f>
        <v>2448908.725</v>
      </c>
      <c r="G155" s="8" t="n">
        <f aca="false">(F155-2451545)/36525</f>
        <v>-0.0721772758384643</v>
      </c>
      <c r="I155" s="1" t="n">
        <f aca="false">MOD(280.46646+G155*(36000.76983+G155*0.0003032),360)</f>
        <v>202.028967162567</v>
      </c>
      <c r="J155" s="1" t="n">
        <f aca="false">357.52911+G155*(35999.05029-0.0001537*G155)</f>
        <v>-2240.78427350479</v>
      </c>
      <c r="K155" s="1" t="n">
        <f aca="false">0.016708634-G155*(0.000042037+0.0000001267*G155)</f>
        <v>0.0167116674560933</v>
      </c>
      <c r="L155" s="1" t="n">
        <f aca="false">SIN(RADIANS(J155))*(1.914602-G155*(0.004817+0.000014*G155))+SIN(RADIANS(2*J155))*(0.019993-0.000101*G155)+SIN(RADIANS(3*J155))*0.000289</f>
        <v>-1.8962995807574</v>
      </c>
      <c r="M155" s="1" t="n">
        <f aca="false">I155+L155</f>
        <v>200.13266758181</v>
      </c>
      <c r="N155" s="1" t="n">
        <f aca="false">J155+L155</f>
        <v>-2242.68057308554</v>
      </c>
      <c r="O155" s="1" t="n">
        <f aca="false">(1.000001018*(1-K155*K155))/(1+K155*COS(RADIANS(N155)))</f>
        <v>0.997597770677123</v>
      </c>
      <c r="P155" s="1" t="n">
        <f aca="false">M155-0.00569-0.00478*SIN(RADIANS(125.04-1934.136*G155))</f>
        <v>200.131736686089</v>
      </c>
      <c r="Q155" s="1" t="n">
        <f aca="false">23+(26+((21.448-G155*(46.815+G155*(0.00059-G155*0.001813))))/60)/60</f>
        <v>23.4402297153925</v>
      </c>
      <c r="R155" s="1" t="n">
        <f aca="false">Q155+0.00256*COS(RADIANS(125.04-1934.136*G155))</f>
        <v>23.4399906071518</v>
      </c>
      <c r="S155" s="1" t="n">
        <f aca="false">DEGREES(ATAN2(COS(RADIANS(P155)),COS(RADIANS(R155))*SIN(RADIANS(P155))))</f>
        <v>-161.41090285496</v>
      </c>
      <c r="T155" s="1" t="n">
        <f aca="false">DEGREES(ASIN(SIN(RADIANS(R155))*SIN(RADIANS(P155))))</f>
        <v>-7.86912230095392</v>
      </c>
      <c r="U155" s="1" t="n">
        <f aca="false">TAN(RADIANS(R155/2))*TAN(RADIANS(R155/2))</f>
        <v>0.0430371709339627</v>
      </c>
      <c r="V155" s="1" t="n">
        <f aca="false">4*DEGREES(U155*SIN(2*RADIANS(I155))-2*K155*SIN(RADIANS(J155))+4*K155*U155*SIN(RADIANS(J155))*COS(2*RADIANS(I155))-0.5*U155*U155*SIN(4*RADIANS(I155))-1.25*K155*K155*SIN(2*RADIANS(J155)))</f>
        <v>13.7655078044945</v>
      </c>
      <c r="W155" s="1" t="n">
        <f aca="false">DEGREES(ACOS(COS(RADIANS(90.833))/(COS(RADIANS($B$3))*COS(RADIANS(T155)))-TAN(RADIANS($B$3))*TAN(RADIANS(T155))))</f>
        <v>97.230685326156</v>
      </c>
      <c r="X155" s="7" t="n">
        <f aca="false">(720-4*$B$4-V155+$B$5*60)/1440</f>
        <v>0.504375533469101</v>
      </c>
      <c r="Y155" s="7" t="n">
        <f aca="false">X155-W155*4/1440</f>
        <v>0.234290296452001</v>
      </c>
      <c r="Z155" s="7" t="n">
        <f aca="false">X155+W155*4/1440</f>
        <v>0.774460770486201</v>
      </c>
      <c r="AA155" s="9" t="n">
        <f aca="false">8*W155</f>
        <v>777.845482609248</v>
      </c>
      <c r="AB155" s="1" t="n">
        <f aca="false">MOD(E155*1440+V155+4*$B$4-60*$B$5,1440)</f>
        <v>917.699231804494</v>
      </c>
      <c r="AC155" s="1" t="n">
        <f aca="false">IF(AB155/4&lt;0,AB155/4+180,AB155/4-180)</f>
        <v>49.4248079511234</v>
      </c>
      <c r="AD155" s="1" t="n">
        <f aca="false">DEGREES(ACOS(SIN(RADIANS($B$3))*SIN(RADIANS(T155))+COS(RADIANS($B$3))*COS(RADIANS(T155))*COS(RADIANS(AC155))))</f>
        <v>53.6350400294492</v>
      </c>
      <c r="AE155" s="1" t="n">
        <f aca="false">90-AD155</f>
        <v>36.3649599705508</v>
      </c>
      <c r="AF155" s="1" t="n">
        <f aca="false">IF(AE155&gt;85,0,IF(AE155&gt;5,58.1/TAN(RADIANS(AE155))-0.07/POWER(TAN(RADIANS(AE155)),3)+0.000086/POWER(TAN(RADIANS(AE155)),5),IF(AE155&gt;-0.575,1735+AE155*(-518.2+AE155*(103.4+AE155*(-12.79+AE155*0.711))),-20.772/TAN(RADIANS(AE155)))))/3600</f>
        <v>0.0218697105714537</v>
      </c>
      <c r="AG155" s="1" t="n">
        <f aca="false">AE155+AF155</f>
        <v>36.3868296811222</v>
      </c>
      <c r="AH155" s="1" t="n">
        <f aca="false">IF(AC155&gt;0,MOD(DEGREES(ACOS(((SIN(RADIANS($B$3))*COS(RADIANS(AD155)))-SIN(RADIANS(T155)))/(COS(RADIANS($B$3))*SIN(RADIANS(AD155)))))+180,360),MOD(540-DEGREES(ACOS(((SIN(RADIANS($B$3))*COS(RADIANS(AD155)))-SIN(RADIANS(T155)))/(COS(RADIANS($B$3))*SIN(RADIANS(AD155))))),360))</f>
        <v>290.874792056901</v>
      </c>
    </row>
    <row r="156" customFormat="false" ht="15" hidden="false" customHeight="false" outlineLevel="0" collapsed="false">
      <c r="D156" s="6" t="n">
        <f aca="false">$B$7</f>
        <v>33890</v>
      </c>
      <c r="E156" s="7" t="n">
        <f aca="false">E155+0.1/24</f>
        <v>0.645833333333332</v>
      </c>
      <c r="F156" s="2" t="n">
        <f aca="false">D156+2415018.5+E156-$B$5/24</f>
        <v>2448908.72916667</v>
      </c>
      <c r="G156" s="8" t="n">
        <f aca="false">(F156-2451545)/36525</f>
        <v>-0.0721771617613422</v>
      </c>
      <c r="I156" s="1" t="n">
        <f aca="false">MOD(280.46646+G156*(36000.76983+G156*0.0003032),360)</f>
        <v>202.033074026777</v>
      </c>
      <c r="J156" s="1" t="n">
        <f aca="false">357.52911+G156*(35999.05029-0.0001537*G156)</f>
        <v>-2240.78016683673</v>
      </c>
      <c r="K156" s="1" t="n">
        <f aca="false">0.016708634-G156*(0.000042037+0.0000001267*G156)</f>
        <v>0.0167116674512999</v>
      </c>
      <c r="L156" s="1" t="n">
        <f aca="false">SIN(RADIANS(J156))*(1.914602-G156*(0.004817+0.000014*G156))+SIN(RADIANS(2*J156))*(0.019993-0.000101*G156)+SIN(RADIANS(3*J156))*0.000289</f>
        <v>-1.89628034261251</v>
      </c>
      <c r="M156" s="1" t="n">
        <f aca="false">I156+L156</f>
        <v>200.136793684164</v>
      </c>
      <c r="N156" s="1" t="n">
        <f aca="false">J156+L156</f>
        <v>-2242.67644717934</v>
      </c>
      <c r="O156" s="1" t="n">
        <f aca="false">(1.000001018*(1-K156*K156))/(1+K156*COS(RADIANS(N156)))</f>
        <v>0.997596582470226</v>
      </c>
      <c r="P156" s="1" t="n">
        <f aca="false">M156-0.00569-0.00478*SIN(RADIANS(125.04-1934.136*G156))</f>
        <v>200.135862786724</v>
      </c>
      <c r="Q156" s="1" t="n">
        <f aca="false">23+(26+((21.448-G156*(46.815+G156*(0.00059-G156*0.001813))))/60)/60</f>
        <v>23.440229713909</v>
      </c>
      <c r="R156" s="1" t="n">
        <f aca="false">Q156+0.00256*COS(RADIANS(125.04-1934.136*G156))</f>
        <v>23.4399905958531</v>
      </c>
      <c r="S156" s="1" t="n">
        <f aca="false">DEGREES(ATAN2(COS(RADIANS(P156)),COS(RADIANS(R156))*SIN(RADIANS(P156))))</f>
        <v>-161.407044920793</v>
      </c>
      <c r="T156" s="1" t="n">
        <f aca="false">DEGREES(ASIN(SIN(RADIANS(R156))*SIN(RADIANS(P156))))</f>
        <v>-7.87067796563794</v>
      </c>
      <c r="U156" s="1" t="n">
        <f aca="false">TAN(RADIANS(R156/2))*TAN(RADIANS(R156/2))</f>
        <v>0.0430371708912923</v>
      </c>
      <c r="V156" s="1" t="n">
        <f aca="false">4*DEGREES(U156*SIN(2*RADIANS(I156))-2*K156*SIN(RADIANS(J156))+4*K156*U156*SIN(RADIANS(J156))*COS(2*RADIANS(I156))-0.5*U156*U156*SIN(4*RADIANS(I156))-1.25*K156*K156*SIN(2*RADIANS(J156)))</f>
        <v>13.7665151299485</v>
      </c>
      <c r="W156" s="1" t="n">
        <f aca="false">DEGREES(ACOS(COS(RADIANS(90.833))/(COS(RADIANS($B$3))*COS(RADIANS(T156)))-TAN(RADIANS($B$3))*TAN(RADIANS(T156))))</f>
        <v>97.2319298588264</v>
      </c>
      <c r="X156" s="7" t="n">
        <f aca="false">(720-4*$B$4-V156+$B$5*60)/1440</f>
        <v>0.504374833937536</v>
      </c>
      <c r="Y156" s="7" t="n">
        <f aca="false">X156-W156*4/1440</f>
        <v>0.23428613988524</v>
      </c>
      <c r="Z156" s="7" t="n">
        <f aca="false">X156+W156*4/1440</f>
        <v>0.774463527989831</v>
      </c>
      <c r="AA156" s="9" t="n">
        <f aca="false">8*W156</f>
        <v>777.855438870611</v>
      </c>
      <c r="AB156" s="1" t="n">
        <f aca="false">MOD(E156*1440+V156+4*$B$4-60*$B$5,1440)</f>
        <v>923.700239129947</v>
      </c>
      <c r="AC156" s="1" t="n">
        <f aca="false">IF(AB156/4&lt;0,AB156/4+180,AB156/4-180)</f>
        <v>50.9250597824866</v>
      </c>
      <c r="AD156" s="1" t="n">
        <f aca="false">DEGREES(ACOS(SIN(RADIANS($B$3))*SIN(RADIANS(T156))+COS(RADIANS($B$3))*COS(RADIANS(T156))*COS(RADIANS(AC156))))</f>
        <v>54.7457502011965</v>
      </c>
      <c r="AE156" s="1" t="n">
        <f aca="false">90-AD156</f>
        <v>35.2542497988035</v>
      </c>
      <c r="AF156" s="1" t="n">
        <f aca="false">IF(AE156&gt;85,0,IF(AE156&gt;5,58.1/TAN(RADIANS(AE156))-0.07/POWER(TAN(RADIANS(AE156)),3)+0.000086/POWER(TAN(RADIANS(AE156)),5),IF(AE156&gt;-0.575,1735+AE156*(-518.2+AE156*(103.4+AE156*(-12.79+AE156*0.711))),-20.772/TAN(RADIANS(AE156)))))/3600</f>
        <v>0.0227774824180652</v>
      </c>
      <c r="AG156" s="1" t="n">
        <f aca="false">AE156+AF156</f>
        <v>35.2770272812216</v>
      </c>
      <c r="AH156" s="1" t="n">
        <f aca="false">IF(AC156&gt;0,MOD(DEGREES(ACOS(((SIN(RADIANS($B$3))*COS(RADIANS(AD156)))-SIN(RADIANS(T156)))/(COS(RADIANS($B$3))*SIN(RADIANS(AD156)))))+180,360),MOD(540-DEGREES(ACOS(((SIN(RADIANS($B$3))*COS(RADIANS(AD156)))-SIN(RADIANS(T156)))/(COS(RADIANS($B$3))*SIN(RADIANS(AD156))))),360))</f>
        <v>289.657223354097</v>
      </c>
    </row>
    <row r="157" customFormat="false" ht="15" hidden="false" customHeight="false" outlineLevel="0" collapsed="false">
      <c r="D157" s="6" t="n">
        <f aca="false">$B$7</f>
        <v>33890</v>
      </c>
      <c r="E157" s="7" t="n">
        <f aca="false">E156+0.1/24</f>
        <v>0.649999999999999</v>
      </c>
      <c r="F157" s="2" t="n">
        <f aca="false">D157+2415018.5+E157-$B$5/24</f>
        <v>2448908.73333333</v>
      </c>
      <c r="G157" s="8" t="n">
        <f aca="false">(F157-2451545)/36525</f>
        <v>-0.0721770476842329</v>
      </c>
      <c r="I157" s="1" t="n">
        <f aca="false">MOD(280.46646+G157*(36000.76983+G157*0.0003032),360)</f>
        <v>202.037180890527</v>
      </c>
      <c r="J157" s="1" t="n">
        <f aca="false">357.52911+G157*(35999.05029-0.0001537*G157)</f>
        <v>-2240.77606016913</v>
      </c>
      <c r="K157" s="1" t="n">
        <f aca="false">0.016708634-G157*(0.000042037+0.0000001267*G157)</f>
        <v>0.0167116674465065</v>
      </c>
      <c r="L157" s="1" t="n">
        <f aca="false">SIN(RADIANS(J157))*(1.914602-G157*(0.004817+0.000014*G157))+SIN(RADIANS(2*J157))*(0.019993-0.000101*G157)+SIN(RADIANS(3*J157))*0.000289</f>
        <v>-1.89626109464107</v>
      </c>
      <c r="M157" s="1" t="n">
        <f aca="false">I157+L157</f>
        <v>200.140919795886</v>
      </c>
      <c r="N157" s="1" t="n">
        <f aca="false">J157+L157</f>
        <v>-2242.67232126377</v>
      </c>
      <c r="O157" s="1" t="n">
        <f aca="false">(1.000001018*(1-K157*K157))/(1+K157*COS(RADIANS(N157)))</f>
        <v>0.99759539427446</v>
      </c>
      <c r="P157" s="1" t="n">
        <f aca="false">M157-0.00569-0.00478*SIN(RADIANS(125.04-1934.136*G157))</f>
        <v>200.139988896727</v>
      </c>
      <c r="Q157" s="1" t="n">
        <f aca="false">23+(26+((21.448-G157*(46.815+G157*(0.00059-G157*0.001813))))/60)/60</f>
        <v>23.4402297124256</v>
      </c>
      <c r="R157" s="1" t="n">
        <f aca="false">Q157+0.00256*COS(RADIANS(125.04-1934.136*G157))</f>
        <v>23.4399905845544</v>
      </c>
      <c r="S157" s="1" t="n">
        <f aca="false">DEGREES(ATAN2(COS(RADIANS(P157)),COS(RADIANS(R157))*SIN(RADIANS(P157))))</f>
        <v>-161.403186948907</v>
      </c>
      <c r="T157" s="1" t="n">
        <f aca="false">DEGREES(ASIN(SIN(RADIANS(R157))*SIN(RADIANS(P157))))</f>
        <v>-7.87223359861485</v>
      </c>
      <c r="U157" s="1" t="n">
        <f aca="false">TAN(RADIANS(R157/2))*TAN(RADIANS(R157/2))</f>
        <v>0.0430371708486218</v>
      </c>
      <c r="V157" s="1" t="n">
        <f aca="false">4*DEGREES(U157*SIN(2*RADIANS(I157))-2*K157*SIN(RADIANS(J157))+4*K157*U157*SIN(RADIANS(J157))*COS(2*RADIANS(I157))-0.5*U157*U157*SIN(4*RADIANS(I157))-1.25*K157*K157*SIN(2*RADIANS(J157)))</f>
        <v>13.7675223028874</v>
      </c>
      <c r="W157" s="1" t="n">
        <f aca="false">DEGREES(ACOS(COS(RADIANS(90.833))/(COS(RADIANS($B$3))*COS(RADIANS(T157)))-TAN(RADIANS($B$3))*TAN(RADIANS(T157))))</f>
        <v>97.2331743796946</v>
      </c>
      <c r="X157" s="7" t="n">
        <f aca="false">(720-4*$B$4-V157+$B$5*60)/1440</f>
        <v>0.504374134511884</v>
      </c>
      <c r="Y157" s="7" t="n">
        <f aca="false">X157-W157*4/1440</f>
        <v>0.234281983457176</v>
      </c>
      <c r="Z157" s="7" t="n">
        <f aca="false">X157+W157*4/1440</f>
        <v>0.774466285566591</v>
      </c>
      <c r="AA157" s="9" t="n">
        <f aca="false">8*W157</f>
        <v>777.865395037557</v>
      </c>
      <c r="AB157" s="1" t="n">
        <f aca="false">MOD(E157*1440+V157+4*$B$4-60*$B$5,1440)</f>
        <v>929.701246302886</v>
      </c>
      <c r="AC157" s="1" t="n">
        <f aca="false">IF(AB157/4&lt;0,AB157/4+180,AB157/4-180)</f>
        <v>52.4253115757215</v>
      </c>
      <c r="AD157" s="1" t="n">
        <f aca="false">DEGREES(ACOS(SIN(RADIANS($B$3))*SIN(RADIANS(T157))+COS(RADIANS($B$3))*COS(RADIANS(T157))*COS(RADIANS(AC157))))</f>
        <v>55.8648454719412</v>
      </c>
      <c r="AE157" s="1" t="n">
        <f aca="false">90-AD157</f>
        <v>34.1351545280588</v>
      </c>
      <c r="AF157" s="1" t="n">
        <f aca="false">IF(AE157&gt;85,0,IF(AE157&gt;5,58.1/TAN(RADIANS(AE157))-0.07/POWER(TAN(RADIANS(AE157)),3)+0.000086/POWER(TAN(RADIANS(AE157)),5),IF(AE157&gt;-0.575,1735+AE157*(-518.2+AE157*(103.4+AE157*(-12.79+AE157*0.711))),-20.772/TAN(RADIANS(AE157)))))/3600</f>
        <v>0.0237433269491301</v>
      </c>
      <c r="AG157" s="1" t="n">
        <f aca="false">AE157+AF157</f>
        <v>34.1588978550079</v>
      </c>
      <c r="AH157" s="1" t="n">
        <f aca="false">IF(AC157&gt;0,MOD(DEGREES(ACOS(((SIN(RADIANS($B$3))*COS(RADIANS(AD157)))-SIN(RADIANS(T157)))/(COS(RADIANS($B$3))*SIN(RADIANS(AD157)))))+180,360),MOD(540-DEGREES(ACOS(((SIN(RADIANS($B$3))*COS(RADIANS(AD157)))-SIN(RADIANS(T157)))/(COS(RADIANS($B$3))*SIN(RADIANS(AD157))))),360))</f>
        <v>288.467871047815</v>
      </c>
    </row>
    <row r="158" customFormat="false" ht="15" hidden="false" customHeight="false" outlineLevel="0" collapsed="false">
      <c r="D158" s="6" t="n">
        <f aca="false">$B$7</f>
        <v>33890</v>
      </c>
      <c r="E158" s="7" t="n">
        <f aca="false">E157+0.1/24</f>
        <v>0.654166666666666</v>
      </c>
      <c r="F158" s="2" t="n">
        <f aca="false">D158+2415018.5+E158-$B$5/24</f>
        <v>2448908.7375</v>
      </c>
      <c r="G158" s="8" t="n">
        <f aca="false">(F158-2451545)/36525</f>
        <v>-0.0721769336071108</v>
      </c>
      <c r="I158" s="1" t="n">
        <f aca="false">MOD(280.46646+G158*(36000.76983+G158*0.0003032),360)</f>
        <v>202.041287754737</v>
      </c>
      <c r="J158" s="1" t="n">
        <f aca="false">357.52911+G158*(35999.05029-0.0001537*G158)</f>
        <v>-2240.77195350107</v>
      </c>
      <c r="K158" s="1" t="n">
        <f aca="false">0.016708634-G158*(0.000042037+0.0000001267*G158)</f>
        <v>0.0167116674417132</v>
      </c>
      <c r="L158" s="1" t="n">
        <f aca="false">SIN(RADIANS(J158))*(1.914602-G158*(0.004817+0.000014*G158))+SIN(RADIANS(2*J158))*(0.019993-0.000101*G158)+SIN(RADIANS(3*J158))*0.000289</f>
        <v>-1.89624183683882</v>
      </c>
      <c r="M158" s="1" t="n">
        <f aca="false">I158+L158</f>
        <v>200.145045917899</v>
      </c>
      <c r="N158" s="1" t="n">
        <f aca="false">J158+L158</f>
        <v>-2242.66819533791</v>
      </c>
      <c r="O158" s="1" t="n">
        <f aca="false">(1.000001018*(1-K158*K158))/(1+K158*COS(RADIANS(N158)))</f>
        <v>0.997594206089564</v>
      </c>
      <c r="P158" s="1" t="n">
        <f aca="false">M158-0.00569-0.00478*SIN(RADIANS(125.04-1934.136*G158))</f>
        <v>200.14411501702</v>
      </c>
      <c r="Q158" s="1" t="n">
        <f aca="false">23+(26+((21.448-G158*(46.815+G158*(0.00059-G158*0.001813))))/60)/60</f>
        <v>23.4402297109421</v>
      </c>
      <c r="R158" s="1" t="n">
        <f aca="false">Q158+0.00256*COS(RADIANS(125.04-1934.136*G158))</f>
        <v>23.4399905732557</v>
      </c>
      <c r="S158" s="1" t="n">
        <f aca="false">DEGREES(ATAN2(COS(RADIANS(P158)),COS(RADIANS(R158))*SIN(RADIANS(P158))))</f>
        <v>-161.399328938433</v>
      </c>
      <c r="T158" s="1" t="n">
        <f aca="false">DEGREES(ASIN(SIN(RADIANS(R158))*SIN(RADIANS(P158))))</f>
        <v>-7.87378920022502</v>
      </c>
      <c r="U158" s="1" t="n">
        <f aca="false">TAN(RADIANS(R158/2))*TAN(RADIANS(R158/2))</f>
        <v>0.0430371708059514</v>
      </c>
      <c r="V158" s="1" t="n">
        <f aca="false">4*DEGREES(U158*SIN(2*RADIANS(I158))-2*K158*SIN(RADIANS(J158))+4*K158*U158*SIN(RADIANS(J158))*COS(2*RADIANS(I158))-0.5*U158*U158*SIN(4*RADIANS(I158))-1.25*K158*K158*SIN(2*RADIANS(J158)))</f>
        <v>13.7685293235132</v>
      </c>
      <c r="W158" s="1" t="n">
        <f aca="false">DEGREES(ACOS(COS(RADIANS(90.833))/(COS(RADIANS($B$3))*COS(RADIANS(T158)))-TAN(RADIANS($B$3))*TAN(RADIANS(T158))))</f>
        <v>97.2344188890348</v>
      </c>
      <c r="X158" s="7" t="n">
        <f aca="false">(720-4*$B$4-V158+$B$5*60)/1440</f>
        <v>0.504373435192005</v>
      </c>
      <c r="Y158" s="7" t="n">
        <f aca="false">X158-W158*4/1440</f>
        <v>0.234277827166908</v>
      </c>
      <c r="Z158" s="7" t="n">
        <f aca="false">X158+W158*4/1440</f>
        <v>0.774469043217102</v>
      </c>
      <c r="AA158" s="9" t="n">
        <f aca="false">8*W158</f>
        <v>777.875351112279</v>
      </c>
      <c r="AB158" s="1" t="n">
        <f aca="false">MOD(E158*1440+V158+4*$B$4-60*$B$5,1440)</f>
        <v>935.702253323512</v>
      </c>
      <c r="AC158" s="1" t="n">
        <f aca="false">IF(AB158/4&lt;0,AB158/4+180,AB158/4-180)</f>
        <v>53.9255633308781</v>
      </c>
      <c r="AD158" s="1" t="n">
        <f aca="false">DEGREES(ACOS(SIN(RADIANS($B$3))*SIN(RADIANS(T158))+COS(RADIANS($B$3))*COS(RADIANS(T158))*COS(RADIANS(AC158))))</f>
        <v>56.9916578282676</v>
      </c>
      <c r="AE158" s="1" t="n">
        <f aca="false">90-AD158</f>
        <v>33.0083421717324</v>
      </c>
      <c r="AF158" s="1" t="n">
        <f aca="false">IF(AE158&gt;85,0,IF(AE158&gt;5,58.1/TAN(RADIANS(AE158))-0.07/POWER(TAN(RADIANS(AE158)),3)+0.000086/POWER(TAN(RADIANS(AE158)),5),IF(AE158&gt;-0.575,1735+AE158*(-518.2+AE158*(103.4+AE158*(-12.79+AE158*0.711))),-20.772/TAN(RADIANS(AE158)))))/3600</f>
        <v>0.0247730665255484</v>
      </c>
      <c r="AG158" s="1" t="n">
        <f aca="false">AE158+AF158</f>
        <v>33.0331152382579</v>
      </c>
      <c r="AH158" s="1" t="n">
        <f aca="false">IF(AC158&gt;0,MOD(DEGREES(ACOS(((SIN(RADIANS($B$3))*COS(RADIANS(AD158)))-SIN(RADIANS(T158)))/(COS(RADIANS($B$3))*SIN(RADIANS(AD158)))))+180,360),MOD(540-DEGREES(ACOS(((SIN(RADIANS($B$3))*COS(RADIANS(AD158)))-SIN(RADIANS(T158)))/(COS(RADIANS($B$3))*SIN(RADIANS(AD158))))),360))</f>
        <v>287.304915271066</v>
      </c>
    </row>
    <row r="159" customFormat="false" ht="15" hidden="false" customHeight="false" outlineLevel="0" collapsed="false">
      <c r="D159" s="6" t="n">
        <f aca="false">$B$7</f>
        <v>33890</v>
      </c>
      <c r="E159" s="7" t="n">
        <f aca="false">E158+0.1/24</f>
        <v>0.658333333333332</v>
      </c>
      <c r="F159" s="2" t="n">
        <f aca="false">D159+2415018.5+E159-$B$5/24</f>
        <v>2448908.74166667</v>
      </c>
      <c r="G159" s="8" t="n">
        <f aca="false">(F159-2451545)/36525</f>
        <v>-0.0721768195300014</v>
      </c>
      <c r="I159" s="1" t="n">
        <f aca="false">MOD(280.46646+G159*(36000.76983+G159*0.0003032),360)</f>
        <v>202.045394618488</v>
      </c>
      <c r="J159" s="1" t="n">
        <f aca="false">357.52911+G159*(35999.05029-0.0001537*G159)</f>
        <v>-2240.76784683348</v>
      </c>
      <c r="K159" s="1" t="n">
        <f aca="false">0.016708634-G159*(0.000042037+0.0000001267*G159)</f>
        <v>0.0167116674369198</v>
      </c>
      <c r="L159" s="1" t="n">
        <f aca="false">SIN(RADIANS(J159))*(1.914602-G159*(0.004817+0.000014*G159))+SIN(RADIANS(2*J159))*(0.019993-0.000101*G159)+SIN(RADIANS(3*J159))*0.000289</f>
        <v>-1.89622256921014</v>
      </c>
      <c r="M159" s="1" t="n">
        <f aca="false">I159+L159</f>
        <v>200.149172049278</v>
      </c>
      <c r="N159" s="1" t="n">
        <f aca="false">J159+L159</f>
        <v>-2242.66406940269</v>
      </c>
      <c r="O159" s="1" t="n">
        <f aca="false">(1.000001018*(1-K159*K159))/(1+K159*COS(RADIANS(N159)))</f>
        <v>0.997593017915811</v>
      </c>
      <c r="P159" s="1" t="n">
        <f aca="false">M159-0.00569-0.00478*SIN(RADIANS(125.04-1934.136*G159))</f>
        <v>200.14824114668</v>
      </c>
      <c r="Q159" s="1" t="n">
        <f aca="false">23+(26+((21.448-G159*(46.815+G159*(0.00059-G159*0.001813))))/60)/60</f>
        <v>23.4402297094586</v>
      </c>
      <c r="R159" s="1" t="n">
        <f aca="false">Q159+0.00256*COS(RADIANS(125.04-1934.136*G159))</f>
        <v>23.439990561957</v>
      </c>
      <c r="S159" s="1" t="n">
        <f aca="false">DEGREES(ATAN2(COS(RADIANS(P159)),COS(RADIANS(R159))*SIN(RADIANS(P159))))</f>
        <v>-161.395470890228</v>
      </c>
      <c r="T159" s="1" t="n">
        <f aca="false">DEGREES(ASIN(SIN(RADIANS(R159))*SIN(RADIANS(P159))))</f>
        <v>-7.8753447701131</v>
      </c>
      <c r="U159" s="1" t="n">
        <f aca="false">TAN(RADIANS(R159/2))*TAN(RADIANS(R159/2))</f>
        <v>0.043037170763281</v>
      </c>
      <c r="V159" s="1" t="n">
        <f aca="false">4*DEGREES(U159*SIN(2*RADIANS(I159))-2*K159*SIN(RADIANS(J159))+4*K159*U159*SIN(RADIANS(J159))*COS(2*RADIANS(I159))-0.5*U159*U159*SIN(4*RADIANS(I159))-1.25*K159*K159*SIN(2*RADIANS(J159)))</f>
        <v>13.7695361915776</v>
      </c>
      <c r="W159" s="1" t="n">
        <f aca="false">DEGREES(ACOS(COS(RADIANS(90.833))/(COS(RADIANS($B$3))*COS(RADIANS(T159)))-TAN(RADIANS($B$3))*TAN(RADIANS(T159))))</f>
        <v>97.2356633865645</v>
      </c>
      <c r="X159" s="7" t="n">
        <f aca="false">(720-4*$B$4-V159+$B$5*60)/1440</f>
        <v>0.504372735978071</v>
      </c>
      <c r="Y159" s="7" t="n">
        <f aca="false">X159-W159*4/1440</f>
        <v>0.234273671015392</v>
      </c>
      <c r="Z159" s="7" t="n">
        <f aca="false">X159+W159*4/1440</f>
        <v>0.77447180094075</v>
      </c>
      <c r="AA159" s="9" t="n">
        <f aca="false">8*W159</f>
        <v>777.885307092516</v>
      </c>
      <c r="AB159" s="1" t="n">
        <f aca="false">MOD(E159*1440+V159+4*$B$4-60*$B$5,1440)</f>
        <v>941.703260191576</v>
      </c>
      <c r="AC159" s="1" t="n">
        <f aca="false">IF(AB159/4&lt;0,AB159/4+180,AB159/4-180)</f>
        <v>55.4258150478939</v>
      </c>
      <c r="AD159" s="1" t="n">
        <f aca="false">DEGREES(ACOS(SIN(RADIANS($B$3))*SIN(RADIANS(T159))+COS(RADIANS($B$3))*COS(RADIANS(T159))*COS(RADIANS(AC159))))</f>
        <v>58.1255595758356</v>
      </c>
      <c r="AE159" s="1" t="n">
        <f aca="false">90-AD159</f>
        <v>31.8744404241644</v>
      </c>
      <c r="AF159" s="1" t="n">
        <f aca="false">IF(AE159&gt;85,0,IF(AE159&gt;5,58.1/TAN(RADIANS(AE159))-0.07/POWER(TAN(RADIANS(AE159)),3)+0.000086/POWER(TAN(RADIANS(AE159)),5),IF(AE159&gt;-0.575,1735+AE159*(-518.2+AE159*(103.4+AE159*(-12.79+AE159*0.711))),-20.772/TAN(RADIANS(AE159)))))/3600</f>
        <v>0.0258733965823375</v>
      </c>
      <c r="AG159" s="1" t="n">
        <f aca="false">AE159+AF159</f>
        <v>31.9003138207467</v>
      </c>
      <c r="AH159" s="1" t="n">
        <f aca="false">IF(AC159&gt;0,MOD(DEGREES(ACOS(((SIN(RADIANS($B$3))*COS(RADIANS(AD159)))-SIN(RADIANS(T159)))/(COS(RADIANS($B$3))*SIN(RADIANS(AD159)))))+180,360),MOD(540-DEGREES(ACOS(((SIN(RADIANS($B$3))*COS(RADIANS(AD159)))-SIN(RADIANS(T159)))/(COS(RADIANS($B$3))*SIN(RADIANS(AD159))))),360))</f>
        <v>286.166623284121</v>
      </c>
    </row>
    <row r="160" customFormat="false" ht="15" hidden="false" customHeight="false" outlineLevel="0" collapsed="false">
      <c r="D160" s="6" t="n">
        <f aca="false">$B$7</f>
        <v>33890</v>
      </c>
      <c r="E160" s="7" t="n">
        <f aca="false">E159+0.1/24</f>
        <v>0.662499999999999</v>
      </c>
      <c r="F160" s="2" t="n">
        <f aca="false">D160+2415018.5+E160-$B$5/24</f>
        <v>2448908.74583333</v>
      </c>
      <c r="G160" s="8" t="n">
        <f aca="false">(F160-2451545)/36525</f>
        <v>-0.0721767054528794</v>
      </c>
      <c r="I160" s="1" t="n">
        <f aca="false">MOD(280.46646+G160*(36000.76983+G160*0.0003032),360)</f>
        <v>202.049501482698</v>
      </c>
      <c r="J160" s="1" t="n">
        <f aca="false">357.52911+G160*(35999.05029-0.0001537*G160)</f>
        <v>-2240.76374016542</v>
      </c>
      <c r="K160" s="1" t="n">
        <f aca="false">0.016708634-G160*(0.000042037+0.0000001267*G160)</f>
        <v>0.0167116674321264</v>
      </c>
      <c r="L160" s="1" t="n">
        <f aca="false">SIN(RADIANS(J160))*(1.914602-G160*(0.004817+0.000014*G160))+SIN(RADIANS(2*J160))*(0.019993-0.000101*G160)+SIN(RADIANS(3*J160))*0.000289</f>
        <v>-1.89620329175075</v>
      </c>
      <c r="M160" s="1" t="n">
        <f aca="false">I160+L160</f>
        <v>200.153298190948</v>
      </c>
      <c r="N160" s="1" t="n">
        <f aca="false">J160+L160</f>
        <v>-2242.65994345717</v>
      </c>
      <c r="O160" s="1" t="n">
        <f aca="false">(1.000001018*(1-K160*K160))/(1+K160*COS(RADIANS(N160)))</f>
        <v>0.997591829752941</v>
      </c>
      <c r="P160" s="1" t="n">
        <f aca="false">M160-0.00569-0.00478*SIN(RADIANS(125.04-1934.136*G160))</f>
        <v>200.15236728663</v>
      </c>
      <c r="Q160" s="1" t="n">
        <f aca="false">23+(26+((21.448-G160*(46.815+G160*(0.00059-G160*0.001813))))/60)/60</f>
        <v>23.4402297079751</v>
      </c>
      <c r="R160" s="1" t="n">
        <f aca="false">Q160+0.00256*COS(RADIANS(125.04-1934.136*G160))</f>
        <v>23.4399905506584</v>
      </c>
      <c r="S160" s="1" t="n">
        <f aca="false">DEGREES(ATAN2(COS(RADIANS(P160)),COS(RADIANS(R160))*SIN(RADIANS(P160))))</f>
        <v>-161.391612803424</v>
      </c>
      <c r="T160" s="1" t="n">
        <f aca="false">DEGREES(ASIN(SIN(RADIANS(R160))*SIN(RADIANS(P160))))</f>
        <v>-7.87690030861908</v>
      </c>
      <c r="U160" s="1" t="n">
        <f aca="false">TAN(RADIANS(R160/2))*TAN(RADIANS(R160/2))</f>
        <v>0.0430371707206105</v>
      </c>
      <c r="V160" s="1" t="n">
        <f aca="false">4*DEGREES(U160*SIN(2*RADIANS(I160))-2*K160*SIN(RADIANS(J160))+4*K160*U160*SIN(RADIANS(J160))*COS(2*RADIANS(I160))-0.5*U160*U160*SIN(4*RADIANS(I160))-1.25*K160*K160*SIN(2*RADIANS(J160)))</f>
        <v>13.7705429072823</v>
      </c>
      <c r="W160" s="1" t="n">
        <f aca="false">DEGREES(ACOS(COS(RADIANS(90.833))/(COS(RADIANS($B$3))*COS(RADIANS(T160)))-TAN(RADIANS($B$3))*TAN(RADIANS(T160))))</f>
        <v>97.2369078725576</v>
      </c>
      <c r="X160" s="7" t="n">
        <f aca="false">(720-4*$B$4-V160+$B$5*60)/1440</f>
        <v>0.504372036869943</v>
      </c>
      <c r="Y160" s="7" t="n">
        <f aca="false">X160-W160*4/1440</f>
        <v>0.234269515001727</v>
      </c>
      <c r="Z160" s="7" t="n">
        <f aca="false">X160+W160*4/1440</f>
        <v>0.774474558738158</v>
      </c>
      <c r="AA160" s="9" t="n">
        <f aca="false">8*W160</f>
        <v>777.89526298046</v>
      </c>
      <c r="AB160" s="1" t="n">
        <f aca="false">MOD(E160*1440+V160+4*$B$4-60*$B$5,1440)</f>
        <v>947.704266907281</v>
      </c>
      <c r="AC160" s="1" t="n">
        <f aca="false">IF(AB160/4&lt;0,AB160/4+180,AB160/4-180)</f>
        <v>56.9260667268202</v>
      </c>
      <c r="AD160" s="1" t="n">
        <f aca="false">DEGREES(ACOS(SIN(RADIANS($B$3))*SIN(RADIANS(T160))+COS(RADIANS($B$3))*COS(RADIANS(T160))*COS(RADIANS(AC160))))</f>
        <v>59.2659599482183</v>
      </c>
      <c r="AE160" s="1" t="n">
        <f aca="false">90-AD160</f>
        <v>30.7340400517817</v>
      </c>
      <c r="AF160" s="1" t="n">
        <f aca="false">IF(AE160&gt;85,0,IF(AE160&gt;5,58.1/TAN(RADIANS(AE160))-0.07/POWER(TAN(RADIANS(AE160)),3)+0.000086/POWER(TAN(RADIANS(AE160)),5),IF(AE160&gt;-0.575,1735+AE160*(-518.2+AE160*(103.4+AE160*(-12.79+AE160*0.711))),-20.772/TAN(RADIANS(AE160)))))/3600</f>
        <v>0.0270520454785221</v>
      </c>
      <c r="AG160" s="1" t="n">
        <f aca="false">AE160+AF160</f>
        <v>30.7610920972603</v>
      </c>
      <c r="AH160" s="1" t="n">
        <f aca="false">IF(AC160&gt;0,MOD(DEGREES(ACOS(((SIN(RADIANS($B$3))*COS(RADIANS(AD160)))-SIN(RADIANS(T160)))/(COS(RADIANS($B$3))*SIN(RADIANS(AD160)))))+180,360),MOD(540-DEGREES(ACOS(((SIN(RADIANS($B$3))*COS(RADIANS(AD160)))-SIN(RADIANS(T160)))/(COS(RADIANS($B$3))*SIN(RADIANS(AD160))))),360))</f>
        <v>285.051345450953</v>
      </c>
    </row>
    <row r="161" customFormat="false" ht="15" hidden="false" customHeight="false" outlineLevel="0" collapsed="false">
      <c r="D161" s="6" t="n">
        <f aca="false">$B$7</f>
        <v>33890</v>
      </c>
      <c r="E161" s="7" t="n">
        <f aca="false">E160+0.1/24</f>
        <v>0.666666666666666</v>
      </c>
      <c r="F161" s="2" t="n">
        <f aca="false">D161+2415018.5+E161-$B$5/24</f>
        <v>2448908.75</v>
      </c>
      <c r="G161" s="8" t="n">
        <f aca="false">(F161-2451545)/36525</f>
        <v>-0.07217659137577</v>
      </c>
      <c r="I161" s="1" t="n">
        <f aca="false">MOD(280.46646+G161*(36000.76983+G161*0.0003032),360)</f>
        <v>202.053608346449</v>
      </c>
      <c r="J161" s="1" t="n">
        <f aca="false">357.52911+G161*(35999.05029-0.0001537*G161)</f>
        <v>-2240.75963349782</v>
      </c>
      <c r="K161" s="1" t="n">
        <f aca="false">0.016708634-G161*(0.000042037+0.0000001267*G161)</f>
        <v>0.016711667427333</v>
      </c>
      <c r="L161" s="1" t="n">
        <f aca="false">SIN(RADIANS(J161))*(1.914602-G161*(0.004817+0.000014*G161))+SIN(RADIANS(2*J161))*(0.019993-0.000101*G161)+SIN(RADIANS(3*J161))*0.000289</f>
        <v>-1.89618400446505</v>
      </c>
      <c r="M161" s="1" t="n">
        <f aca="false">I161+L161</f>
        <v>200.157424341984</v>
      </c>
      <c r="N161" s="1" t="n">
        <f aca="false">J161+L161</f>
        <v>-2242.65581750228</v>
      </c>
      <c r="O161" s="1" t="n">
        <f aca="false">(1.000001018*(1-K161*K161))/(1+K161*COS(RADIANS(N161)))</f>
        <v>0.997590641601225</v>
      </c>
      <c r="P161" s="1" t="n">
        <f aca="false">M161-0.00569-0.00478*SIN(RADIANS(125.04-1934.136*G161))</f>
        <v>200.156493435946</v>
      </c>
      <c r="Q161" s="1" t="n">
        <f aca="false">23+(26+((21.448-G161*(46.815+G161*(0.00059-G161*0.001813))))/60)/60</f>
        <v>23.4402297064917</v>
      </c>
      <c r="R161" s="1" t="n">
        <f aca="false">Q161+0.00256*COS(RADIANS(125.04-1934.136*G161))</f>
        <v>23.4399905393597</v>
      </c>
      <c r="S161" s="1" t="n">
        <f aca="false">DEGREES(ATAN2(COS(RADIANS(P161)),COS(RADIANS(R161))*SIN(RADIANS(P161))))</f>
        <v>-161.387754678878</v>
      </c>
      <c r="T161" s="1" t="n">
        <f aca="false">DEGREES(ASIN(SIN(RADIANS(R161))*SIN(RADIANS(P161))))</f>
        <v>-7.87845581538762</v>
      </c>
      <c r="U161" s="1" t="n">
        <f aca="false">TAN(RADIANS(R161/2))*TAN(RADIANS(R161/2))</f>
        <v>0.0430371706779402</v>
      </c>
      <c r="V161" s="1" t="n">
        <f aca="false">4*DEGREES(U161*SIN(2*RADIANS(I161))-2*K161*SIN(RADIANS(J161))+4*K161*U161*SIN(RADIANS(J161))*COS(2*RADIANS(I161))-0.5*U161*U161*SIN(4*RADIANS(I161))-1.25*K161*K161*SIN(2*RADIANS(J161)))</f>
        <v>13.7715494703793</v>
      </c>
      <c r="W161" s="1" t="n">
        <f aca="false">DEGREES(ACOS(COS(RADIANS(90.833))/(COS(RADIANS($B$3))*COS(RADIANS(T161)))-TAN(RADIANS($B$3))*TAN(RADIANS(T161))))</f>
        <v>97.2381523467314</v>
      </c>
      <c r="X161" s="7" t="n">
        <f aca="false">(720-4*$B$4-V161+$B$5*60)/1440</f>
        <v>0.504371337867792</v>
      </c>
      <c r="Y161" s="7" t="n">
        <f aca="false">X161-W161*4/1440</f>
        <v>0.234265359126872</v>
      </c>
      <c r="Z161" s="7" t="n">
        <f aca="false">X161+W161*4/1440</f>
        <v>0.774477316608713</v>
      </c>
      <c r="AA161" s="9" t="n">
        <f aca="false">8*W161</f>
        <v>777.905218773852</v>
      </c>
      <c r="AB161" s="1" t="n">
        <f aca="false">MOD(E161*1440+V161+4*$B$4-60*$B$5,1440)</f>
        <v>953.705273470378</v>
      </c>
      <c r="AC161" s="1" t="n">
        <f aca="false">IF(AB161/4&lt;0,AB161/4+180,AB161/4-180)</f>
        <v>58.4263183675946</v>
      </c>
      <c r="AD161" s="1" t="n">
        <f aca="false">DEGREES(ACOS(SIN(RADIANS($B$3))*SIN(RADIANS(T161))+COS(RADIANS($B$3))*COS(RADIANS(T161))*COS(RADIANS(AC161))))</f>
        <v>60.4123019508017</v>
      </c>
      <c r="AE161" s="1" t="n">
        <f aca="false">90-AD161</f>
        <v>29.5876980491983</v>
      </c>
      <c r="AF161" s="1" t="n">
        <f aca="false">IF(AE161&gt;85,0,IF(AE161&gt;5,58.1/TAN(RADIANS(AE161))-0.07/POWER(TAN(RADIANS(AE161)),3)+0.000086/POWER(TAN(RADIANS(AE161)),5),IF(AE161&gt;-0.575,1735+AE161*(-518.2+AE161*(103.4+AE161*(-12.79+AE161*0.711))),-20.772/TAN(RADIANS(AE161)))))/3600</f>
        <v>0.028317971635342</v>
      </c>
      <c r="AG161" s="1" t="n">
        <f aca="false">AE161+AF161</f>
        <v>29.6160160208336</v>
      </c>
      <c r="AH161" s="1" t="n">
        <f aca="false">IF(AC161&gt;0,MOD(DEGREES(ACOS(((SIN(RADIANS($B$3))*COS(RADIANS(AD161)))-SIN(RADIANS(T161)))/(COS(RADIANS($B$3))*SIN(RADIANS(AD161)))))+180,360),MOD(540-DEGREES(ACOS(((SIN(RADIANS($B$3))*COS(RADIANS(AD161)))-SIN(RADIANS(T161)))/(COS(RADIANS($B$3))*SIN(RADIANS(AD161))))),360))</f>
        <v>283.957511005591</v>
      </c>
    </row>
    <row r="162" customFormat="false" ht="15" hidden="false" customHeight="false" outlineLevel="0" collapsed="false">
      <c r="D162" s="6" t="n">
        <f aca="false">$B$7</f>
        <v>33890</v>
      </c>
      <c r="E162" s="7" t="n">
        <f aca="false">E161+0.1/24</f>
        <v>0.670833333333332</v>
      </c>
      <c r="F162" s="2" t="n">
        <f aca="false">D162+2415018.5+E162-$B$5/24</f>
        <v>2448908.75416667</v>
      </c>
      <c r="G162" s="8" t="n">
        <f aca="false">(F162-2451545)/36525</f>
        <v>-0.0721764772986479</v>
      </c>
      <c r="I162" s="1" t="n">
        <f aca="false">MOD(280.46646+G162*(36000.76983+G162*0.0003032),360)</f>
        <v>202.057715210659</v>
      </c>
      <c r="J162" s="1" t="n">
        <f aca="false">357.52911+G162*(35999.05029-0.0001537*G162)</f>
        <v>-2240.75552682976</v>
      </c>
      <c r="K162" s="1" t="n">
        <f aca="false">0.016708634-G162*(0.000042037+0.0000001267*G162)</f>
        <v>0.0167116674225397</v>
      </c>
      <c r="L162" s="1" t="n">
        <f aca="false">SIN(RADIANS(J162))*(1.914602-G162*(0.004817+0.000014*G162))+SIN(RADIANS(2*J162))*(0.019993-0.000101*G162)+SIN(RADIANS(3*J162))*0.000289</f>
        <v>-1.89616470734875</v>
      </c>
      <c r="M162" s="1" t="n">
        <f aca="false">I162+L162</f>
        <v>200.16155050331</v>
      </c>
      <c r="N162" s="1" t="n">
        <f aca="false">J162+L162</f>
        <v>-2242.65169153711</v>
      </c>
      <c r="O162" s="1" t="n">
        <f aca="false">(1.000001018*(1-K162*K162))/(1+K162*COS(RADIANS(N162)))</f>
        <v>0.997589453460405</v>
      </c>
      <c r="P162" s="1" t="n">
        <f aca="false">M162-0.00569-0.00478*SIN(RADIANS(125.04-1934.136*G162))</f>
        <v>200.160619595553</v>
      </c>
      <c r="Q162" s="1" t="n">
        <f aca="false">23+(26+((21.448-G162*(46.815+G162*(0.00059-G162*0.001813))))/60)/60</f>
        <v>23.4402297050082</v>
      </c>
      <c r="R162" s="1" t="n">
        <f aca="false">Q162+0.00256*COS(RADIANS(125.04-1934.136*G162))</f>
        <v>23.439990528061</v>
      </c>
      <c r="S162" s="1" t="n">
        <f aca="false">DEGREES(ATAN2(COS(RADIANS(P162)),COS(RADIANS(R162))*SIN(RADIANS(P162))))</f>
        <v>-161.383896515722</v>
      </c>
      <c r="T162" s="1" t="n">
        <f aca="false">DEGREES(ASIN(SIN(RADIANS(R162))*SIN(RADIANS(P162))))</f>
        <v>-7.88001129075904</v>
      </c>
      <c r="U162" s="1" t="n">
        <f aca="false">TAN(RADIANS(R162/2))*TAN(RADIANS(R162/2))</f>
        <v>0.0430371706352698</v>
      </c>
      <c r="V162" s="1" t="n">
        <f aca="false">4*DEGREES(U162*SIN(2*RADIANS(I162))-2*K162*SIN(RADIANS(J162))+4*K162*U162*SIN(RADIANS(J162))*COS(2*RADIANS(I162))-0.5*U162*U162*SIN(4*RADIANS(I162))-1.25*K162*K162*SIN(2*RADIANS(J162)))</f>
        <v>13.7725558810704</v>
      </c>
      <c r="W162" s="1" t="n">
        <f aca="false">DEGREES(ACOS(COS(RADIANS(90.833))/(COS(RADIANS($B$3))*COS(RADIANS(T162)))-TAN(RADIANS($B$3))*TAN(RADIANS(T162))))</f>
        <v>97.2393968093603</v>
      </c>
      <c r="X162" s="7" t="n">
        <f aca="false">(720-4*$B$4-V162+$B$5*60)/1440</f>
        <v>0.504370638971479</v>
      </c>
      <c r="Y162" s="7" t="n">
        <f aca="false">X162-W162*4/1440</f>
        <v>0.234261203389923</v>
      </c>
      <c r="Z162" s="7" t="n">
        <f aca="false">X162+W162*4/1440</f>
        <v>0.774480074553035</v>
      </c>
      <c r="AA162" s="9" t="n">
        <f aca="false">8*W162</f>
        <v>777.915174474882</v>
      </c>
      <c r="AB162" s="1" t="n">
        <f aca="false">MOD(E162*1440+V162+4*$B$4-60*$B$5,1440)</f>
        <v>959.706279881068</v>
      </c>
      <c r="AC162" s="1" t="n">
        <f aca="false">IF(AB162/4&lt;0,AB162/4+180,AB162/4-180)</f>
        <v>59.9265699702671</v>
      </c>
      <c r="AD162" s="1" t="n">
        <f aca="false">DEGREES(ACOS(SIN(RADIANS($B$3))*SIN(RADIANS(T162))+COS(RADIANS($B$3))*COS(RADIANS(T162))*COS(RADIANS(AC162))))</f>
        <v>61.5640594248389</v>
      </c>
      <c r="AE162" s="1" t="n">
        <f aca="false">90-AD162</f>
        <v>28.4359405751611</v>
      </c>
      <c r="AF162" s="1" t="n">
        <f aca="false">IF(AE162&gt;85,0,IF(AE162&gt;5,58.1/TAN(RADIANS(AE162))-0.07/POWER(TAN(RADIANS(AE162)),3)+0.000086/POWER(TAN(RADIANS(AE162)),5),IF(AE162&gt;-0.575,1735+AE162*(-518.2+AE162*(103.4+AE162*(-12.79+AE162*0.711))),-20.772/TAN(RADIANS(AE162)))))/3600</f>
        <v>0.0296816083401073</v>
      </c>
      <c r="AG162" s="1" t="n">
        <f aca="false">AE162+AF162</f>
        <v>28.4656221835012</v>
      </c>
      <c r="AH162" s="1" t="n">
        <f aca="false">IF(AC162&gt;0,MOD(DEGREES(ACOS(((SIN(RADIANS($B$3))*COS(RADIANS(AD162)))-SIN(RADIANS(T162)))/(COS(RADIANS($B$3))*SIN(RADIANS(AD162)))))+180,360),MOD(540-DEGREES(ACOS(((SIN(RADIANS($B$3))*COS(RADIANS(AD162)))-SIN(RADIANS(T162)))/(COS(RADIANS($B$3))*SIN(RADIANS(AD162))))),360))</f>
        <v>282.883623704474</v>
      </c>
    </row>
    <row r="163" customFormat="false" ht="15" hidden="false" customHeight="false" outlineLevel="0" collapsed="false">
      <c r="D163" s="6" t="n">
        <f aca="false">$B$7</f>
        <v>33890</v>
      </c>
      <c r="E163" s="7" t="n">
        <f aca="false">E162+0.1/24</f>
        <v>0.674999999999999</v>
      </c>
      <c r="F163" s="2" t="n">
        <f aca="false">D163+2415018.5+E163-$B$5/24</f>
        <v>2448908.75833333</v>
      </c>
      <c r="G163" s="8" t="n">
        <f aca="false">(F163-2451545)/36525</f>
        <v>-0.0721763632215386</v>
      </c>
      <c r="I163" s="1" t="n">
        <f aca="false">MOD(280.46646+G163*(36000.76983+G163*0.0003032),360)</f>
        <v>202.06182207441</v>
      </c>
      <c r="J163" s="1" t="n">
        <f aca="false">357.52911+G163*(35999.05029-0.0001537*G163)</f>
        <v>-2240.75142016216</v>
      </c>
      <c r="K163" s="1" t="n">
        <f aca="false">0.016708634-G163*(0.000042037+0.0000001267*G163)</f>
        <v>0.0167116674177463</v>
      </c>
      <c r="L163" s="1" t="n">
        <f aca="false">SIN(RADIANS(J163))*(1.914602-G163*(0.004817+0.000014*G163))+SIN(RADIANS(2*J163))*(0.019993-0.000101*G163)+SIN(RADIANS(3*J163))*0.000289</f>
        <v>-1.89614540040625</v>
      </c>
      <c r="M163" s="1" t="n">
        <f aca="false">I163+L163</f>
        <v>200.165676674004</v>
      </c>
      <c r="N163" s="1" t="n">
        <f aca="false">J163+L163</f>
        <v>-2242.64756556257</v>
      </c>
      <c r="O163" s="1" t="n">
        <f aca="false">(1.000001018*(1-K163*K163))/(1+K163*COS(RADIANS(N163)))</f>
        <v>0.997588265330752</v>
      </c>
      <c r="P163" s="1" t="n">
        <f aca="false">M163-0.00569-0.00478*SIN(RADIANS(125.04-1934.136*G163))</f>
        <v>200.164745764527</v>
      </c>
      <c r="Q163" s="1" t="n">
        <f aca="false">23+(26+((21.448-G163*(46.815+G163*(0.00059-G163*0.001813))))/60)/60</f>
        <v>23.4402297035247</v>
      </c>
      <c r="R163" s="1" t="n">
        <f aca="false">Q163+0.00256*COS(RADIANS(125.04-1934.136*G163))</f>
        <v>23.4399905167623</v>
      </c>
      <c r="S163" s="1" t="n">
        <f aca="false">DEGREES(ATAN2(COS(RADIANS(P163)),COS(RADIANS(R163))*SIN(RADIANS(P163))))</f>
        <v>-161.380038314812</v>
      </c>
      <c r="T163" s="1" t="n">
        <f aca="false">DEGREES(ASIN(SIN(RADIANS(R163))*SIN(RADIANS(P163))))</f>
        <v>-7.88156673437803</v>
      </c>
      <c r="U163" s="1" t="n">
        <f aca="false">TAN(RADIANS(R163/2))*TAN(RADIANS(R163/2))</f>
        <v>0.0430371705925994</v>
      </c>
      <c r="V163" s="1" t="n">
        <f aca="false">4*DEGREES(U163*SIN(2*RADIANS(I163))-2*K163*SIN(RADIANS(J163))+4*K163*U163*SIN(RADIANS(J163))*COS(2*RADIANS(I163))-0.5*U163*U163*SIN(4*RADIANS(I163))-1.25*K163*K163*SIN(2*RADIANS(J163)))</f>
        <v>13.7735621391074</v>
      </c>
      <c r="W163" s="1" t="n">
        <f aca="false">DEGREES(ACOS(COS(RADIANS(90.833))/(COS(RADIANS($B$3))*COS(RADIANS(T163)))-TAN(RADIANS($B$3))*TAN(RADIANS(T163))))</f>
        <v>97.2406412601616</v>
      </c>
      <c r="X163" s="7" t="n">
        <f aca="false">(720-4*$B$4-V163+$B$5*60)/1440</f>
        <v>0.504369940181175</v>
      </c>
      <c r="Y163" s="7" t="n">
        <f aca="false">X163-W163*4/1440</f>
        <v>0.234257047791838</v>
      </c>
      <c r="Z163" s="7" t="n">
        <f aca="false">X163+W163*4/1440</f>
        <v>0.774482832570513</v>
      </c>
      <c r="AA163" s="9" t="n">
        <f aca="false">8*W163</f>
        <v>777.925130081293</v>
      </c>
      <c r="AB163" s="1" t="n">
        <f aca="false">MOD(E163*1440+V163+4*$B$4-60*$B$5,1440)</f>
        <v>965.707286139106</v>
      </c>
      <c r="AC163" s="1" t="n">
        <f aca="false">IF(AB163/4&lt;0,AB163/4+180,AB163/4-180)</f>
        <v>61.4268215347765</v>
      </c>
      <c r="AD163" s="1" t="n">
        <f aca="false">DEGREES(ACOS(SIN(RADIANS($B$3))*SIN(RADIANS(T163))+COS(RADIANS($B$3))*COS(RADIANS(T163))*COS(RADIANS(AC163))))</f>
        <v>62.7207343213462</v>
      </c>
      <c r="AE163" s="1" t="n">
        <f aca="false">90-AD163</f>
        <v>27.2792656786538</v>
      </c>
      <c r="AF163" s="1" t="n">
        <f aca="false">IF(AE163&gt;85,0,IF(AE163&gt;5,58.1/TAN(RADIANS(AE163))-0.07/POWER(TAN(RADIANS(AE163)),3)+0.000086/POWER(TAN(RADIANS(AE163)),5),IF(AE163&gt;-0.575,1735+AE163*(-518.2+AE163*(103.4+AE163*(-12.79+AE163*0.711))),-20.772/TAN(RADIANS(AE163)))))/3600</f>
        <v>0.0311551700248444</v>
      </c>
      <c r="AG163" s="1" t="n">
        <f aca="false">AE163+AF163</f>
        <v>27.3104208486787</v>
      </c>
      <c r="AH163" s="1" t="n">
        <f aca="false">IF(AC163&gt;0,MOD(DEGREES(ACOS(((SIN(RADIANS($B$3))*COS(RADIANS(AD163)))-SIN(RADIANS(T163)))/(COS(RADIANS($B$3))*SIN(RADIANS(AD163)))))+180,360),MOD(540-DEGREES(ACOS(((SIN(RADIANS($B$3))*COS(RADIANS(AD163)))-SIN(RADIANS(T163)))/(COS(RADIANS($B$3))*SIN(RADIANS(AD163))))),360))</f>
        <v>281.828257449331</v>
      </c>
    </row>
    <row r="164" customFormat="false" ht="15" hidden="false" customHeight="false" outlineLevel="0" collapsed="false">
      <c r="D164" s="6" t="n">
        <f aca="false">$B$7</f>
        <v>33890</v>
      </c>
      <c r="E164" s="7" t="n">
        <f aca="false">E163+0.1/24</f>
        <v>0.679166666666666</v>
      </c>
      <c r="F164" s="2" t="n">
        <f aca="false">D164+2415018.5+E164-$B$5/24</f>
        <v>2448908.7625</v>
      </c>
      <c r="G164" s="8" t="n">
        <f aca="false">(F164-2451545)/36525</f>
        <v>-0.0721762491444165</v>
      </c>
      <c r="I164" s="1" t="n">
        <f aca="false">MOD(280.46646+G164*(36000.76983+G164*0.0003032),360)</f>
        <v>202.06592893862</v>
      </c>
      <c r="J164" s="1" t="n">
        <f aca="false">357.52911+G164*(35999.05029-0.0001537*G164)</f>
        <v>-2240.74731349411</v>
      </c>
      <c r="K164" s="1" t="n">
        <f aca="false">0.016708634-G164*(0.000042037+0.0000001267*G164)</f>
        <v>0.0167116674129529</v>
      </c>
      <c r="L164" s="1" t="n">
        <f aca="false">SIN(RADIANS(J164))*(1.914602-G164*(0.004817+0.000014*G164))+SIN(RADIANS(2*J164))*(0.019993-0.000101*G164)+SIN(RADIANS(3*J164))*0.000289</f>
        <v>-1.89612608363327</v>
      </c>
      <c r="M164" s="1" t="n">
        <f aca="false">I164+L164</f>
        <v>200.169802854987</v>
      </c>
      <c r="N164" s="1" t="n">
        <f aca="false">J164+L164</f>
        <v>-2242.64343957774</v>
      </c>
      <c r="O164" s="1" t="n">
        <f aca="false">(1.000001018*(1-K164*K164))/(1+K164*COS(RADIANS(N164)))</f>
        <v>0.997587077212008</v>
      </c>
      <c r="P164" s="1" t="n">
        <f aca="false">M164-0.00569-0.00478*SIN(RADIANS(125.04-1934.136*G164))</f>
        <v>200.16887194379</v>
      </c>
      <c r="Q164" s="1" t="n">
        <f aca="false">23+(26+((21.448-G164*(46.815+G164*(0.00059-G164*0.001813))))/60)/60</f>
        <v>23.4402297020412</v>
      </c>
      <c r="R164" s="1" t="n">
        <f aca="false">Q164+0.00256*COS(RADIANS(125.04-1934.136*G164))</f>
        <v>23.4399905054637</v>
      </c>
      <c r="S164" s="1" t="n">
        <f aca="false">DEGREES(ATAN2(COS(RADIANS(P164)),COS(RADIANS(R164))*SIN(RADIANS(P164))))</f>
        <v>-161.376180075282</v>
      </c>
      <c r="T164" s="1" t="n">
        <f aca="false">DEGREES(ASIN(SIN(RADIANS(R164))*SIN(RADIANS(P164))))</f>
        <v>-7.88312214658451</v>
      </c>
      <c r="U164" s="1" t="n">
        <f aca="false">TAN(RADIANS(R164/2))*TAN(RADIANS(R164/2))</f>
        <v>0.043037170549929</v>
      </c>
      <c r="V164" s="1" t="n">
        <f aca="false">4*DEGREES(U164*SIN(2*RADIANS(I164))-2*K164*SIN(RADIANS(J164))+4*K164*U164*SIN(RADIANS(J164))*COS(2*RADIANS(I164))-0.5*U164*U164*SIN(4*RADIANS(I164))-1.25*K164*K164*SIN(2*RADIANS(J164)))</f>
        <v>13.774568244692</v>
      </c>
      <c r="W164" s="1" t="n">
        <f aca="false">DEGREES(ACOS(COS(RADIANS(90.833))/(COS(RADIANS($B$3))*COS(RADIANS(T164)))-TAN(RADIANS($B$3))*TAN(RADIANS(T164))))</f>
        <v>97.2418856994093</v>
      </c>
      <c r="X164" s="7" t="n">
        <f aca="false">(720-4*$B$4-V164+$B$5*60)/1440</f>
        <v>0.504369241496742</v>
      </c>
      <c r="Y164" s="7" t="n">
        <f aca="false">X164-W164*4/1440</f>
        <v>0.234252892331716</v>
      </c>
      <c r="Z164" s="7" t="n">
        <f aca="false">X164+W164*4/1440</f>
        <v>0.774485590661767</v>
      </c>
      <c r="AA164" s="9" t="n">
        <f aca="false">8*W164</f>
        <v>777.935085595274</v>
      </c>
      <c r="AB164" s="1" t="n">
        <f aca="false">MOD(E164*1440+V164+4*$B$4-60*$B$5,1440)</f>
        <v>971.708292244691</v>
      </c>
      <c r="AC164" s="1" t="n">
        <f aca="false">IF(AB164/4&lt;0,AB164/4+180,AB164/4-180)</f>
        <v>62.9270730611728</v>
      </c>
      <c r="AD164" s="1" t="n">
        <f aca="false">DEGREES(ACOS(SIN(RADIANS($B$3))*SIN(RADIANS(T164))+COS(RADIANS($B$3))*COS(RADIANS(T164))*COS(RADIANS(AC164))))</f>
        <v>63.8818541681948</v>
      </c>
      <c r="AE164" s="1" t="n">
        <f aca="false">90-AD164</f>
        <v>26.1181458318052</v>
      </c>
      <c r="AF164" s="1" t="n">
        <f aca="false">IF(AE164&gt;85,0,IF(AE164&gt;5,58.1/TAN(RADIANS(AE164))-0.07/POWER(TAN(RADIANS(AE164)),3)+0.000086/POWER(TAN(RADIANS(AE164)),5),IF(AE164&gt;-0.575,1735+AE164*(-518.2+AE164*(103.4+AE164*(-12.79+AE164*0.711))),-20.772/TAN(RADIANS(AE164)))))/3600</f>
        <v>0.0327530385643922</v>
      </c>
      <c r="AG164" s="1" t="n">
        <f aca="false">AE164+AF164</f>
        <v>26.1508988703696</v>
      </c>
      <c r="AH164" s="1" t="n">
        <f aca="false">IF(AC164&gt;0,MOD(DEGREES(ACOS(((SIN(RADIANS($B$3))*COS(RADIANS(AD164)))-SIN(RADIANS(T164)))/(COS(RADIANS($B$3))*SIN(RADIANS(AD164)))))+180,360),MOD(540-DEGREES(ACOS(((SIN(RADIANS($B$3))*COS(RADIANS(AD164)))-SIN(RADIANS(T164)))/(COS(RADIANS($B$3))*SIN(RADIANS(AD164))))),360))</f>
        <v>280.790051935079</v>
      </c>
    </row>
    <row r="165" customFormat="false" ht="15" hidden="false" customHeight="false" outlineLevel="0" collapsed="false">
      <c r="D165" s="6" t="n">
        <f aca="false">$B$7</f>
        <v>33890</v>
      </c>
      <c r="E165" s="7" t="n">
        <f aca="false">E164+0.1/24</f>
        <v>0.683333333333332</v>
      </c>
      <c r="F165" s="2" t="n">
        <f aca="false">D165+2415018.5+E165-$B$5/24</f>
        <v>2448908.76666667</v>
      </c>
      <c r="G165" s="8" t="n">
        <f aca="false">(F165-2451545)/36525</f>
        <v>-0.0721761350673072</v>
      </c>
      <c r="I165" s="1" t="n">
        <f aca="false">MOD(280.46646+G165*(36000.76983+G165*0.0003032),360)</f>
        <v>202.070035802371</v>
      </c>
      <c r="J165" s="1" t="n">
        <f aca="false">357.52911+G165*(35999.05029-0.0001537*G165)</f>
        <v>-2240.74320682651</v>
      </c>
      <c r="K165" s="1" t="n">
        <f aca="false">0.016708634-G165*(0.000042037+0.0000001267*G165)</f>
        <v>0.0167116674081595</v>
      </c>
      <c r="L165" s="1" t="n">
        <f aca="false">SIN(RADIANS(J165))*(1.914602-G165*(0.004817+0.000014*G165))+SIN(RADIANS(2*J165))*(0.019993-0.000101*G165)+SIN(RADIANS(3*J165))*0.000289</f>
        <v>-1.89610675703419</v>
      </c>
      <c r="M165" s="1" t="n">
        <f aca="false">I165+L165</f>
        <v>200.173929045336</v>
      </c>
      <c r="N165" s="1" t="n">
        <f aca="false">J165+L165</f>
        <v>-2242.63931358354</v>
      </c>
      <c r="O165" s="1" t="n">
        <f aca="false">(1.000001018*(1-K165*K165))/(1+K165*COS(RADIANS(N165)))</f>
        <v>0.997585889104442</v>
      </c>
      <c r="P165" s="1" t="n">
        <f aca="false">M165-0.00569-0.00478*SIN(RADIANS(125.04-1934.136*G165))</f>
        <v>200.172998132419</v>
      </c>
      <c r="Q165" s="1" t="n">
        <f aca="false">23+(26+((21.448-G165*(46.815+G165*(0.00059-G165*0.001813))))/60)/60</f>
        <v>23.4402297005578</v>
      </c>
      <c r="R165" s="1" t="n">
        <f aca="false">Q165+0.00256*COS(RADIANS(125.04-1934.136*G165))</f>
        <v>23.439990494165</v>
      </c>
      <c r="S165" s="1" t="n">
        <f aca="false">DEGREES(ATAN2(COS(RADIANS(P165)),COS(RADIANS(R165))*SIN(RADIANS(P165))))</f>
        <v>-161.372321797988</v>
      </c>
      <c r="T165" s="1" t="n">
        <f aca="false">DEGREES(ASIN(SIN(RADIANS(R165))*SIN(RADIANS(P165))))</f>
        <v>-7.88467752702322</v>
      </c>
      <c r="U165" s="1" t="n">
        <f aca="false">TAN(RADIANS(R165/2))*TAN(RADIANS(R165/2))</f>
        <v>0.0430371705072587</v>
      </c>
      <c r="V165" s="1" t="n">
        <f aca="false">4*DEGREES(U165*SIN(2*RADIANS(I165))-2*K165*SIN(RADIANS(J165))+4*K165*U165*SIN(RADIANS(J165))*COS(2*RADIANS(I165))-0.5*U165*U165*SIN(4*RADIANS(I165))-1.25*K165*K165*SIN(2*RADIANS(J165)))</f>
        <v>13.7755741975762</v>
      </c>
      <c r="W165" s="1" t="n">
        <f aca="false">DEGREES(ACOS(COS(RADIANS(90.833))/(COS(RADIANS($B$3))*COS(RADIANS(T165)))-TAN(RADIANS($B$3))*TAN(RADIANS(T165))))</f>
        <v>97.2431301268208</v>
      </c>
      <c r="X165" s="7" t="n">
        <f aca="false">(720-4*$B$4-V165+$B$5*60)/1440</f>
        <v>0.50436854291835</v>
      </c>
      <c r="Y165" s="7" t="n">
        <f aca="false">X165-W165*4/1440</f>
        <v>0.234248737010514</v>
      </c>
      <c r="Z165" s="7" t="n">
        <f aca="false">X165+W165*4/1440</f>
        <v>0.774488348826186</v>
      </c>
      <c r="AA165" s="9" t="n">
        <f aca="false">8*W165</f>
        <v>777.945041014567</v>
      </c>
      <c r="AB165" s="1" t="n">
        <f aca="false">MOD(E165*1440+V165+4*$B$4-60*$B$5,1440)</f>
        <v>977.709298197574</v>
      </c>
      <c r="AC165" s="1" t="n">
        <f aca="false">IF(AB165/4&lt;0,AB165/4+180,AB165/4-180)</f>
        <v>64.4273245493936</v>
      </c>
      <c r="AD165" s="1" t="n">
        <f aca="false">DEGREES(ACOS(SIN(RADIANS($B$3))*SIN(RADIANS(T165))+COS(RADIANS($B$3))*COS(RADIANS(T165))*COS(RADIANS(AC165))))</f>
        <v>65.0469697192486</v>
      </c>
      <c r="AE165" s="1" t="n">
        <f aca="false">90-AD165</f>
        <v>24.9530302807514</v>
      </c>
      <c r="AF165" s="1" t="n">
        <f aca="false">IF(AE165&gt;85,0,IF(AE165&gt;5,58.1/TAN(RADIANS(AE165))-0.07/POWER(TAN(RADIANS(AE165)),3)+0.000086/POWER(TAN(RADIANS(AE165)),5),IF(AE165&gt;-0.575,1735+AE165*(-518.2+AE165*(103.4+AE165*(-12.79+AE165*0.711))),-20.772/TAN(RADIANS(AE165)))))/3600</f>
        <v>0.0344922547830094</v>
      </c>
      <c r="AG165" s="1" t="n">
        <f aca="false">AE165+AF165</f>
        <v>24.9875225355344</v>
      </c>
      <c r="AH165" s="1" t="n">
        <f aca="false">IF(AC165&gt;0,MOD(DEGREES(ACOS(((SIN(RADIANS($B$3))*COS(RADIANS(AD165)))-SIN(RADIANS(T165)))/(COS(RADIANS($B$3))*SIN(RADIANS(AD165)))))+180,360),MOD(540-DEGREES(ACOS(((SIN(RADIANS($B$3))*COS(RADIANS(AD165)))-SIN(RADIANS(T165)))/(COS(RADIANS($B$3))*SIN(RADIANS(AD165))))),360))</f>
        <v>279.767708373258</v>
      </c>
    </row>
    <row r="166" customFormat="false" ht="15" hidden="false" customHeight="false" outlineLevel="0" collapsed="false">
      <c r="D166" s="6" t="n">
        <f aca="false">$B$7</f>
        <v>33890</v>
      </c>
      <c r="E166" s="7" t="n">
        <f aca="false">E165+0.1/24</f>
        <v>0.687499999999999</v>
      </c>
      <c r="F166" s="2" t="n">
        <f aca="false">D166+2415018.5+E166-$B$5/24</f>
        <v>2448908.77083333</v>
      </c>
      <c r="G166" s="8" t="n">
        <f aca="false">(F166-2451545)/36525</f>
        <v>-0.0721760209901851</v>
      </c>
      <c r="I166" s="1" t="n">
        <f aca="false">MOD(280.46646+G166*(36000.76983+G166*0.0003032),360)</f>
        <v>202.07414266658</v>
      </c>
      <c r="J166" s="1" t="n">
        <f aca="false">357.52911+G166*(35999.05029-0.0001537*G166)</f>
        <v>-2240.73910015845</v>
      </c>
      <c r="K166" s="1" t="n">
        <f aca="false">0.016708634-G166*(0.000042037+0.0000001267*G166)</f>
        <v>0.0167116674033662</v>
      </c>
      <c r="L166" s="1" t="n">
        <f aca="false">SIN(RADIANS(J166))*(1.914602-G166*(0.004817+0.000014*G166))+SIN(RADIANS(2*J166))*(0.019993-0.000101*G166)+SIN(RADIANS(3*J166))*0.000289</f>
        <v>-1.89608742060475</v>
      </c>
      <c r="M166" s="1" t="n">
        <f aca="false">I166+L166</f>
        <v>200.178055245976</v>
      </c>
      <c r="N166" s="1" t="n">
        <f aca="false">J166+L166</f>
        <v>-2242.63518757906</v>
      </c>
      <c r="O166" s="1" t="n">
        <f aca="false">(1.000001018*(1-K166*K166))/(1+K166*COS(RADIANS(N166)))</f>
        <v>0.997584701007797</v>
      </c>
      <c r="P166" s="1" t="n">
        <f aca="false">M166-0.00569-0.00478*SIN(RADIANS(125.04-1934.136*G166))</f>
        <v>200.177124331339</v>
      </c>
      <c r="Q166" s="1" t="n">
        <f aca="false">23+(26+((21.448-G166*(46.815+G166*(0.00059-G166*0.001813))))/60)/60</f>
        <v>23.4402296990743</v>
      </c>
      <c r="R166" s="1" t="n">
        <f aca="false">Q166+0.00256*COS(RADIANS(125.04-1934.136*G166))</f>
        <v>23.4399904828663</v>
      </c>
      <c r="S166" s="1" t="n">
        <f aca="false">DEGREES(ATAN2(COS(RADIANS(P166)),COS(RADIANS(R166))*SIN(RADIANS(P166))))</f>
        <v>-161.368463482062</v>
      </c>
      <c r="T166" s="1" t="n">
        <f aca="false">DEGREES(ASIN(SIN(RADIANS(R166))*SIN(RADIANS(P166))))</f>
        <v>-7.88623287603442</v>
      </c>
      <c r="U166" s="1" t="n">
        <f aca="false">TAN(RADIANS(R166/2))*TAN(RADIANS(R166/2))</f>
        <v>0.0430371704645884</v>
      </c>
      <c r="V166" s="1" t="n">
        <f aca="false">4*DEGREES(U166*SIN(2*RADIANS(I166))-2*K166*SIN(RADIANS(J166))+4*K166*U166*SIN(RADIANS(J166))*COS(2*RADIANS(I166))-0.5*U166*U166*SIN(4*RADIANS(I166))-1.25*K166*K166*SIN(2*RADIANS(J166)))</f>
        <v>13.7765799979617</v>
      </c>
      <c r="W166" s="1" t="n">
        <f aca="false">DEGREES(ACOS(COS(RADIANS(90.833))/(COS(RADIANS($B$3))*COS(RADIANS(T166)))-TAN(RADIANS($B$3))*TAN(RADIANS(T166))))</f>
        <v>97.2443745426703</v>
      </c>
      <c r="X166" s="7" t="n">
        <f aca="false">(720-4*$B$4-V166+$B$5*60)/1440</f>
        <v>0.50436784444586</v>
      </c>
      <c r="Y166" s="7" t="n">
        <f aca="false">X166-W166*4/1440</f>
        <v>0.234244581827331</v>
      </c>
      <c r="Z166" s="7" t="n">
        <f aca="false">X166+W166*4/1440</f>
        <v>0.774491107064389</v>
      </c>
      <c r="AA166" s="9" t="n">
        <f aca="false">8*W166</f>
        <v>777.954996341362</v>
      </c>
      <c r="AB166" s="1" t="n">
        <f aca="false">MOD(E166*1440+V166+4*$B$4-60*$B$5,1440)</f>
        <v>983.71030399796</v>
      </c>
      <c r="AC166" s="1" t="n">
        <f aca="false">IF(AB166/4&lt;0,AB166/4+180,AB166/4-180)</f>
        <v>65.9275759994901</v>
      </c>
      <c r="AD166" s="1" t="n">
        <f aca="false">DEGREES(ACOS(SIN(RADIANS($B$3))*SIN(RADIANS(T166))+COS(RADIANS($B$3))*COS(RADIANS(T166))*COS(RADIANS(AC166))))</f>
        <v>66.2156527689092</v>
      </c>
      <c r="AE166" s="1" t="n">
        <f aca="false">90-AD166</f>
        <v>23.7843472310908</v>
      </c>
      <c r="AF166" s="1" t="n">
        <f aca="false">IF(AE166&gt;85,0,IF(AE166&gt;5,58.1/TAN(RADIANS(AE166))-0.07/POWER(TAN(RADIANS(AE166)),3)+0.000086/POWER(TAN(RADIANS(AE166)),5),IF(AE166&gt;-0.575,1735+AE166*(-518.2+AE166*(103.4+AE166*(-12.79+AE166*0.711))),-20.772/TAN(RADIANS(AE166)))))/3600</f>
        <v>0.0363931497573633</v>
      </c>
      <c r="AG166" s="1" t="n">
        <f aca="false">AE166+AF166</f>
        <v>23.8207403808481</v>
      </c>
      <c r="AH166" s="1" t="n">
        <f aca="false">IF(AC166&gt;0,MOD(DEGREES(ACOS(((SIN(RADIANS($B$3))*COS(RADIANS(AD166)))-SIN(RADIANS(T166)))/(COS(RADIANS($B$3))*SIN(RADIANS(AD166)))))+180,360),MOD(540-DEGREES(ACOS(((SIN(RADIANS($B$3))*COS(RADIANS(AD166)))-SIN(RADIANS(T166)))/(COS(RADIANS($B$3))*SIN(RADIANS(AD166))))),360))</f>
        <v>278.759985318211</v>
      </c>
    </row>
    <row r="167" customFormat="false" ht="15" hidden="false" customHeight="false" outlineLevel="0" collapsed="false">
      <c r="D167" s="6" t="n">
        <f aca="false">$B$7</f>
        <v>33890</v>
      </c>
      <c r="E167" s="7" t="n">
        <f aca="false">E166+0.1/24</f>
        <v>0.691666666666665</v>
      </c>
      <c r="F167" s="2" t="n">
        <f aca="false">D167+2415018.5+E167-$B$5/24</f>
        <v>2448908.775</v>
      </c>
      <c r="G167" s="8" t="n">
        <f aca="false">(F167-2451545)/36525</f>
        <v>-0.072175906913063</v>
      </c>
      <c r="I167" s="1" t="n">
        <f aca="false">MOD(280.46646+G167*(36000.76983+G167*0.0003032),360)</f>
        <v>202.078249530791</v>
      </c>
      <c r="J167" s="1" t="n">
        <f aca="false">357.52911+G167*(35999.05029-0.0001537*G167)</f>
        <v>-2240.73499349039</v>
      </c>
      <c r="K167" s="1" t="n">
        <f aca="false">0.016708634-G167*(0.000042037+0.0000001267*G167)</f>
        <v>0.0167116673985728</v>
      </c>
      <c r="L167" s="1" t="n">
        <f aca="false">SIN(RADIANS(J167))*(1.914602-G167*(0.004817+0.000014*G167))+SIN(RADIANS(2*J167))*(0.019993-0.000101*G167)+SIN(RADIANS(3*J167))*0.000289</f>
        <v>-1.89606807434716</v>
      </c>
      <c r="M167" s="1" t="n">
        <f aca="false">I167+L167</f>
        <v>200.182181456444</v>
      </c>
      <c r="N167" s="1" t="n">
        <f aca="false">J167+L167</f>
        <v>-2242.63106156474</v>
      </c>
      <c r="O167" s="1" t="n">
        <f aca="false">(1.000001018*(1-K167*K167))/(1+K167*COS(RADIANS(N167)))</f>
        <v>0.997583512922211</v>
      </c>
      <c r="P167" s="1" t="n">
        <f aca="false">M167-0.00569-0.00478*SIN(RADIANS(125.04-1934.136*G167))</f>
        <v>200.181250540087</v>
      </c>
      <c r="Q167" s="1" t="n">
        <f aca="false">23+(26+((21.448-G167*(46.815+G167*(0.00059-G167*0.001813))))/60)/60</f>
        <v>23.4402296975908</v>
      </c>
      <c r="R167" s="1" t="n">
        <f aca="false">Q167+0.00256*COS(RADIANS(125.04-1934.136*G167))</f>
        <v>23.4399904715677</v>
      </c>
      <c r="S167" s="1" t="n">
        <f aca="false">DEGREES(ATAN2(COS(RADIANS(P167)),COS(RADIANS(R167))*SIN(RADIANS(P167))))</f>
        <v>-161.364605127929</v>
      </c>
      <c r="T167" s="1" t="n">
        <f aca="false">DEGREES(ASIN(SIN(RADIANS(R167))*SIN(RADIANS(P167))))</f>
        <v>-7.88778819343677</v>
      </c>
      <c r="U167" s="1" t="n">
        <f aca="false">TAN(RADIANS(R167/2))*TAN(RADIANS(R167/2))</f>
        <v>0.0430371704219181</v>
      </c>
      <c r="V167" s="1" t="n">
        <f aca="false">4*DEGREES(U167*SIN(2*RADIANS(I167))-2*K167*SIN(RADIANS(J167))+4*K167*U167*SIN(RADIANS(J167))*COS(2*RADIANS(I167))-0.5*U167*U167*SIN(4*RADIANS(I167))-1.25*K167*K167*SIN(2*RADIANS(J167)))</f>
        <v>13.777585645713</v>
      </c>
      <c r="W167" s="1" t="n">
        <f aca="false">DEGREES(ACOS(COS(RADIANS(90.833))/(COS(RADIANS($B$3))*COS(RADIANS(T167)))-TAN(RADIANS($B$3))*TAN(RADIANS(T167))))</f>
        <v>97.2456189468144</v>
      </c>
      <c r="X167" s="7" t="n">
        <f aca="false">(720-4*$B$4-V167+$B$5*60)/1440</f>
        <v>0.504367146079366</v>
      </c>
      <c r="Y167" s="7" t="n">
        <f aca="false">X167-W167*4/1440</f>
        <v>0.234240426782659</v>
      </c>
      <c r="Z167" s="7" t="n">
        <f aca="false">X167+W167*4/1440</f>
        <v>0.774493865376073</v>
      </c>
      <c r="AA167" s="9" t="n">
        <f aca="false">8*W167</f>
        <v>777.964951574515</v>
      </c>
      <c r="AB167" s="1" t="n">
        <f aca="false">MOD(E167*1440+V167+4*$B$4-60*$B$5,1440)</f>
        <v>989.711309645711</v>
      </c>
      <c r="AC167" s="1" t="n">
        <f aca="false">IF(AB167/4&lt;0,AB167/4+180,AB167/4-180)</f>
        <v>67.4278274114276</v>
      </c>
      <c r="AD167" s="1" t="n">
        <f aca="false">DEGREES(ACOS(SIN(RADIANS($B$3))*SIN(RADIANS(T167))+COS(RADIANS($B$3))*COS(RADIANS(T167))*COS(RADIANS(AC167))))</f>
        <v>67.3874941212655</v>
      </c>
      <c r="AE167" s="1" t="n">
        <f aca="false">90-AD167</f>
        <v>22.6125058787345</v>
      </c>
      <c r="AF167" s="1" t="n">
        <f aca="false">IF(AE167&gt;85,0,IF(AE167&gt;5,58.1/TAN(RADIANS(AE167))-0.07/POWER(TAN(RADIANS(AE167)),3)+0.000086/POWER(TAN(RADIANS(AE167)),5),IF(AE167&gt;-0.575,1735+AE167*(-518.2+AE167*(103.4+AE167*(-12.79+AE167*0.711))),-20.772/TAN(RADIANS(AE167)))))/3600</f>
        <v>0.0384801640120567</v>
      </c>
      <c r="AG167" s="1" t="n">
        <f aca="false">AE167+AF167</f>
        <v>22.6509860427466</v>
      </c>
      <c r="AH167" s="1" t="n">
        <f aca="false">IF(AC167&gt;0,MOD(DEGREES(ACOS(((SIN(RADIANS($B$3))*COS(RADIANS(AD167)))-SIN(RADIANS(T167)))/(COS(RADIANS($B$3))*SIN(RADIANS(AD167)))))+180,360),MOD(540-DEGREES(ACOS(((SIN(RADIANS($B$3))*COS(RADIANS(AD167)))-SIN(RADIANS(T167)))/(COS(RADIANS($B$3))*SIN(RADIANS(AD167))))),360))</f>
        <v>277.765694624305</v>
      </c>
    </row>
    <row r="168" customFormat="false" ht="15" hidden="false" customHeight="false" outlineLevel="0" collapsed="false">
      <c r="D168" s="6" t="n">
        <f aca="false">$B$7</f>
        <v>33890</v>
      </c>
      <c r="E168" s="7" t="n">
        <f aca="false">E167+0.1/24</f>
        <v>0.695833333333332</v>
      </c>
      <c r="F168" s="2" t="n">
        <f aca="false">D168+2415018.5+E168-$B$5/24</f>
        <v>2448908.77916667</v>
      </c>
      <c r="G168" s="8" t="n">
        <f aca="false">(F168-2451545)/36525</f>
        <v>-0.0721757928359537</v>
      </c>
      <c r="I168" s="1" t="n">
        <f aca="false">MOD(280.46646+G168*(36000.76983+G168*0.0003032),360)</f>
        <v>202.082356394541</v>
      </c>
      <c r="J168" s="1" t="n">
        <f aca="false">357.52911+G168*(35999.05029-0.0001537*G168)</f>
        <v>-2240.7308868228</v>
      </c>
      <c r="K168" s="1" t="n">
        <f aca="false">0.016708634-G168*(0.000042037+0.0000001267*G168)</f>
        <v>0.0167116673937794</v>
      </c>
      <c r="L168" s="1" t="n">
        <f aca="false">SIN(RADIANS(J168))*(1.914602-G168*(0.004817+0.000014*G168))+SIN(RADIANS(2*J168))*(0.019993-0.000101*G168)+SIN(RADIANS(3*J168))*0.000289</f>
        <v>-1.89604871826364</v>
      </c>
      <c r="M168" s="1" t="n">
        <f aca="false">I168+L168</f>
        <v>200.186307676278</v>
      </c>
      <c r="N168" s="1" t="n">
        <f aca="false">J168+L168</f>
        <v>-2242.62693554106</v>
      </c>
      <c r="O168" s="1" t="n">
        <f aca="false">(1.000001018*(1-K168*K168))/(1+K168*COS(RADIANS(N168)))</f>
        <v>0.997582324847822</v>
      </c>
      <c r="P168" s="1" t="n">
        <f aca="false">M168-0.00569-0.00478*SIN(RADIANS(125.04-1934.136*G168))</f>
        <v>200.185376758201</v>
      </c>
      <c r="Q168" s="1" t="n">
        <f aca="false">23+(26+((21.448-G168*(46.815+G168*(0.00059-G168*0.001813))))/60)/60</f>
        <v>23.4402296961073</v>
      </c>
      <c r="R168" s="1" t="n">
        <f aca="false">Q168+0.00256*COS(RADIANS(125.04-1934.136*G168))</f>
        <v>23.439990460269</v>
      </c>
      <c r="S168" s="1" t="n">
        <f aca="false">DEGREES(ATAN2(COS(RADIANS(P168)),COS(RADIANS(R168))*SIN(RADIANS(P168))))</f>
        <v>-161.360746736016</v>
      </c>
      <c r="T168" s="1" t="n">
        <f aca="false">DEGREES(ASIN(SIN(RADIANS(R168))*SIN(RADIANS(P168))))</f>
        <v>-7.88934347904838</v>
      </c>
      <c r="U168" s="1" t="n">
        <f aca="false">TAN(RADIANS(R168/2))*TAN(RADIANS(R168/2))</f>
        <v>0.0430371703792478</v>
      </c>
      <c r="V168" s="1" t="n">
        <f aca="false">4*DEGREES(U168*SIN(2*RADIANS(I168))-2*K168*SIN(RADIANS(J168))+4*K168*U168*SIN(RADIANS(J168))*COS(2*RADIANS(I168))-0.5*U168*U168*SIN(4*RADIANS(I168))-1.25*K168*K168*SIN(2*RADIANS(J168)))</f>
        <v>13.7785911406943</v>
      </c>
      <c r="W168" s="1" t="n">
        <f aca="false">DEGREES(ACOS(COS(RADIANS(90.833))/(COS(RADIANS($B$3))*COS(RADIANS(T168)))-TAN(RADIANS($B$3))*TAN(RADIANS(T168))))</f>
        <v>97.2468633391095</v>
      </c>
      <c r="X168" s="7" t="n">
        <f aca="false">(720-4*$B$4-V168+$B$5*60)/1440</f>
        <v>0.504366447818962</v>
      </c>
      <c r="Y168" s="7" t="n">
        <f aca="false">X168-W168*4/1440</f>
        <v>0.234236271876991</v>
      </c>
      <c r="Z168" s="7" t="n">
        <f aca="false">X168+W168*4/1440</f>
        <v>0.774496623760933</v>
      </c>
      <c r="AA168" s="9" t="n">
        <f aca="false">8*W168</f>
        <v>777.974906712876</v>
      </c>
      <c r="AB168" s="1" t="n">
        <f aca="false">MOD(E168*1440+V168+4*$B$4-60*$B$5,1440)</f>
        <v>995.712315140692</v>
      </c>
      <c r="AC168" s="1" t="n">
        <f aca="false">IF(AB168/4&lt;0,AB168/4+180,AB168/4-180)</f>
        <v>68.9280787851731</v>
      </c>
      <c r="AD168" s="1" t="n">
        <f aca="false">DEGREES(ACOS(SIN(RADIANS($B$3))*SIN(RADIANS(T168))+COS(RADIANS($B$3))*COS(RADIANS(T168))*COS(RADIANS(AC168))))</f>
        <v>68.5621016987126</v>
      </c>
      <c r="AE168" s="1" t="n">
        <f aca="false">90-AD168</f>
        <v>21.4378983012874</v>
      </c>
      <c r="AF168" s="1" t="n">
        <f aca="false">IF(AE168&gt;85,0,IF(AE168&gt;5,58.1/TAN(RADIANS(AE168))-0.07/POWER(TAN(RADIANS(AE168)),3)+0.000086/POWER(TAN(RADIANS(AE168)),5),IF(AE168&gt;-0.575,1735+AE168*(-518.2+AE168*(103.4+AE168*(-12.79+AE168*0.711))),-20.772/TAN(RADIANS(AE168)))))/3600</f>
        <v>0.0407829223440396</v>
      </c>
      <c r="AG168" s="1" t="n">
        <f aca="false">AE168+AF168</f>
        <v>21.4786812236314</v>
      </c>
      <c r="AH168" s="1" t="n">
        <f aca="false">IF(AC168&gt;0,MOD(DEGREES(ACOS(((SIN(RADIANS($B$3))*COS(RADIANS(AD168)))-SIN(RADIANS(T168)))/(COS(RADIANS($B$3))*SIN(RADIANS(AD168)))))+180,360),MOD(540-DEGREES(ACOS(((SIN(RADIANS($B$3))*COS(RADIANS(AD168)))-SIN(RADIANS(T168)))/(COS(RADIANS($B$3))*SIN(RADIANS(AD168))))),360))</f>
        <v>276.783697545161</v>
      </c>
    </row>
    <row r="169" customFormat="false" ht="15" hidden="false" customHeight="false" outlineLevel="0" collapsed="false">
      <c r="D169" s="6" t="n">
        <f aca="false">$B$7</f>
        <v>33890</v>
      </c>
      <c r="E169" s="7" t="n">
        <f aca="false">E168+0.1/24</f>
        <v>0.699999999999999</v>
      </c>
      <c r="F169" s="2" t="n">
        <f aca="false">D169+2415018.5+E169-$B$5/24</f>
        <v>2448908.78333333</v>
      </c>
      <c r="G169" s="8" t="n">
        <f aca="false">(F169-2451545)/36525</f>
        <v>-0.0721756787588316</v>
      </c>
      <c r="I169" s="1" t="n">
        <f aca="false">MOD(280.46646+G169*(36000.76983+G169*0.0003032),360)</f>
        <v>202.086463258751</v>
      </c>
      <c r="J169" s="1" t="n">
        <f aca="false">357.52911+G169*(35999.05029-0.0001537*G169)</f>
        <v>-2240.72678015474</v>
      </c>
      <c r="K169" s="1" t="n">
        <f aca="false">0.016708634-G169*(0.000042037+0.0000001267*G169)</f>
        <v>0.0167116673889861</v>
      </c>
      <c r="L169" s="1" t="n">
        <f aca="false">SIN(RADIANS(J169))*(1.914602-G169*(0.004817+0.000014*G169))+SIN(RADIANS(2*J169))*(0.019993-0.000101*G169)+SIN(RADIANS(3*J169))*0.000289</f>
        <v>-1.89602935234993</v>
      </c>
      <c r="M169" s="1" t="n">
        <f aca="false">I169+L169</f>
        <v>200.190433906401</v>
      </c>
      <c r="N169" s="1" t="n">
        <f aca="false">J169+L169</f>
        <v>-2242.62280950709</v>
      </c>
      <c r="O169" s="1" t="n">
        <f aca="false">(1.000001018*(1-K169*K169))/(1+K169*COS(RADIANS(N169)))</f>
        <v>0.997581136784373</v>
      </c>
      <c r="P169" s="1" t="n">
        <f aca="false">M169-0.00569-0.00478*SIN(RADIANS(125.04-1934.136*G169))</f>
        <v>200.189502986604</v>
      </c>
      <c r="Q169" s="1" t="n">
        <f aca="false">23+(26+((21.448-G169*(46.815+G169*(0.00059-G169*0.001813))))/60)/60</f>
        <v>23.4402296946239</v>
      </c>
      <c r="R169" s="1" t="n">
        <f aca="false">Q169+0.00256*COS(RADIANS(125.04-1934.136*G169))</f>
        <v>23.4399904489704</v>
      </c>
      <c r="S169" s="1" t="n">
        <f aca="false">DEGREES(ATAN2(COS(RADIANS(P169)),COS(RADIANS(R169))*SIN(RADIANS(P169))))</f>
        <v>-161.356888305455</v>
      </c>
      <c r="T169" s="1" t="n">
        <f aca="false">DEGREES(ASIN(SIN(RADIANS(R169))*SIN(RADIANS(P169))))</f>
        <v>-7.89089873320952</v>
      </c>
      <c r="U169" s="1" t="n">
        <f aca="false">TAN(RADIANS(R169/2))*TAN(RADIANS(R169/2))</f>
        <v>0.0430371703365775</v>
      </c>
      <c r="V169" s="1" t="n">
        <f aca="false">4*DEGREES(U169*SIN(2*RADIANS(I169))-2*K169*SIN(RADIANS(J169))+4*K169*U169*SIN(RADIANS(J169))*COS(2*RADIANS(I169))-0.5*U169*U169*SIN(4*RADIANS(I169))-1.25*K169*K169*SIN(2*RADIANS(J169)))</f>
        <v>13.7795964831072</v>
      </c>
      <c r="W169" s="1" t="n">
        <f aca="false">DEGREES(ACOS(COS(RADIANS(90.833))/(COS(RADIANS($B$3))*COS(RADIANS(T169)))-TAN(RADIANS($B$3))*TAN(RADIANS(T169))))</f>
        <v>97.2481077198296</v>
      </c>
      <c r="X169" s="7" t="n">
        <f aca="false">(720-4*$B$4-V169+$B$5*60)/1440</f>
        <v>0.504365749664509</v>
      </c>
      <c r="Y169" s="7" t="n">
        <f aca="false">X169-W169*4/1440</f>
        <v>0.234232117109427</v>
      </c>
      <c r="Z169" s="7" t="n">
        <f aca="false">X169+W169*4/1440</f>
        <v>0.774499382219591</v>
      </c>
      <c r="AA169" s="9" t="n">
        <f aca="false">8*W169</f>
        <v>777.984861758637</v>
      </c>
      <c r="AB169" s="1" t="n">
        <f aca="false">MOD(E169*1440+V169+4*$B$4-60*$B$5,1440)</f>
        <v>1001.71332048311</v>
      </c>
      <c r="AC169" s="1" t="n">
        <f aca="false">IF(AB169/4&lt;0,AB169/4+180,AB169/4-180)</f>
        <v>70.4283301207764</v>
      </c>
      <c r="AD169" s="1" t="n">
        <f aca="false">DEGREES(ACOS(SIN(RADIANS($B$3))*SIN(RADIANS(T169))+COS(RADIANS($B$3))*COS(RADIANS(T169))*COS(RADIANS(AC169))))</f>
        <v>69.7390987785179</v>
      </c>
      <c r="AE169" s="1" t="n">
        <f aca="false">90-AD169</f>
        <v>20.2609012214821</v>
      </c>
      <c r="AF169" s="1" t="n">
        <f aca="false">IF(AE169&gt;85,0,IF(AE169&gt;5,58.1/TAN(RADIANS(AE169))-0.07/POWER(TAN(RADIANS(AE169)),3)+0.000086/POWER(TAN(RADIANS(AE169)),5),IF(AE169&gt;-0.575,1735+AE169*(-518.2+AE169*(103.4+AE169*(-12.79+AE169*0.711))),-20.772/TAN(RADIANS(AE169)))))/3600</f>
        <v>0.0433376610253066</v>
      </c>
      <c r="AG169" s="1" t="n">
        <f aca="false">AE169+AF169</f>
        <v>20.3042388825074</v>
      </c>
      <c r="AH169" s="1" t="n">
        <f aca="false">IF(AC169&gt;0,MOD(DEGREES(ACOS(((SIN(RADIANS($B$3))*COS(RADIANS(AD169)))-SIN(RADIANS(T169)))/(COS(RADIANS($B$3))*SIN(RADIANS(AD169)))))+180,360),MOD(540-DEGREES(ACOS(((SIN(RADIANS($B$3))*COS(RADIANS(AD169)))-SIN(RADIANS(T169)))/(COS(RADIANS($B$3))*SIN(RADIANS(AD169))))),360))</f>
        <v>275.81290098581</v>
      </c>
    </row>
    <row r="170" customFormat="false" ht="15" hidden="false" customHeight="false" outlineLevel="0" collapsed="false">
      <c r="D170" s="6" t="n">
        <f aca="false">$B$7</f>
        <v>33890</v>
      </c>
      <c r="E170" s="7" t="n">
        <f aca="false">E169+0.1/24</f>
        <v>0.704166666666665</v>
      </c>
      <c r="F170" s="2" t="n">
        <f aca="false">D170+2415018.5+E170-$B$5/24</f>
        <v>2448908.7875</v>
      </c>
      <c r="G170" s="8" t="n">
        <f aca="false">(F170-2451545)/36525</f>
        <v>-0.0721755646817223</v>
      </c>
      <c r="I170" s="1" t="n">
        <f aca="false">MOD(280.46646+G170*(36000.76983+G170*0.0003032),360)</f>
        <v>202.090570122502</v>
      </c>
      <c r="J170" s="1" t="n">
        <f aca="false">357.52911+G170*(35999.05029-0.0001537*G170)</f>
        <v>-2240.72267348714</v>
      </c>
      <c r="K170" s="1" t="n">
        <f aca="false">0.016708634-G170*(0.000042037+0.0000001267*G170)</f>
        <v>0.0167116673841927</v>
      </c>
      <c r="L170" s="1" t="n">
        <f aca="false">SIN(RADIANS(J170))*(1.914602-G170*(0.004817+0.000014*G170))+SIN(RADIANS(2*J170))*(0.019993-0.000101*G170)+SIN(RADIANS(3*J170))*0.000289</f>
        <v>-1.8960099766104</v>
      </c>
      <c r="M170" s="1" t="n">
        <f aca="false">I170+L170</f>
        <v>200.194560145892</v>
      </c>
      <c r="N170" s="1" t="n">
        <f aca="false">J170+L170</f>
        <v>-2242.61868346375</v>
      </c>
      <c r="O170" s="1" t="n">
        <f aca="false">(1.000001018*(1-K170*K170))/(1+K170*COS(RADIANS(N170)))</f>
        <v>0.997579948732134</v>
      </c>
      <c r="P170" s="1" t="n">
        <f aca="false">M170-0.00569-0.00478*SIN(RADIANS(125.04-1934.136*G170))</f>
        <v>200.193629224374</v>
      </c>
      <c r="Q170" s="1" t="n">
        <f aca="false">23+(26+((21.448-G170*(46.815+G170*(0.00059-G170*0.001813))))/60)/60</f>
        <v>23.4402296931404</v>
      </c>
      <c r="R170" s="1" t="n">
        <f aca="false">Q170+0.00256*COS(RADIANS(125.04-1934.136*G170))</f>
        <v>23.4399904376717</v>
      </c>
      <c r="S170" s="1" t="n">
        <f aca="false">DEGREES(ATAN2(COS(RADIANS(P170)),COS(RADIANS(R170))*SIN(RADIANS(P170))))</f>
        <v>-161.353029837102</v>
      </c>
      <c r="T170" s="1" t="n">
        <f aca="false">DEGREES(ASIN(SIN(RADIANS(R170))*SIN(RADIANS(P170))))</f>
        <v>-7.8924539555653</v>
      </c>
      <c r="U170" s="1" t="n">
        <f aca="false">TAN(RADIANS(R170/2))*TAN(RADIANS(R170/2))</f>
        <v>0.0430371702939072</v>
      </c>
      <c r="V170" s="1" t="n">
        <f aca="false">4*DEGREES(U170*SIN(2*RADIANS(I170))-2*K170*SIN(RADIANS(J170))+4*K170*U170*SIN(RADIANS(J170))*COS(2*RADIANS(I170))-0.5*U170*U170*SIN(4*RADIANS(I170))-1.25*K170*K170*SIN(2*RADIANS(J170)))</f>
        <v>13.780601672704</v>
      </c>
      <c r="W170" s="1" t="n">
        <f aca="false">DEGREES(ACOS(COS(RADIANS(90.833))/(COS(RADIANS($B$3))*COS(RADIANS(T170)))-TAN(RADIANS($B$3))*TAN(RADIANS(T170))))</f>
        <v>97.2493520886926</v>
      </c>
      <c r="X170" s="7" t="n">
        <f aca="false">(720-4*$B$4-V170+$B$5*60)/1440</f>
        <v>0.504365051616178</v>
      </c>
      <c r="Y170" s="7" t="n">
        <f aca="false">X170-W170*4/1440</f>
        <v>0.23422796248092</v>
      </c>
      <c r="Z170" s="7" t="n">
        <f aca="false">X170+W170*4/1440</f>
        <v>0.774502140751435</v>
      </c>
      <c r="AA170" s="9" t="n">
        <f aca="false">8*W170</f>
        <v>777.994816709541</v>
      </c>
      <c r="AB170" s="1" t="n">
        <f aca="false">MOD(E170*1440+V170+4*$B$4-60*$B$5,1440)</f>
        <v>1007.7143256727</v>
      </c>
      <c r="AC170" s="1" t="n">
        <f aca="false">IF(AB170/4&lt;0,AB170/4+180,AB170/4-180)</f>
        <v>71.9285814181754</v>
      </c>
      <c r="AD170" s="1" t="n">
        <f aca="false">DEGREES(ACOS(SIN(RADIANS($B$3))*SIN(RADIANS(T170))+COS(RADIANS($B$3))*COS(RADIANS(T170))*COS(RADIANS(AC170))))</f>
        <v>70.9181223464405</v>
      </c>
      <c r="AE170" s="1" t="n">
        <f aca="false">90-AD170</f>
        <v>19.0818776535595</v>
      </c>
      <c r="AF170" s="1" t="n">
        <f aca="false">IF(AE170&gt;85,0,IF(AE170&gt;5,58.1/TAN(RADIANS(AE170))-0.07/POWER(TAN(RADIANS(AE170)),3)+0.000086/POWER(TAN(RADIANS(AE170)),5),IF(AE170&gt;-0.575,1735+AE170*(-518.2+AE170*(103.4+AE170*(-12.79+AE170*0.711))),-20.772/TAN(RADIANS(AE170)))))/3600</f>
        <v>0.046189147628786</v>
      </c>
      <c r="AG170" s="1" t="n">
        <f aca="false">AE170+AF170</f>
        <v>19.1280668011882</v>
      </c>
      <c r="AH170" s="1" t="n">
        <f aca="false">IF(AC170&gt;0,MOD(DEGREES(ACOS(((SIN(RADIANS($B$3))*COS(RADIANS(AD170)))-SIN(RADIANS(T170)))/(COS(RADIANS($B$3))*SIN(RADIANS(AD170)))))+180,360),MOD(540-DEGREES(ACOS(((SIN(RADIANS($B$3))*COS(RADIANS(AD170)))-SIN(RADIANS(T170)))/(COS(RADIANS($B$3))*SIN(RADIANS(AD170))))),360))</f>
        <v>274.852253913855</v>
      </c>
    </row>
    <row r="171" customFormat="false" ht="15" hidden="false" customHeight="false" outlineLevel="0" collapsed="false">
      <c r="D171" s="6" t="n">
        <f aca="false">$B$7</f>
        <v>33890</v>
      </c>
      <c r="E171" s="7" t="n">
        <f aca="false">E170+0.1/24</f>
        <v>0.708333333333332</v>
      </c>
      <c r="F171" s="2" t="n">
        <f aca="false">D171+2415018.5+E171-$B$5/24</f>
        <v>2448908.79166667</v>
      </c>
      <c r="G171" s="8" t="n">
        <f aca="false">(F171-2451545)/36525</f>
        <v>-0.0721754506046002</v>
      </c>
      <c r="I171" s="1" t="n">
        <f aca="false">MOD(280.46646+G171*(36000.76983+G171*0.0003032),360)</f>
        <v>202.094676986712</v>
      </c>
      <c r="J171" s="1" t="n">
        <f aca="false">357.52911+G171*(35999.05029-0.0001537*G171)</f>
        <v>-2240.71856681908</v>
      </c>
      <c r="K171" s="1" t="n">
        <f aca="false">0.016708634-G171*(0.000042037+0.0000001267*G171)</f>
        <v>0.0167116673793993</v>
      </c>
      <c r="L171" s="1" t="n">
        <f aca="false">SIN(RADIANS(J171))*(1.914602-G171*(0.004817+0.000014*G171))+SIN(RADIANS(2*J171))*(0.019993-0.000101*G171)+SIN(RADIANS(3*J171))*0.000289</f>
        <v>-1.89599059104078</v>
      </c>
      <c r="M171" s="1" t="n">
        <f aca="false">I171+L171</f>
        <v>200.198686395671</v>
      </c>
      <c r="N171" s="1" t="n">
        <f aca="false">J171+L171</f>
        <v>-2242.61455741012</v>
      </c>
      <c r="O171" s="1" t="n">
        <f aca="false">(1.000001018*(1-K171*K171))/(1+K171*COS(RADIANS(N171)))</f>
        <v>0.997578760690847</v>
      </c>
      <c r="P171" s="1" t="n">
        <f aca="false">M171-0.00569-0.00478*SIN(RADIANS(125.04-1934.136*G171))</f>
        <v>200.197755472433</v>
      </c>
      <c r="Q171" s="1" t="n">
        <f aca="false">23+(26+((21.448-G171*(46.815+G171*(0.00059-G171*0.001813))))/60)/60</f>
        <v>23.4402296916569</v>
      </c>
      <c r="R171" s="1" t="n">
        <f aca="false">Q171+0.00256*COS(RADIANS(125.04-1934.136*G171))</f>
        <v>23.4399904263731</v>
      </c>
      <c r="S171" s="1" t="n">
        <f aca="false">DEGREES(ATAN2(COS(RADIANS(P171)),COS(RADIANS(R171))*SIN(RADIANS(P171))))</f>
        <v>-161.349171330089</v>
      </c>
      <c r="T171" s="1" t="n">
        <f aca="false">DEGREES(ASIN(SIN(RADIANS(R171))*SIN(RADIANS(P171))))</f>
        <v>-7.8940091464554</v>
      </c>
      <c r="U171" s="1" t="n">
        <f aca="false">TAN(RADIANS(R171/2))*TAN(RADIANS(R171/2))</f>
        <v>0.043037170251237</v>
      </c>
      <c r="V171" s="1" t="n">
        <f aca="false">4*DEGREES(U171*SIN(2*RADIANS(I171))-2*K171*SIN(RADIANS(J171))+4*K171*U171*SIN(RADIANS(J171))*COS(2*RADIANS(I171))-0.5*U171*U171*SIN(4*RADIANS(I171))-1.25*K171*K171*SIN(2*RADIANS(J171)))</f>
        <v>13.7816067096862</v>
      </c>
      <c r="W171" s="1" t="n">
        <f aca="false">DEGREES(ACOS(COS(RADIANS(90.833))/(COS(RADIANS($B$3))*COS(RADIANS(T171)))-TAN(RADIANS($B$3))*TAN(RADIANS(T171))))</f>
        <v>97.2505964459721</v>
      </c>
      <c r="X171" s="7" t="n">
        <f aca="false">(720-4*$B$4-V171+$B$5*60)/1440</f>
        <v>0.504364353673829</v>
      </c>
      <c r="Y171" s="7" t="n">
        <f aca="false">X171-W171*4/1440</f>
        <v>0.234223807990573</v>
      </c>
      <c r="Z171" s="7" t="n">
        <f aca="false">X171+W171*4/1440</f>
        <v>0.774504899357085</v>
      </c>
      <c r="AA171" s="9" t="n">
        <f aca="false">8*W171</f>
        <v>778.004771567777</v>
      </c>
      <c r="AB171" s="1" t="n">
        <f aca="false">MOD(E171*1440+V171+4*$B$4-60*$B$5,1440)</f>
        <v>1013.71533070968</v>
      </c>
      <c r="AC171" s="1" t="n">
        <f aca="false">IF(AB171/4&lt;0,AB171/4+180,AB171/4-180)</f>
        <v>73.4288326774211</v>
      </c>
      <c r="AD171" s="1" t="n">
        <f aca="false">DEGREES(ACOS(SIN(RADIANS($B$3))*SIN(RADIANS(T171))+COS(RADIANS($B$3))*COS(RADIANS(T171))*COS(RADIANS(AC171))))</f>
        <v>72.0988215542463</v>
      </c>
      <c r="AE171" s="1" t="n">
        <f aca="false">90-AD171</f>
        <v>17.9011784457537</v>
      </c>
      <c r="AF171" s="1" t="n">
        <f aca="false">IF(AE171&gt;85,0,IF(AE171&gt;5,58.1/TAN(RADIANS(AE171))-0.07/POWER(TAN(RADIANS(AE171)),3)+0.000086/POWER(TAN(RADIANS(AE171)),5),IF(AE171&gt;-0.575,1735+AE171*(-518.2+AE171*(103.4+AE171*(-12.79+AE171*0.711))),-20.772/TAN(RADIANS(AE171)))))/3600</f>
        <v>0.0493932999852104</v>
      </c>
      <c r="AG171" s="1" t="n">
        <f aca="false">AE171+AF171</f>
        <v>17.9505717457389</v>
      </c>
      <c r="AH171" s="1" t="n">
        <f aca="false">IF(AC171&gt;0,MOD(DEGREES(ACOS(((SIN(RADIANS($B$3))*COS(RADIANS(AD171)))-SIN(RADIANS(T171)))/(COS(RADIANS($B$3))*SIN(RADIANS(AD171)))))+180,360),MOD(540-DEGREES(ACOS(((SIN(RADIANS($B$3))*COS(RADIANS(AD171)))-SIN(RADIANS(T171)))/(COS(RADIANS($B$3))*SIN(RADIANS(AD171))))),360))</f>
        <v>273.900743926348</v>
      </c>
    </row>
    <row r="172" customFormat="false" ht="15" hidden="false" customHeight="false" outlineLevel="0" collapsed="false">
      <c r="D172" s="6" t="n">
        <f aca="false">$B$7</f>
        <v>33890</v>
      </c>
      <c r="E172" s="7" t="n">
        <f aca="false">E171+0.1/24</f>
        <v>0.712499999999999</v>
      </c>
      <c r="F172" s="2" t="n">
        <f aca="false">D172+2415018.5+E172-$B$5/24</f>
        <v>2448908.79583333</v>
      </c>
      <c r="G172" s="8" t="n">
        <f aca="false">(F172-2451545)/36525</f>
        <v>-0.0721753365274909</v>
      </c>
      <c r="I172" s="1" t="n">
        <f aca="false">MOD(280.46646+G172*(36000.76983+G172*0.0003032),360)</f>
        <v>202.098783850463</v>
      </c>
      <c r="J172" s="1" t="n">
        <f aca="false">357.52911+G172*(35999.05029-0.0001537*G172)</f>
        <v>-2240.71446015148</v>
      </c>
      <c r="K172" s="1" t="n">
        <f aca="false">0.016708634-G172*(0.000042037+0.0000001267*G172)</f>
        <v>0.0167116673746059</v>
      </c>
      <c r="L172" s="1" t="n">
        <f aca="false">SIN(RADIANS(J172))*(1.914602-G172*(0.004817+0.000014*G172))+SIN(RADIANS(2*J172))*(0.019993-0.000101*G172)+SIN(RADIANS(3*J172))*0.000289</f>
        <v>-1.89597119564547</v>
      </c>
      <c r="M172" s="1" t="n">
        <f aca="false">I172+L172</f>
        <v>200.202812654817</v>
      </c>
      <c r="N172" s="1" t="n">
        <f aca="false">J172+L172</f>
        <v>-2242.61043134713</v>
      </c>
      <c r="O172" s="1" t="n">
        <f aca="false">(1.000001018*(1-K172*K172))/(1+K172*COS(RADIANS(N172)))</f>
        <v>0.997577572660782</v>
      </c>
      <c r="P172" s="1" t="n">
        <f aca="false">M172-0.00569-0.00478*SIN(RADIANS(125.04-1934.136*G172))</f>
        <v>200.201881729859</v>
      </c>
      <c r="Q172" s="1" t="n">
        <f aca="false">23+(26+((21.448-G172*(46.815+G172*(0.00059-G172*0.001813))))/60)/60</f>
        <v>23.4402296901734</v>
      </c>
      <c r="R172" s="1" t="n">
        <f aca="false">Q172+0.00256*COS(RADIANS(125.04-1934.136*G172))</f>
        <v>23.4399904150745</v>
      </c>
      <c r="S172" s="1" t="n">
        <f aca="false">DEGREES(ATAN2(COS(RADIANS(P172)),COS(RADIANS(R172))*SIN(RADIANS(P172))))</f>
        <v>-161.345312785274</v>
      </c>
      <c r="T172" s="1" t="n">
        <f aca="false">DEGREES(ASIN(SIN(RADIANS(R172))*SIN(RADIANS(P172))))</f>
        <v>-7.89556430552476</v>
      </c>
      <c r="U172" s="1" t="n">
        <f aca="false">TAN(RADIANS(R172/2))*TAN(RADIANS(R172/2))</f>
        <v>0.0430371702085667</v>
      </c>
      <c r="V172" s="1" t="n">
        <f aca="false">4*DEGREES(U172*SIN(2*RADIANS(I172))-2*K172*SIN(RADIANS(J172))+4*K172*U172*SIN(RADIANS(J172))*COS(2*RADIANS(I172))-0.5*U172*U172*SIN(4*RADIANS(I172))-1.25*K172*K172*SIN(2*RADIANS(J172)))</f>
        <v>13.782611593806</v>
      </c>
      <c r="W172" s="1" t="n">
        <f aca="false">DEGREES(ACOS(COS(RADIANS(90.833))/(COS(RADIANS($B$3))*COS(RADIANS(T172)))-TAN(RADIANS($B$3))*TAN(RADIANS(T172))))</f>
        <v>97.2518407913858</v>
      </c>
      <c r="X172" s="7" t="n">
        <f aca="false">(720-4*$B$4-V172+$B$5*60)/1440</f>
        <v>0.504363655837635</v>
      </c>
      <c r="Y172" s="7" t="n">
        <f aca="false">X172-W172*4/1440</f>
        <v>0.234219653639341</v>
      </c>
      <c r="Z172" s="7" t="n">
        <f aca="false">X172+W172*4/1440</f>
        <v>0.774507658035929</v>
      </c>
      <c r="AA172" s="9" t="n">
        <f aca="false">8*W172</f>
        <v>778.014726331087</v>
      </c>
      <c r="AB172" s="1" t="n">
        <f aca="false">MOD(E172*1440+V172+4*$B$4-60*$B$5,1440)</f>
        <v>1019.7163355938</v>
      </c>
      <c r="AC172" s="1" t="n">
        <f aca="false">IF(AB172/4&lt;0,AB172/4+180,AB172/4-180)</f>
        <v>74.9290838984512</v>
      </c>
      <c r="AD172" s="1" t="n">
        <f aca="false">DEGREES(ACOS(SIN(RADIANS($B$3))*SIN(RADIANS(T172))+COS(RADIANS($B$3))*COS(RADIANS(T172))*COS(RADIANS(AC172))))</f>
        <v>73.2808562733393</v>
      </c>
      <c r="AE172" s="1" t="n">
        <f aca="false">90-AD172</f>
        <v>16.7191437266607</v>
      </c>
      <c r="AF172" s="1" t="n">
        <f aca="false">IF(AE172&gt;85,0,IF(AE172&gt;5,58.1/TAN(RADIANS(AE172))-0.07/POWER(TAN(RADIANS(AE172)),3)+0.000086/POWER(TAN(RADIANS(AE172)),5),IF(AE172&gt;-0.575,1735+AE172*(-518.2+AE172*(103.4+AE172*(-12.79+AE172*0.711))),-20.772/TAN(RADIANS(AE172)))))/3600</f>
        <v>0.0530208134499184</v>
      </c>
      <c r="AG172" s="1" t="n">
        <f aca="false">AE172+AF172</f>
        <v>16.7721645401106</v>
      </c>
      <c r="AH172" s="1" t="n">
        <f aca="false">IF(AC172&gt;0,MOD(DEGREES(ACOS(((SIN(RADIANS($B$3))*COS(RADIANS(AD172)))-SIN(RADIANS(T172)))/(COS(RADIANS($B$3))*SIN(RADIANS(AD172)))))+180,360),MOD(540-DEGREES(ACOS(((SIN(RADIANS($B$3))*COS(RADIANS(AD172)))-SIN(RADIANS(T172)))/(COS(RADIANS($B$3))*SIN(RADIANS(AD172))))),360))</f>
        <v>272.957393975597</v>
      </c>
    </row>
    <row r="173" customFormat="false" ht="15" hidden="false" customHeight="false" outlineLevel="0" collapsed="false">
      <c r="D173" s="6" t="n">
        <f aca="false">$B$7</f>
        <v>33890</v>
      </c>
      <c r="E173" s="7" t="n">
        <f aca="false">E172+0.1/24</f>
        <v>0.716666666666665</v>
      </c>
      <c r="F173" s="2" t="n">
        <f aca="false">D173+2415018.5+E173-$B$5/24</f>
        <v>2448908.8</v>
      </c>
      <c r="G173" s="8" t="n">
        <f aca="false">(F173-2451545)/36525</f>
        <v>-0.0721752224503688</v>
      </c>
      <c r="I173" s="1" t="n">
        <f aca="false">MOD(280.46646+G173*(36000.76983+G173*0.0003032),360)</f>
        <v>202.102890714672</v>
      </c>
      <c r="J173" s="1" t="n">
        <f aca="false">357.52911+G173*(35999.05029-0.0001537*G173)</f>
        <v>-2240.71035348343</v>
      </c>
      <c r="K173" s="1" t="n">
        <f aca="false">0.016708634-G173*(0.000042037+0.0000001267*G173)</f>
        <v>0.0167116673698126</v>
      </c>
      <c r="L173" s="1" t="n">
        <f aca="false">SIN(RADIANS(J173))*(1.914602-G173*(0.004817+0.000014*G173))+SIN(RADIANS(2*J173))*(0.019993-0.000101*G173)+SIN(RADIANS(3*J173))*0.000289</f>
        <v>-1.89595179042018</v>
      </c>
      <c r="M173" s="1" t="n">
        <f aca="false">I173+L173</f>
        <v>200.206938924252</v>
      </c>
      <c r="N173" s="1" t="n">
        <f aca="false">J173+L173</f>
        <v>-2242.60630527385</v>
      </c>
      <c r="O173" s="1" t="n">
        <f aca="false">(1.000001018*(1-K173*K173))/(1+K173*COS(RADIANS(N173)))</f>
        <v>0.99757638464168</v>
      </c>
      <c r="P173" s="1" t="n">
        <f aca="false">M173-0.00569-0.00478*SIN(RADIANS(125.04-1934.136*G173))</f>
        <v>200.206007997573</v>
      </c>
      <c r="Q173" s="1" t="n">
        <f aca="false">23+(26+((21.448-G173*(46.815+G173*(0.00059-G173*0.001813))))/60)/60</f>
        <v>23.44022968869</v>
      </c>
      <c r="R173" s="1" t="n">
        <f aca="false">Q173+0.00256*COS(RADIANS(125.04-1934.136*G173))</f>
        <v>23.4399904037758</v>
      </c>
      <c r="S173" s="1" t="n">
        <f aca="false">DEGREES(ATAN2(COS(RADIANS(P173)),COS(RADIANS(R173))*SIN(RADIANS(P173))))</f>
        <v>-161.341454201789</v>
      </c>
      <c r="T173" s="1" t="n">
        <f aca="false">DEGREES(ASIN(SIN(RADIANS(R173))*SIN(RADIANS(P173))))</f>
        <v>-7.89711943311311</v>
      </c>
      <c r="U173" s="1" t="n">
        <f aca="false">TAN(RADIANS(R173/2))*TAN(RADIANS(R173/2))</f>
        <v>0.0430371701658965</v>
      </c>
      <c r="V173" s="1" t="n">
        <f aca="false">4*DEGREES(U173*SIN(2*RADIANS(I173))-2*K173*SIN(RADIANS(J173))+4*K173*U173*SIN(RADIANS(J173))*COS(2*RADIANS(I173))-0.5*U173*U173*SIN(4*RADIANS(I173))-1.25*K173*K173*SIN(2*RADIANS(J173)))</f>
        <v>13.7836163252645</v>
      </c>
      <c r="W173" s="1" t="n">
        <f aca="false">DEGREES(ACOS(COS(RADIANS(90.833))/(COS(RADIANS($B$3))*COS(RADIANS(T173)))-TAN(RADIANS($B$3))*TAN(RADIANS(T173))))</f>
        <v>97.2530851252074</v>
      </c>
      <c r="X173" s="7" t="n">
        <f aca="false">(720-4*$B$4-V173+$B$5*60)/1440</f>
        <v>0.504362958107455</v>
      </c>
      <c r="Y173" s="7" t="n">
        <f aca="false">X173-W173*4/1440</f>
        <v>0.234215499426323</v>
      </c>
      <c r="Z173" s="7" t="n">
        <f aca="false">X173+W173*4/1440</f>
        <v>0.774510416788587</v>
      </c>
      <c r="AA173" s="9" t="n">
        <f aca="false">8*W173</f>
        <v>778.02468100166</v>
      </c>
      <c r="AB173" s="1" t="n">
        <f aca="false">MOD(E173*1440+V173+4*$B$4-60*$B$5,1440)</f>
        <v>1025.71734032526</v>
      </c>
      <c r="AC173" s="1" t="n">
        <f aca="false">IF(AB173/4&lt;0,AB173/4+180,AB173/4-180)</f>
        <v>76.4293350813156</v>
      </c>
      <c r="AD173" s="1" t="n">
        <f aca="false">DEGREES(ACOS(SIN(RADIANS($B$3))*SIN(RADIANS(T173))+COS(RADIANS($B$3))*COS(RADIANS(T173))*COS(RADIANS(AC173))))</f>
        <v>74.4638957321291</v>
      </c>
      <c r="AE173" s="1" t="n">
        <f aca="false">90-AD173</f>
        <v>15.5361042678709</v>
      </c>
      <c r="AF173" s="1" t="n">
        <f aca="false">IF(AE173&gt;85,0,IF(AE173&gt;5,58.1/TAN(RADIANS(AE173))-0.07/POWER(TAN(RADIANS(AE173)),3)+0.000086/POWER(TAN(RADIANS(AE173)),5),IF(AE173&gt;-0.575,1735+AE173*(-518.2+AE173*(103.4+AE173*(-12.79+AE173*0.711))),-20.772/TAN(RADIANS(AE173)))))/3600</f>
        <v>0.0571622673748922</v>
      </c>
      <c r="AG173" s="1" t="n">
        <f aca="false">AE173+AF173</f>
        <v>15.5932665352458</v>
      </c>
      <c r="AH173" s="1" t="n">
        <f aca="false">IF(AC173&gt;0,MOD(DEGREES(ACOS(((SIN(RADIANS($B$3))*COS(RADIANS(AD173)))-SIN(RADIANS(T173)))/(COS(RADIANS($B$3))*SIN(RADIANS(AD173)))))+180,360),MOD(540-DEGREES(ACOS(((SIN(RADIANS($B$3))*COS(RADIANS(AD173)))-SIN(RADIANS(T173)))/(COS(RADIANS($B$3))*SIN(RADIANS(AD173))))),360))</f>
        <v>272.021259244733</v>
      </c>
    </row>
    <row r="174" customFormat="false" ht="15" hidden="false" customHeight="false" outlineLevel="0" collapsed="false">
      <c r="D174" s="6" t="n">
        <f aca="false">$B$7</f>
        <v>33890</v>
      </c>
      <c r="E174" s="7" t="n">
        <f aca="false">E173+0.1/24</f>
        <v>0.720833333333332</v>
      </c>
      <c r="F174" s="2" t="n">
        <f aca="false">D174+2415018.5+E174-$B$5/24</f>
        <v>2448908.80416667</v>
      </c>
      <c r="G174" s="8" t="n">
        <f aca="false">(F174-2451545)/36525</f>
        <v>-0.0721751083732595</v>
      </c>
      <c r="I174" s="1" t="n">
        <f aca="false">MOD(280.46646+G174*(36000.76983+G174*0.0003032),360)</f>
        <v>202.106997578424</v>
      </c>
      <c r="J174" s="1" t="n">
        <f aca="false">357.52911+G174*(35999.05029-0.0001537*G174)</f>
        <v>-2240.70624681583</v>
      </c>
      <c r="K174" s="1" t="n">
        <f aca="false">0.016708634-G174*(0.000042037+0.0000001267*G174)</f>
        <v>0.0167116673650192</v>
      </c>
      <c r="L174" s="1" t="n">
        <f aca="false">SIN(RADIANS(J174))*(1.914602-G174*(0.004817+0.000014*G174))+SIN(RADIANS(2*J174))*(0.019993-0.000101*G174)+SIN(RADIANS(3*J174))*0.000289</f>
        <v>-1.89593237536931</v>
      </c>
      <c r="M174" s="1" t="n">
        <f aca="false">I174+L174</f>
        <v>200.211065203054</v>
      </c>
      <c r="N174" s="1" t="n">
        <f aca="false">J174+L174</f>
        <v>-2242.6021791912</v>
      </c>
      <c r="O174" s="1" t="n">
        <f aca="false">(1.000001018*(1-K174*K174))/(1+K174*COS(RADIANS(N174)))</f>
        <v>0.997575196633814</v>
      </c>
      <c r="P174" s="1" t="n">
        <f aca="false">M174-0.00569-0.00478*SIN(RADIANS(125.04-1934.136*G174))</f>
        <v>200.210134274655</v>
      </c>
      <c r="Q174" s="1" t="n">
        <f aca="false">23+(26+((21.448-G174*(46.815+G174*(0.00059-G174*0.001813))))/60)/60</f>
        <v>23.4402296872065</v>
      </c>
      <c r="R174" s="1" t="n">
        <f aca="false">Q174+0.00256*COS(RADIANS(125.04-1934.136*G174))</f>
        <v>23.4399903924772</v>
      </c>
      <c r="S174" s="1" t="n">
        <f aca="false">DEGREES(ATAN2(COS(RADIANS(P174)),COS(RADIANS(R174))*SIN(RADIANS(P174))))</f>
        <v>-161.337595580489</v>
      </c>
      <c r="T174" s="1" t="n">
        <f aca="false">DEGREES(ASIN(SIN(RADIANS(R174))*SIN(RADIANS(P174))))</f>
        <v>-7.89867452886572</v>
      </c>
      <c r="U174" s="1" t="n">
        <f aca="false">TAN(RADIANS(R174/2))*TAN(RADIANS(R174/2))</f>
        <v>0.0430371701232263</v>
      </c>
      <c r="V174" s="1" t="n">
        <f aca="false">4*DEGREES(U174*SIN(2*RADIANS(I174))-2*K174*SIN(RADIANS(J174))+4*K174*U174*SIN(RADIANS(J174))*COS(2*RADIANS(I174))-0.5*U174*U174*SIN(4*RADIANS(I174))-1.25*K174*K174*SIN(2*RADIANS(J174)))</f>
        <v>13.7846209038144</v>
      </c>
      <c r="W174" s="1" t="n">
        <f aca="false">DEGREES(ACOS(COS(RADIANS(90.833))/(COS(RADIANS($B$3))*COS(RADIANS(T174)))-TAN(RADIANS($B$3))*TAN(RADIANS(T174))))</f>
        <v>97.2543294471549</v>
      </c>
      <c r="X174" s="7" t="n">
        <f aca="false">(720-4*$B$4-V174+$B$5*60)/1440</f>
        <v>0.504362260483462</v>
      </c>
      <c r="Y174" s="7" t="n">
        <f aca="false">X174-W174*4/1440</f>
        <v>0.234211345352476</v>
      </c>
      <c r="Z174" s="7" t="n">
        <f aca="false">X174+W174*4/1440</f>
        <v>0.774513175614448</v>
      </c>
      <c r="AA174" s="9" t="n">
        <f aca="false">8*W174</f>
        <v>778.034635577239</v>
      </c>
      <c r="AB174" s="1" t="n">
        <f aca="false">MOD(E174*1440+V174+4*$B$4-60*$B$5,1440)</f>
        <v>1031.71834490381</v>
      </c>
      <c r="AC174" s="1" t="n">
        <f aca="false">IF(AB174/4&lt;0,AB174/4+180,AB174/4-180)</f>
        <v>77.9295862259531</v>
      </c>
      <c r="AD174" s="1" t="n">
        <f aca="false">DEGREES(ACOS(SIN(RADIANS($B$3))*SIN(RADIANS(T174))+COS(RADIANS($B$3))*COS(RADIANS(T174))*COS(RADIANS(AC174))))</f>
        <v>75.6476172307244</v>
      </c>
      <c r="AE174" s="1" t="n">
        <f aca="false">90-AD174</f>
        <v>14.3523827692756</v>
      </c>
      <c r="AF174" s="1" t="n">
        <f aca="false">IF(AE174&gt;85,0,IF(AE174&gt;5,58.1/TAN(RADIANS(AE174))-0.07/POWER(TAN(RADIANS(AE174)),3)+0.000086/POWER(TAN(RADIANS(AE174)),5),IF(AE174&gt;-0.575,1735+AE174*(-518.2+AE174*(103.4+AE174*(-12.79+AE174*0.711))),-20.772/TAN(RADIANS(AE174)))))/3600</f>
        <v>0.0619354406424041</v>
      </c>
      <c r="AG174" s="1" t="n">
        <f aca="false">AE174+AF174</f>
        <v>14.414318209918</v>
      </c>
      <c r="AH174" s="1" t="n">
        <f aca="false">IF(AC174&gt;0,MOD(DEGREES(ACOS(((SIN(RADIANS($B$3))*COS(RADIANS(AD174)))-SIN(RADIANS(T174)))/(COS(RADIANS($B$3))*SIN(RADIANS(AD174)))))+180,360),MOD(540-DEGREES(ACOS(((SIN(RADIANS($B$3))*COS(RADIANS(AD174)))-SIN(RADIANS(T174)))/(COS(RADIANS($B$3))*SIN(RADIANS(AD174))))),360))</f>
        <v>271.091424172903</v>
      </c>
    </row>
    <row r="175" customFormat="false" ht="15" hidden="false" customHeight="false" outlineLevel="0" collapsed="false">
      <c r="D175" s="6" t="n">
        <f aca="false">$B$7</f>
        <v>33890</v>
      </c>
      <c r="E175" s="7" t="n">
        <f aca="false">E174+0.1/24</f>
        <v>0.724999999999999</v>
      </c>
      <c r="F175" s="2" t="n">
        <f aca="false">D175+2415018.5+E175-$B$5/24</f>
        <v>2448908.80833333</v>
      </c>
      <c r="G175" s="8" t="n">
        <f aca="false">(F175-2451545)/36525</f>
        <v>-0.0721749942961374</v>
      </c>
      <c r="I175" s="1" t="n">
        <f aca="false">MOD(280.46646+G175*(36000.76983+G175*0.0003032),360)</f>
        <v>202.111104442633</v>
      </c>
      <c r="J175" s="1" t="n">
        <f aca="false">357.52911+G175*(35999.05029-0.0001537*G175)</f>
        <v>-2240.70214014777</v>
      </c>
      <c r="K175" s="1" t="n">
        <f aca="false">0.016708634-G175*(0.000042037+0.0000001267*G175)</f>
        <v>0.0167116673602258</v>
      </c>
      <c r="L175" s="1" t="n">
        <f aca="false">SIN(RADIANS(J175))*(1.914602-G175*(0.004817+0.000014*G175))+SIN(RADIANS(2*J175))*(0.019993-0.000101*G175)+SIN(RADIANS(3*J175))*0.000289</f>
        <v>-1.89591295048857</v>
      </c>
      <c r="M175" s="1" t="n">
        <f aca="false">I175+L175</f>
        <v>200.215191492145</v>
      </c>
      <c r="N175" s="1" t="n">
        <f aca="false">J175+L175</f>
        <v>-2242.59805309826</v>
      </c>
      <c r="O175" s="1" t="n">
        <f aca="false">(1.000001018*(1-K175*K175))/(1+K175*COS(RADIANS(N175)))</f>
        <v>0.997574008636924</v>
      </c>
      <c r="P175" s="1" t="n">
        <f aca="false">M175-0.00569-0.00478*SIN(RADIANS(125.04-1934.136*G175))</f>
        <v>200.214260562025</v>
      </c>
      <c r="Q175" s="1" t="n">
        <f aca="false">23+(26+((21.448-G175*(46.815+G175*(0.00059-G175*0.001813))))/60)/60</f>
        <v>23.440229685723</v>
      </c>
      <c r="R175" s="1" t="n">
        <f aca="false">Q175+0.00256*COS(RADIANS(125.04-1934.136*G175))</f>
        <v>23.4399903811786</v>
      </c>
      <c r="S175" s="1" t="n">
        <f aca="false">DEGREES(ATAN2(COS(RADIANS(P175)),COS(RADIANS(R175))*SIN(RADIANS(P175))))</f>
        <v>-161.333736920508</v>
      </c>
      <c r="T175" s="1" t="n">
        <f aca="false">DEGREES(ASIN(SIN(RADIANS(R175))*SIN(RADIANS(P175))))</f>
        <v>-7.90022959312229</v>
      </c>
      <c r="U175" s="1" t="n">
        <f aca="false">TAN(RADIANS(R175/2))*TAN(RADIANS(R175/2))</f>
        <v>0.043037170080556</v>
      </c>
      <c r="V175" s="1" t="n">
        <f aca="false">4*DEGREES(U175*SIN(2*RADIANS(I175))-2*K175*SIN(RADIANS(J175))+4*K175*U175*SIN(RADIANS(J175))*COS(2*RADIANS(I175))-0.5*U175*U175*SIN(4*RADIANS(I175))-1.25*K175*K175*SIN(2*RADIANS(J175)))</f>
        <v>13.7856253296569</v>
      </c>
      <c r="W175" s="1" t="n">
        <f aca="false">DEGREES(ACOS(COS(RADIANS(90.833))/(COS(RADIANS($B$3))*COS(RADIANS(T175)))-TAN(RADIANS($B$3))*TAN(RADIANS(T175))))</f>
        <v>97.2555737575018</v>
      </c>
      <c r="X175" s="7" t="n">
        <f aca="false">(720-4*$B$4-V175+$B$5*60)/1440</f>
        <v>0.504361562965516</v>
      </c>
      <c r="Y175" s="7" t="n">
        <f aca="false">X175-W175*4/1440</f>
        <v>0.2342071914169</v>
      </c>
      <c r="Z175" s="7" t="n">
        <f aca="false">X175+W175*4/1440</f>
        <v>0.774515934514132</v>
      </c>
      <c r="AA175" s="9" t="n">
        <f aca="false">8*W175</f>
        <v>778.044590060014</v>
      </c>
      <c r="AB175" s="1" t="n">
        <f aca="false">MOD(E175*1440+V175+4*$B$4-60*$B$5,1440)</f>
        <v>1037.71934932966</v>
      </c>
      <c r="AC175" s="1" t="n">
        <f aca="false">IF(AB175/4&lt;0,AB175/4+180,AB175/4-180)</f>
        <v>79.4298373324139</v>
      </c>
      <c r="AD175" s="1" t="n">
        <f aca="false">DEGREES(ACOS(SIN(RADIANS($B$3))*SIN(RADIANS(T175))+COS(RADIANS($B$3))*COS(RADIANS(T175))*COS(RADIANS(AC175))))</f>
        <v>76.8317049218278</v>
      </c>
      <c r="AE175" s="1" t="n">
        <f aca="false">90-AD175</f>
        <v>13.1682950781722</v>
      </c>
      <c r="AF175" s="1" t="n">
        <f aca="false">IF(AE175&gt;85,0,IF(AE175&gt;5,58.1/TAN(RADIANS(AE175))-0.07/POWER(TAN(RADIANS(AE175)),3)+0.000086/POWER(TAN(RADIANS(AE175)),5),IF(AE175&gt;-0.575,1735+AE175*(-518.2+AE175*(103.4+AE175*(-12.79+AE175*0.711))),-20.772/TAN(RADIANS(AE175)))))/3600</f>
        <v>0.0674959866442856</v>
      </c>
      <c r="AG175" s="1" t="n">
        <f aca="false">AE175+AF175</f>
        <v>13.2357910648165</v>
      </c>
      <c r="AH175" s="1" t="n">
        <f aca="false">IF(AC175&gt;0,MOD(DEGREES(ACOS(((SIN(RADIANS($B$3))*COS(RADIANS(AD175)))-SIN(RADIANS(T175)))/(COS(RADIANS($B$3))*SIN(RADIANS(AD175)))))+180,360),MOD(540-DEGREES(ACOS(((SIN(RADIANS($B$3))*COS(RADIANS(AD175)))-SIN(RADIANS(T175)))/(COS(RADIANS($B$3))*SIN(RADIANS(AD175))))),360))</f>
        <v>270.166999618539</v>
      </c>
    </row>
    <row r="176" customFormat="false" ht="15" hidden="false" customHeight="false" outlineLevel="0" collapsed="false">
      <c r="D176" s="6" t="n">
        <f aca="false">$B$7</f>
        <v>33890</v>
      </c>
      <c r="E176" s="7" t="n">
        <f aca="false">E175+0.1/24</f>
        <v>0.729166666666665</v>
      </c>
      <c r="F176" s="2" t="n">
        <f aca="false">D176+2415018.5+E176-$B$5/24</f>
        <v>2448908.8125</v>
      </c>
      <c r="G176" s="8" t="n">
        <f aca="false">(F176-2451545)/36525</f>
        <v>-0.0721748802190281</v>
      </c>
      <c r="I176" s="1" t="n">
        <f aca="false">MOD(280.46646+G176*(36000.76983+G176*0.0003032),360)</f>
        <v>202.115211306385</v>
      </c>
      <c r="J176" s="1" t="n">
        <f aca="false">357.52911+G176*(35999.05029-0.0001537*G176)</f>
        <v>-2240.69803348017</v>
      </c>
      <c r="K176" s="1" t="n">
        <f aca="false">0.016708634-G176*(0.000042037+0.0000001267*G176)</f>
        <v>0.0167116673554324</v>
      </c>
      <c r="L176" s="1" t="n">
        <f aca="false">SIN(RADIANS(J176))*(1.914602-G176*(0.004817+0.000014*G176))+SIN(RADIANS(2*J176))*(0.019993-0.000101*G176)+SIN(RADIANS(3*J176))*0.000289</f>
        <v>-1.89589351578237</v>
      </c>
      <c r="M176" s="1" t="n">
        <f aca="false">I176+L176</f>
        <v>200.219317790603</v>
      </c>
      <c r="N176" s="1" t="n">
        <f aca="false">J176+L176</f>
        <v>-2242.59392699596</v>
      </c>
      <c r="O176" s="1" t="n">
        <f aca="false">(1.000001018*(1-K176*K176))/(1+K176*COS(RADIANS(N176)))</f>
        <v>0.997572820651281</v>
      </c>
      <c r="P176" s="1" t="n">
        <f aca="false">M176-0.00569-0.00478*SIN(RADIANS(125.04-1934.136*G176))</f>
        <v>200.218386858762</v>
      </c>
      <c r="Q176" s="1" t="n">
        <f aca="false">23+(26+((21.448-G176*(46.815+G176*(0.00059-G176*0.001813))))/60)/60</f>
        <v>23.4402296842395</v>
      </c>
      <c r="R176" s="1" t="n">
        <f aca="false">Q176+0.00256*COS(RADIANS(125.04-1934.136*G176))</f>
        <v>23.4399903698799</v>
      </c>
      <c r="S176" s="1" t="n">
        <f aca="false">DEGREES(ATAN2(COS(RADIANS(P176)),COS(RADIANS(R176))*SIN(RADIANS(P176))))</f>
        <v>-161.329878222702</v>
      </c>
      <c r="T176" s="1" t="n">
        <f aca="false">DEGREES(ASIN(SIN(RADIANS(R176))*SIN(RADIANS(P176))))</f>
        <v>-7.9017846255279</v>
      </c>
      <c r="U176" s="1" t="n">
        <f aca="false">TAN(RADIANS(R176/2))*TAN(RADIANS(R176/2))</f>
        <v>0.0430371700378859</v>
      </c>
      <c r="V176" s="1" t="n">
        <f aca="false">4*DEGREES(U176*SIN(2*RADIANS(I176))-2*K176*SIN(RADIANS(J176))+4*K176*U176*SIN(RADIANS(J176))*COS(2*RADIANS(I176))-0.5*U176*U176*SIN(4*RADIANS(I176))-1.25*K176*K176*SIN(2*RADIANS(J176)))</f>
        <v>13.7866296025445</v>
      </c>
      <c r="W176" s="1" t="n">
        <f aca="false">DEGREES(ACOS(COS(RADIANS(90.833))/(COS(RADIANS($B$3))*COS(RADIANS(T176)))-TAN(RADIANS($B$3))*TAN(RADIANS(T176))))</f>
        <v>97.256818055966</v>
      </c>
      <c r="X176" s="7" t="n">
        <f aca="false">(720-4*$B$4-V176+$B$5*60)/1440</f>
        <v>0.504360865553789</v>
      </c>
      <c r="Y176" s="7" t="n">
        <f aca="false">X176-W176*4/1440</f>
        <v>0.23420303762055</v>
      </c>
      <c r="Z176" s="7" t="n">
        <f aca="false">X176+W176*4/1440</f>
        <v>0.774518693487028</v>
      </c>
      <c r="AA176" s="9" t="n">
        <f aca="false">8*W176</f>
        <v>778.054544447728</v>
      </c>
      <c r="AB176" s="1" t="n">
        <f aca="false">MOD(E176*1440+V176+4*$B$4-60*$B$5,1440)</f>
        <v>1043.72035360254</v>
      </c>
      <c r="AC176" s="1" t="n">
        <f aca="false">IF(AB176/4&lt;0,AB176/4+180,AB176/4-180)</f>
        <v>80.9300884006355</v>
      </c>
      <c r="AD176" s="1" t="n">
        <f aca="false">DEGREES(ACOS(SIN(RADIANS($B$3))*SIN(RADIANS(T176))+COS(RADIANS($B$3))*COS(RADIANS(T176))*COS(RADIANS(AC176))))</f>
        <v>78.0158486525917</v>
      </c>
      <c r="AE176" s="1" t="n">
        <f aca="false">90-AD176</f>
        <v>11.9841513474083</v>
      </c>
      <c r="AF176" s="1" t="n">
        <f aca="false">IF(AE176&gt;85,0,IF(AE176&gt;5,58.1/TAN(RADIANS(AE176))-0.07/POWER(TAN(RADIANS(AE176)),3)+0.000086/POWER(TAN(RADIANS(AE176)),5),IF(AE176&gt;-0.575,1735+AE176*(-518.2+AE176*(103.4+AE176*(-12.79+AE176*0.711))),-20.772/TAN(RADIANS(AE176)))))/3600</f>
        <v>0.0740533075420315</v>
      </c>
      <c r="AG176" s="1" t="n">
        <f aca="false">AE176+AF176</f>
        <v>12.0582046549504</v>
      </c>
      <c r="AH176" s="1" t="n">
        <f aca="false">IF(AC176&gt;0,MOD(DEGREES(ACOS(((SIN(RADIANS($B$3))*COS(RADIANS(AD176)))-SIN(RADIANS(T176)))/(COS(RADIANS($B$3))*SIN(RADIANS(AD176)))))+180,360),MOD(540-DEGREES(ACOS(((SIN(RADIANS($B$3))*COS(RADIANS(AD176)))-SIN(RADIANS(T176)))/(COS(RADIANS($B$3))*SIN(RADIANS(AD176))))),360))</f>
        <v>269.24712015891</v>
      </c>
    </row>
    <row r="177" customFormat="false" ht="15" hidden="false" customHeight="false" outlineLevel="0" collapsed="false">
      <c r="D177" s="6" t="n">
        <f aca="false">$B$7</f>
        <v>33890</v>
      </c>
      <c r="E177" s="7" t="n">
        <f aca="false">E176+0.1/24</f>
        <v>0.733333333333332</v>
      </c>
      <c r="F177" s="2" t="n">
        <f aca="false">D177+2415018.5+E177-$B$5/24</f>
        <v>2448908.81666667</v>
      </c>
      <c r="G177" s="8" t="n">
        <f aca="false">(F177-2451545)/36525</f>
        <v>-0.072174766141906</v>
      </c>
      <c r="I177" s="1" t="n">
        <f aca="false">MOD(280.46646+G177*(36000.76983+G177*0.0003032),360)</f>
        <v>202.119318170594</v>
      </c>
      <c r="J177" s="1" t="n">
        <f aca="false">357.52911+G177*(35999.05029-0.0001537*G177)</f>
        <v>-2240.69392681212</v>
      </c>
      <c r="K177" s="1" t="n">
        <f aca="false">0.016708634-G177*(0.000042037+0.0000001267*G177)</f>
        <v>0.0167116673506391</v>
      </c>
      <c r="L177" s="1" t="n">
        <f aca="false">SIN(RADIANS(J177))*(1.914602-G177*(0.004817+0.000014*G177))+SIN(RADIANS(2*J177))*(0.019993-0.000101*G177)+SIN(RADIANS(3*J177))*0.000289</f>
        <v>-1.89587407124642</v>
      </c>
      <c r="M177" s="1" t="n">
        <f aca="false">I177+L177</f>
        <v>200.223444099348</v>
      </c>
      <c r="N177" s="1" t="n">
        <f aca="false">J177+L177</f>
        <v>-2242.58980088336</v>
      </c>
      <c r="O177" s="1" t="n">
        <f aca="false">(1.000001018*(1-K177*K177))/(1+K177*COS(RADIANS(N177)))</f>
        <v>0.997571632676627</v>
      </c>
      <c r="P177" s="1" t="n">
        <f aca="false">M177-0.00569-0.00478*SIN(RADIANS(125.04-1934.136*G177))</f>
        <v>200.222513165786</v>
      </c>
      <c r="Q177" s="1" t="n">
        <f aca="false">23+(26+((21.448-G177*(46.815+G177*(0.00059-G177*0.001813))))/60)/60</f>
        <v>23.4402296827561</v>
      </c>
      <c r="R177" s="1" t="n">
        <f aca="false">Q177+0.00256*COS(RADIANS(125.04-1934.136*G177))</f>
        <v>23.4399903585813</v>
      </c>
      <c r="S177" s="1" t="n">
        <f aca="false">DEGREES(ATAN2(COS(RADIANS(P177)),COS(RADIANS(R177))*SIN(RADIANS(P177))))</f>
        <v>-161.326019486204</v>
      </c>
      <c r="T177" s="1" t="n">
        <f aca="false">DEGREES(ASIN(SIN(RADIANS(R177))*SIN(RADIANS(P177))))</f>
        <v>-7.9033396264218</v>
      </c>
      <c r="U177" s="1" t="n">
        <f aca="false">TAN(RADIANS(R177/2))*TAN(RADIANS(R177/2))</f>
        <v>0.0430371699952157</v>
      </c>
      <c r="V177" s="1" t="n">
        <f aca="false">4*DEGREES(U177*SIN(2*RADIANS(I177))-2*K177*SIN(RADIANS(J177))+4*K177*U177*SIN(RADIANS(J177))*COS(2*RADIANS(I177))-0.5*U177*U177*SIN(4*RADIANS(I177))-1.25*K177*K177*SIN(2*RADIANS(J177)))</f>
        <v>13.787633722678</v>
      </c>
      <c r="W177" s="1" t="n">
        <f aca="false">DEGREES(ACOS(COS(RADIANS(90.833))/(COS(RADIANS($B$3))*COS(RADIANS(T177)))-TAN(RADIANS($B$3))*TAN(RADIANS(T177))))</f>
        <v>97.2580623428208</v>
      </c>
      <c r="X177" s="7" t="n">
        <f aca="false">(720-4*$B$4-V177+$B$5*60)/1440</f>
        <v>0.50436016824814</v>
      </c>
      <c r="Y177" s="7" t="n">
        <f aca="false">X177-W177*4/1440</f>
        <v>0.234198883962527</v>
      </c>
      <c r="Z177" s="7" t="n">
        <f aca="false">X177+W177*4/1440</f>
        <v>0.774521452533754</v>
      </c>
      <c r="AA177" s="9" t="n">
        <f aca="false">8*W177</f>
        <v>778.064498742567</v>
      </c>
      <c r="AB177" s="1" t="n">
        <f aca="false">MOD(E177*1440+V177+4*$B$4-60*$B$5,1440)</f>
        <v>1049.72135772268</v>
      </c>
      <c r="AC177" s="1" t="n">
        <f aca="false">IF(AB177/4&lt;0,AB177/4+180,AB177/4-180)</f>
        <v>82.430339430669</v>
      </c>
      <c r="AD177" s="1" t="n">
        <f aca="false">DEGREES(ACOS(SIN(RADIANS($B$3))*SIN(RADIANS(T177))+COS(RADIANS($B$3))*COS(RADIANS(T177))*COS(RADIANS(AC177))))</f>
        <v>79.1997428574214</v>
      </c>
      <c r="AE177" s="1" t="n">
        <f aca="false">90-AD177</f>
        <v>10.8002571425786</v>
      </c>
      <c r="AF177" s="1" t="n">
        <f aca="false">IF(AE177&gt;85,0,IF(AE177&gt;5,58.1/TAN(RADIANS(AE177))-0.07/POWER(TAN(RADIANS(AE177)),3)+0.000086/POWER(TAN(RADIANS(AE177)),5),IF(AE177&gt;-0.575,1735+AE177*(-518.2+AE177*(103.4+AE177*(-12.79+AE177*0.711))),-20.772/TAN(RADIANS(AE177)))))/3600</f>
        <v>0.0818945964502749</v>
      </c>
      <c r="AG177" s="1" t="n">
        <f aca="false">AE177+AF177</f>
        <v>10.8821517390289</v>
      </c>
      <c r="AH177" s="1" t="n">
        <f aca="false">IF(AC177&gt;0,MOD(DEGREES(ACOS(((SIN(RADIANS($B$3))*COS(RADIANS(AD177)))-SIN(RADIANS(T177)))/(COS(RADIANS($B$3))*SIN(RADIANS(AD177)))))+180,360),MOD(540-DEGREES(ACOS(((SIN(RADIANS($B$3))*COS(RADIANS(AD177)))-SIN(RADIANS(T177)))/(COS(RADIANS($B$3))*SIN(RADIANS(AD177))))),360))</f>
        <v>268.330941513512</v>
      </c>
    </row>
    <row r="178" customFormat="false" ht="15" hidden="false" customHeight="false" outlineLevel="0" collapsed="false">
      <c r="D178" s="6" t="n">
        <f aca="false">$B$7</f>
        <v>33890</v>
      </c>
      <c r="E178" s="7" t="n">
        <f aca="false">E177+0.1/24</f>
        <v>0.737499999999999</v>
      </c>
      <c r="F178" s="2" t="n">
        <f aca="false">D178+2415018.5+E178-$B$5/24</f>
        <v>2448908.82083333</v>
      </c>
      <c r="G178" s="8" t="n">
        <f aca="false">(F178-2451545)/36525</f>
        <v>-0.0721746520647967</v>
      </c>
      <c r="I178" s="1" t="n">
        <f aca="false">MOD(280.46646+G178*(36000.76983+G178*0.0003032),360)</f>
        <v>202.123425034345</v>
      </c>
      <c r="J178" s="1" t="n">
        <f aca="false">357.52911+G178*(35999.05029-0.0001537*G178)</f>
        <v>-2240.68982014452</v>
      </c>
      <c r="K178" s="1" t="n">
        <f aca="false">0.016708634-G178*(0.000042037+0.0000001267*G178)</f>
        <v>0.0167116673458457</v>
      </c>
      <c r="L178" s="1" t="n">
        <f aca="false">SIN(RADIANS(J178))*(1.914602-G178*(0.004817+0.000014*G178))+SIN(RADIANS(2*J178))*(0.019993-0.000101*G178)+SIN(RADIANS(3*J178))*0.000289</f>
        <v>-1.89585461688511</v>
      </c>
      <c r="M178" s="1" t="n">
        <f aca="false">I178+L178</f>
        <v>200.22757041746</v>
      </c>
      <c r="N178" s="1" t="n">
        <f aca="false">J178+L178</f>
        <v>-2242.5856747614</v>
      </c>
      <c r="O178" s="1" t="n">
        <f aca="false">(1.000001018*(1-K178*K178))/(1+K178*COS(RADIANS(N178)))</f>
        <v>0.997570444713232</v>
      </c>
      <c r="P178" s="1" t="n">
        <f aca="false">M178-0.00569-0.00478*SIN(RADIANS(125.04-1934.136*G178))</f>
        <v>200.226639482178</v>
      </c>
      <c r="Q178" s="1" t="n">
        <f aca="false">23+(26+((21.448-G178*(46.815+G178*(0.00059-G178*0.001813))))/60)/60</f>
        <v>23.4402296812726</v>
      </c>
      <c r="R178" s="1" t="n">
        <f aca="false">Q178+0.00256*COS(RADIANS(125.04-1934.136*G178))</f>
        <v>23.4399903472827</v>
      </c>
      <c r="S178" s="1" t="n">
        <f aca="false">DEGREES(ATAN2(COS(RADIANS(P178)),COS(RADIANS(R178))*SIN(RADIANS(P178))))</f>
        <v>-161.32216071187</v>
      </c>
      <c r="T178" s="1" t="n">
        <f aca="false">DEGREES(ASIN(SIN(RADIANS(R178))*SIN(RADIANS(P178))))</f>
        <v>-7.90489459544991</v>
      </c>
      <c r="U178" s="1" t="n">
        <f aca="false">TAN(RADIANS(R178/2))*TAN(RADIANS(R178/2))</f>
        <v>0.0430371699525455</v>
      </c>
      <c r="V178" s="1" t="n">
        <f aca="false">4*DEGREES(U178*SIN(2*RADIANS(I178))-2*K178*SIN(RADIANS(J178))+4*K178*U178*SIN(RADIANS(J178))*COS(2*RADIANS(I178))-0.5*U178*U178*SIN(4*RADIANS(I178))-1.25*K178*K178*SIN(2*RADIANS(J178)))</f>
        <v>13.7886376898104</v>
      </c>
      <c r="W178" s="1" t="n">
        <f aca="false">DEGREES(ACOS(COS(RADIANS(90.833))/(COS(RADIANS($B$3))*COS(RADIANS(T178)))-TAN(RADIANS($B$3))*TAN(RADIANS(T178))))</f>
        <v>97.2593066177847</v>
      </c>
      <c r="X178" s="7" t="n">
        <f aca="false">(720-4*$B$4-V178+$B$5*60)/1440</f>
        <v>0.504359471048743</v>
      </c>
      <c r="Y178" s="7" t="n">
        <f aca="false">X178-W178*4/1440</f>
        <v>0.234194730443785</v>
      </c>
      <c r="Z178" s="7" t="n">
        <f aca="false">X178+W178*4/1440</f>
        <v>0.7745242116537</v>
      </c>
      <c r="AA178" s="9" t="n">
        <f aca="false">8*W178</f>
        <v>778.074452942277</v>
      </c>
      <c r="AB178" s="1" t="n">
        <f aca="false">MOD(E178*1440+V178+4*$B$4-60*$B$5,1440)</f>
        <v>1055.72236168981</v>
      </c>
      <c r="AC178" s="1" t="n">
        <f aca="false">IF(AB178/4&lt;0,AB178/4+180,AB178/4-180)</f>
        <v>83.9305904224523</v>
      </c>
      <c r="AD178" s="1" t="n">
        <f aca="false">DEGREES(ACOS(SIN(RADIANS($B$3))*SIN(RADIANS(T178))+COS(RADIANS($B$3))*COS(RADIANS(T178))*COS(RADIANS(AC178))))</f>
        <v>80.3830854974932</v>
      </c>
      <c r="AE178" s="1" t="n">
        <f aca="false">90-AD178</f>
        <v>9.61691450250685</v>
      </c>
      <c r="AF178" s="1" t="n">
        <f aca="false">IF(AE178&gt;85,0,IF(AE178&gt;5,58.1/TAN(RADIANS(AE178))-0.07/POWER(TAN(RADIANS(AE178)),3)+0.000086/POWER(TAN(RADIANS(AE178)),5),IF(AE178&gt;-0.575,1735+AE178*(-518.2+AE178*(103.4+AE178*(-12.79+AE178*0.711))),-20.772/TAN(RADIANS(AE178)))))/3600</f>
        <v>0.0914218190807596</v>
      </c>
      <c r="AG178" s="1" t="n">
        <f aca="false">AE178+AF178</f>
        <v>9.7083363215876</v>
      </c>
      <c r="AH178" s="1" t="n">
        <f aca="false">IF(AC178&gt;0,MOD(DEGREES(ACOS(((SIN(RADIANS($B$3))*COS(RADIANS(AD178)))-SIN(RADIANS(T178)))/(COS(RADIANS($B$3))*SIN(RADIANS(AD178)))))+180,360),MOD(540-DEGREES(ACOS(((SIN(RADIANS($B$3))*COS(RADIANS(AD178)))-SIN(RADIANS(T178)))/(COS(RADIANS($B$3))*SIN(RADIANS(AD178))))),360))</f>
        <v>267.417638089021</v>
      </c>
    </row>
    <row r="179" customFormat="false" ht="15" hidden="false" customHeight="false" outlineLevel="0" collapsed="false">
      <c r="D179" s="6" t="n">
        <f aca="false">$B$7</f>
        <v>33890</v>
      </c>
      <c r="E179" s="7" t="n">
        <f aca="false">E178+0.1/24</f>
        <v>0.741666666666665</v>
      </c>
      <c r="F179" s="2" t="n">
        <f aca="false">D179+2415018.5+E179-$B$5/24</f>
        <v>2448908.825</v>
      </c>
      <c r="G179" s="8" t="n">
        <f aca="false">(F179-2451545)/36525</f>
        <v>-0.0721745379876746</v>
      </c>
      <c r="I179" s="1" t="n">
        <f aca="false">MOD(280.46646+G179*(36000.76983+G179*0.0003032),360)</f>
        <v>202.127531898555</v>
      </c>
      <c r="J179" s="1" t="n">
        <f aca="false">357.52911+G179*(35999.05029-0.0001537*G179)</f>
        <v>-2240.68571347646</v>
      </c>
      <c r="K179" s="1" t="n">
        <f aca="false">0.016708634-G179*(0.000042037+0.0000001267*G179)</f>
        <v>0.0167116673410523</v>
      </c>
      <c r="L179" s="1" t="n">
        <f aca="false">SIN(RADIANS(J179))*(1.914602-G179*(0.004817+0.000014*G179))+SIN(RADIANS(2*J179))*(0.019993-0.000101*G179)+SIN(RADIANS(3*J179))*0.000289</f>
        <v>-1.89583515269416</v>
      </c>
      <c r="M179" s="1" t="n">
        <f aca="false">I179+L179</f>
        <v>200.231696745861</v>
      </c>
      <c r="N179" s="1" t="n">
        <f aca="false">J179+L179</f>
        <v>-2242.58154862916</v>
      </c>
      <c r="O179" s="1" t="n">
        <f aca="false">(1.000001018*(1-K179*K179))/(1+K179*COS(RADIANS(N179)))</f>
        <v>0.997569256760839</v>
      </c>
      <c r="P179" s="1" t="n">
        <f aca="false">M179-0.00569-0.00478*SIN(RADIANS(125.04-1934.136*G179))</f>
        <v>200.230765808857</v>
      </c>
      <c r="Q179" s="1" t="n">
        <f aca="false">23+(26+((21.448-G179*(46.815+G179*(0.00059-G179*0.001813))))/60)/60</f>
        <v>23.4402296797891</v>
      </c>
      <c r="R179" s="1" t="n">
        <f aca="false">Q179+0.00256*COS(RADIANS(125.04-1934.136*G179))</f>
        <v>23.4399903359841</v>
      </c>
      <c r="S179" s="1" t="n">
        <f aca="false">DEGREES(ATAN2(COS(RADIANS(P179)),COS(RADIANS(R179))*SIN(RADIANS(P179))))</f>
        <v>-161.318301898833</v>
      </c>
      <c r="T179" s="1" t="n">
        <f aca="false">DEGREES(ASIN(SIN(RADIANS(R179))*SIN(RADIANS(P179))))</f>
        <v>-7.90644953295126</v>
      </c>
      <c r="U179" s="1" t="n">
        <f aca="false">TAN(RADIANS(R179/2))*TAN(RADIANS(R179/2))</f>
        <v>0.0430371699098754</v>
      </c>
      <c r="V179" s="1" t="n">
        <f aca="false">4*DEGREES(U179*SIN(2*RADIANS(I179))-2*K179*SIN(RADIANS(J179))+4*K179*U179*SIN(RADIANS(J179))*COS(2*RADIANS(I179))-0.5*U179*U179*SIN(4*RADIANS(I179))-1.25*K179*K179*SIN(2*RADIANS(J179)))</f>
        <v>13.7896415041425</v>
      </c>
      <c r="W179" s="1" t="n">
        <f aca="false">DEGREES(ACOS(COS(RADIANS(90.833))/(COS(RADIANS($B$3))*COS(RADIANS(T179)))-TAN(RADIANS($B$3))*TAN(RADIANS(T179))))</f>
        <v>97.2605508811307</v>
      </c>
      <c r="X179" s="7" t="n">
        <f aca="false">(720-4*$B$4-V179+$B$5*60)/1440</f>
        <v>0.504358773955457</v>
      </c>
      <c r="Y179" s="7" t="n">
        <f aca="false">X179-W179*4/1440</f>
        <v>0.234190577063427</v>
      </c>
      <c r="Z179" s="7" t="n">
        <f aca="false">X179+W179*4/1440</f>
        <v>0.774526970847486</v>
      </c>
      <c r="AA179" s="9" t="n">
        <f aca="false">8*W179</f>
        <v>778.084407049046</v>
      </c>
      <c r="AB179" s="1" t="n">
        <f aca="false">MOD(E179*1440+V179+4*$B$4-60*$B$5,1440)</f>
        <v>1061.72336550414</v>
      </c>
      <c r="AC179" s="1" t="n">
        <f aca="false">IF(AB179/4&lt;0,AB179/4+180,AB179/4-180)</f>
        <v>85.4308413760351</v>
      </c>
      <c r="AD179" s="1" t="n">
        <f aca="false">DEGREES(ACOS(SIN(RADIANS($B$3))*SIN(RADIANS(T179))+COS(RADIANS($B$3))*COS(RADIANS(T179))*COS(RADIANS(AC179))))</f>
        <v>81.5655770379282</v>
      </c>
      <c r="AE179" s="1" t="n">
        <f aca="false">90-AD179</f>
        <v>8.43442296207185</v>
      </c>
      <c r="AF179" s="1" t="n">
        <f aca="false">IF(AE179&gt;85,0,IF(AE179&gt;5,58.1/TAN(RADIANS(AE179))-0.07/POWER(TAN(RADIANS(AE179)),3)+0.000086/POWER(TAN(RADIANS(AE179)),5),IF(AE179&gt;-0.575,1735+AE179*(-518.2+AE179*(103.4+AE179*(-12.79+AE179*0.711))),-20.772/TAN(RADIANS(AE179)))))/3600</f>
        <v>0.103209063847273</v>
      </c>
      <c r="AG179" s="1" t="n">
        <f aca="false">AE179+AF179</f>
        <v>8.53763202591912</v>
      </c>
      <c r="AH179" s="1" t="n">
        <f aca="false">IF(AC179&gt;0,MOD(DEGREES(ACOS(((SIN(RADIANS($B$3))*COS(RADIANS(AD179)))-SIN(RADIANS(T179)))/(COS(RADIANS($B$3))*SIN(RADIANS(AD179)))))+180,360),MOD(540-DEGREES(ACOS(((SIN(RADIANS($B$3))*COS(RADIANS(AD179)))-SIN(RADIANS(T179)))/(COS(RADIANS($B$3))*SIN(RADIANS(AD179))))),360))</f>
        <v>266.506400633409</v>
      </c>
    </row>
    <row r="180" customFormat="false" ht="15" hidden="false" customHeight="false" outlineLevel="0" collapsed="false">
      <c r="D180" s="6" t="n">
        <f aca="false">$B$7</f>
        <v>33890</v>
      </c>
      <c r="E180" s="7" t="n">
        <f aca="false">E179+0.1/24</f>
        <v>0.745833333333332</v>
      </c>
      <c r="F180" s="2" t="n">
        <f aca="false">D180+2415018.5+E180-$B$5/24</f>
        <v>2448908.82916667</v>
      </c>
      <c r="G180" s="8" t="n">
        <f aca="false">(F180-2451545)/36525</f>
        <v>-0.0721744239105652</v>
      </c>
      <c r="I180" s="1" t="n">
        <f aca="false">MOD(280.46646+G180*(36000.76983+G180*0.0003032),360)</f>
        <v>202.131638762306</v>
      </c>
      <c r="J180" s="1" t="n">
        <f aca="false">357.52911+G180*(35999.05029-0.0001537*G180)</f>
        <v>-2240.68160680886</v>
      </c>
      <c r="K180" s="1" t="n">
        <f aca="false">0.016708634-G180*(0.000042037+0.0000001267*G180)</f>
        <v>0.0167116673362589</v>
      </c>
      <c r="L180" s="1" t="n">
        <f aca="false">SIN(RADIANS(J180))*(1.914602-G180*(0.004817+0.000014*G180))+SIN(RADIANS(2*J180))*(0.019993-0.000101*G180)+SIN(RADIANS(3*J180))*0.000289</f>
        <v>-1.89581567867797</v>
      </c>
      <c r="M180" s="1" t="n">
        <f aca="false">I180+L180</f>
        <v>200.235823083629</v>
      </c>
      <c r="N180" s="1" t="n">
        <f aca="false">J180+L180</f>
        <v>-2242.57742248754</v>
      </c>
      <c r="O180" s="1" t="n">
        <f aca="false">(1.000001018*(1-K180*K180))/(1+K180*COS(RADIANS(N180)))</f>
        <v>0.997568068819717</v>
      </c>
      <c r="P180" s="1" t="n">
        <f aca="false">M180-0.00569-0.00478*SIN(RADIANS(125.04-1934.136*G180))</f>
        <v>200.234892144904</v>
      </c>
      <c r="Q180" s="1" t="n">
        <f aca="false">23+(26+((21.448-G180*(46.815+G180*(0.00059-G180*0.001813))))/60)/60</f>
        <v>23.4402296783057</v>
      </c>
      <c r="R180" s="1" t="n">
        <f aca="false">Q180+0.00256*COS(RADIANS(125.04-1934.136*G180))</f>
        <v>23.4399903246855</v>
      </c>
      <c r="S180" s="1" t="n">
        <f aca="false">DEGREES(ATAN2(COS(RADIANS(P180)),COS(RADIANS(R180))*SIN(RADIANS(P180))))</f>
        <v>-161.314443047948</v>
      </c>
      <c r="T180" s="1" t="n">
        <f aca="false">DEGREES(ASIN(SIN(RADIANS(R180))*SIN(RADIANS(P180))))</f>
        <v>-7.90800443857149</v>
      </c>
      <c r="U180" s="1" t="n">
        <f aca="false">TAN(RADIANS(R180/2))*TAN(RADIANS(R180/2))</f>
        <v>0.0430371698672052</v>
      </c>
      <c r="V180" s="1" t="n">
        <f aca="false">4*DEGREES(U180*SIN(2*RADIANS(I180))-2*K180*SIN(RADIANS(J180))+4*K180*U180*SIN(RADIANS(J180))*COS(2*RADIANS(I180))-0.5*U180*U180*SIN(4*RADIANS(I180))-1.25*K180*K180*SIN(2*RADIANS(J180)))</f>
        <v>13.7906451654273</v>
      </c>
      <c r="W180" s="1" t="n">
        <f aca="false">DEGREES(ACOS(COS(RADIANS(90.833))/(COS(RADIANS($B$3))*COS(RADIANS(T180)))-TAN(RADIANS($B$3))*TAN(RADIANS(T180))))</f>
        <v>97.2617951325772</v>
      </c>
      <c r="X180" s="7" t="n">
        <f aca="false">(720-4*$B$4-V180+$B$5*60)/1440</f>
        <v>0.504358076968453</v>
      </c>
      <c r="Y180" s="7" t="n">
        <f aca="false">X180-W180*4/1440</f>
        <v>0.234186423822406</v>
      </c>
      <c r="Z180" s="7" t="n">
        <f aca="false">X180+W180*4/1440</f>
        <v>0.774529730114501</v>
      </c>
      <c r="AA180" s="9" t="n">
        <f aca="false">8*W180</f>
        <v>778.094361060617</v>
      </c>
      <c r="AB180" s="1" t="n">
        <f aca="false">MOD(E180*1440+V180+4*$B$4-60*$B$5,1440)</f>
        <v>1067.72436916543</v>
      </c>
      <c r="AC180" s="1" t="n">
        <f aca="false">IF(AB180/4&lt;0,AB180/4+180,AB180/4-180)</f>
        <v>86.9310922913564</v>
      </c>
      <c r="AD180" s="1" t="n">
        <f aca="false">DEGREES(ACOS(SIN(RADIANS($B$3))*SIN(RADIANS(T180))+COS(RADIANS($B$3))*COS(RADIANS(T180))*COS(RADIANS(AC180))))</f>
        <v>82.7469194592547</v>
      </c>
      <c r="AE180" s="1" t="n">
        <f aca="false">90-AD180</f>
        <v>7.2530805407453</v>
      </c>
      <c r="AF180" s="1" t="n">
        <f aca="false">IF(AE180&gt;85,0,IF(AE180&gt;5,58.1/TAN(RADIANS(AE180))-0.07/POWER(TAN(RADIANS(AE180)),3)+0.000086/POWER(TAN(RADIANS(AE180)),5),IF(AE180&gt;-0.575,1735+AE180*(-518.2+AE180*(103.4+AE180*(-12.79+AE180*0.711))),-20.772/TAN(RADIANS(AE180)))))/3600</f>
        <v>0.118090840070735</v>
      </c>
      <c r="AG180" s="1" t="n">
        <f aca="false">AE180+AF180</f>
        <v>7.37117138081604</v>
      </c>
      <c r="AH180" s="1" t="n">
        <f aca="false">IF(AC180&gt;0,MOD(DEGREES(ACOS(((SIN(RADIANS($B$3))*COS(RADIANS(AD180)))-SIN(RADIANS(T180)))/(COS(RADIANS($B$3))*SIN(RADIANS(AD180)))))+180,360),MOD(540-DEGREES(ACOS(((SIN(RADIANS($B$3))*COS(RADIANS(AD180)))-SIN(RADIANS(T180)))/(COS(RADIANS($B$3))*SIN(RADIANS(AD180))))),360))</f>
        <v>265.596433997246</v>
      </c>
    </row>
    <row r="181" customFormat="false" ht="15" hidden="false" customHeight="false" outlineLevel="0" collapsed="false">
      <c r="D181" s="6" t="n">
        <f aca="false">$B$7</f>
        <v>33890</v>
      </c>
      <c r="E181" s="7" t="n">
        <f aca="false">E180+0.1/24</f>
        <v>0.749999999999999</v>
      </c>
      <c r="F181" s="2" t="n">
        <f aca="false">D181+2415018.5+E181-$B$5/24</f>
        <v>2448908.83333333</v>
      </c>
      <c r="G181" s="8" t="n">
        <f aca="false">(F181-2451545)/36525</f>
        <v>-0.0721743098334432</v>
      </c>
      <c r="I181" s="1" t="n">
        <f aca="false">MOD(280.46646+G181*(36000.76983+G181*0.0003032),360)</f>
        <v>202.135745626515</v>
      </c>
      <c r="J181" s="1" t="n">
        <f aca="false">357.52911+G181*(35999.05029-0.0001537*G181)</f>
        <v>-2240.67750014081</v>
      </c>
      <c r="K181" s="1" t="n">
        <f aca="false">0.016708634-G181*(0.000042037+0.0000001267*G181)</f>
        <v>0.0167116673314656</v>
      </c>
      <c r="L181" s="1" t="n">
        <f aca="false">SIN(RADIANS(J181))*(1.914602-G181*(0.004817+0.000014*G181))+SIN(RADIANS(2*J181))*(0.019993-0.000101*G181)+SIN(RADIANS(3*J181))*0.000289</f>
        <v>-1.89579619483226</v>
      </c>
      <c r="M181" s="1" t="n">
        <f aca="false">I181+L181</f>
        <v>200.239949431683</v>
      </c>
      <c r="N181" s="1" t="n">
        <f aca="false">J181+L181</f>
        <v>-2242.57329633564</v>
      </c>
      <c r="O181" s="1" t="n">
        <f aca="false">(1.000001018*(1-K181*K181))/(1+K181*COS(RADIANS(N181)))</f>
        <v>0.997566880889609</v>
      </c>
      <c r="P181" s="1" t="n">
        <f aca="false">M181-0.00569-0.00478*SIN(RADIANS(125.04-1934.136*G181))</f>
        <v>200.239018491238</v>
      </c>
      <c r="Q181" s="1" t="n">
        <f aca="false">23+(26+((21.448-G181*(46.815+G181*(0.00059-G181*0.001813))))/60)/60</f>
        <v>23.4402296768222</v>
      </c>
      <c r="R181" s="1" t="n">
        <f aca="false">Q181+0.00256*COS(RADIANS(125.04-1934.136*G181))</f>
        <v>23.4399903133869</v>
      </c>
      <c r="S181" s="1" t="n">
        <f aca="false">DEGREES(ATAN2(COS(RADIANS(P181)),COS(RADIANS(R181))*SIN(RADIANS(P181))))</f>
        <v>-161.31058415835</v>
      </c>
      <c r="T181" s="1" t="n">
        <f aca="false">DEGREES(ASIN(SIN(RADIANS(R181))*SIN(RADIANS(P181))))</f>
        <v>-7.90955931264959</v>
      </c>
      <c r="U181" s="1" t="n">
        <f aca="false">TAN(RADIANS(R181/2))*TAN(RADIANS(R181/2))</f>
        <v>0.0430371698245351</v>
      </c>
      <c r="V181" s="1" t="n">
        <f aca="false">4*DEGREES(U181*SIN(2*RADIANS(I181))-2*K181*SIN(RADIANS(J181))+4*K181*U181*SIN(RADIANS(J181))*COS(2*RADIANS(I181))-0.5*U181*U181*SIN(4*RADIANS(I181))-1.25*K181*K181*SIN(2*RADIANS(J181)))</f>
        <v>13.7916486738652</v>
      </c>
      <c r="W181" s="1" t="n">
        <f aca="false">DEGREES(ACOS(COS(RADIANS(90.833))/(COS(RADIANS($B$3))*COS(RADIANS(T181)))-TAN(RADIANS($B$3))*TAN(RADIANS(T181))))</f>
        <v>97.2630393723971</v>
      </c>
      <c r="X181" s="7" t="n">
        <f aca="false">(720-4*$B$4-V181+$B$5*60)/1440</f>
        <v>0.504357380087594</v>
      </c>
      <c r="Y181" s="7" t="n">
        <f aca="false">X181-W181*4/1440</f>
        <v>0.234182270719824</v>
      </c>
      <c r="Z181" s="7" t="n">
        <f aca="false">X181+W181*4/1440</f>
        <v>0.774532489455363</v>
      </c>
      <c r="AA181" s="9" t="n">
        <f aca="false">8*W181</f>
        <v>778.104314979177</v>
      </c>
      <c r="AB181" s="1" t="n">
        <f aca="false">MOD(E181*1440+V181+4*$B$4-60*$B$5,1440)</f>
        <v>1073.72537267386</v>
      </c>
      <c r="AC181" s="1" t="n">
        <f aca="false">IF(AB181/4&lt;0,AB181/4+180,AB181/4-180)</f>
        <v>88.431343168466</v>
      </c>
      <c r="AD181" s="1" t="n">
        <f aca="false">DEGREES(ACOS(SIN(RADIANS($B$3))*SIN(RADIANS(T181))+COS(RADIANS($B$3))*COS(RADIANS(T181))*COS(RADIANS(AC181))))</f>
        <v>83.9268152948829</v>
      </c>
      <c r="AE181" s="1" t="n">
        <f aca="false">90-AD181</f>
        <v>6.07318470511713</v>
      </c>
      <c r="AF181" s="1" t="n">
        <f aca="false">IF(AE181&gt;85,0,IF(AE181&gt;5,58.1/TAN(RADIANS(AE181))-0.07/POWER(TAN(RADIANS(AE181)),3)+0.000086/POWER(TAN(RADIANS(AE181)),5),IF(AE181&gt;-0.575,1735+AE181*(-518.2+AE181*(103.4+AE181*(-12.79+AE181*0.711))),-20.772/TAN(RADIANS(AE181)))))/3600</f>
        <v>0.137294991116123</v>
      </c>
      <c r="AG181" s="1" t="n">
        <f aca="false">AE181+AF181</f>
        <v>6.21047969623325</v>
      </c>
      <c r="AH181" s="1" t="n">
        <f aca="false">IF(AC181&gt;0,MOD(DEGREES(ACOS(((SIN(RADIANS($B$3))*COS(RADIANS(AD181)))-SIN(RADIANS(T181)))/(COS(RADIANS($B$3))*SIN(RADIANS(AD181)))))+180,360),MOD(540-DEGREES(ACOS(((SIN(RADIANS($B$3))*COS(RADIANS(AD181)))-SIN(RADIANS(T181)))/(COS(RADIANS($B$3))*SIN(RADIANS(AD181))))),360))</f>
        <v>264.686954990424</v>
      </c>
    </row>
    <row r="182" customFormat="false" ht="15" hidden="false" customHeight="false" outlineLevel="0" collapsed="false">
      <c r="D182" s="6" t="n">
        <f aca="false">$B$7</f>
        <v>33890</v>
      </c>
      <c r="E182" s="7" t="n">
        <f aca="false">E181+0.1/24</f>
        <v>0.754166666666665</v>
      </c>
      <c r="F182" s="2" t="n">
        <f aca="false">D182+2415018.5+E182-$B$5/24</f>
        <v>2448908.8375</v>
      </c>
      <c r="G182" s="8" t="n">
        <f aca="false">(F182-2451545)/36525</f>
        <v>-0.0721741957563211</v>
      </c>
      <c r="I182" s="1" t="n">
        <f aca="false">MOD(280.46646+G182*(36000.76983+G182*0.0003032),360)</f>
        <v>202.139852490725</v>
      </c>
      <c r="J182" s="1" t="n">
        <f aca="false">357.52911+G182*(35999.05029-0.0001537*G182)</f>
        <v>-2240.67339347275</v>
      </c>
      <c r="K182" s="1" t="n">
        <f aca="false">0.016708634-G182*(0.000042037+0.0000001267*G182)</f>
        <v>0.0167116673266722</v>
      </c>
      <c r="L182" s="1" t="n">
        <f aca="false">SIN(RADIANS(J182))*(1.914602-G182*(0.004817+0.000014*G182))+SIN(RADIANS(2*J182))*(0.019993-0.000101*G182)+SIN(RADIANS(3*J182))*0.000289</f>
        <v>-1.89577670115925</v>
      </c>
      <c r="M182" s="1" t="n">
        <f aca="false">I182+L182</f>
        <v>200.244075789566</v>
      </c>
      <c r="N182" s="1" t="n">
        <f aca="false">J182+L182</f>
        <v>-2242.56917017391</v>
      </c>
      <c r="O182" s="1" t="n">
        <f aca="false">(1.000001018*(1-K182*K182))/(1+K182*COS(RADIANS(N182)))</f>
        <v>0.997565692970652</v>
      </c>
      <c r="P182" s="1" t="n">
        <f aca="false">M182-0.00569-0.00478*SIN(RADIANS(125.04-1934.136*G182))</f>
        <v>200.243144847399</v>
      </c>
      <c r="Q182" s="1" t="n">
        <f aca="false">23+(26+((21.448-G182*(46.815+G182*(0.00059-G182*0.001813))))/60)/60</f>
        <v>23.4402296753387</v>
      </c>
      <c r="R182" s="1" t="n">
        <f aca="false">Q182+0.00256*COS(RADIANS(125.04-1934.136*G182))</f>
        <v>23.4399903020883</v>
      </c>
      <c r="S182" s="1" t="n">
        <f aca="false">DEGREES(ATAN2(COS(RADIANS(P182)),COS(RADIANS(R182))*SIN(RADIANS(P182))))</f>
        <v>-161.306725230463</v>
      </c>
      <c r="T182" s="1" t="n">
        <f aca="false">DEGREES(ASIN(SIN(RADIANS(R182))*SIN(RADIANS(P182))))</f>
        <v>-7.91111415500506</v>
      </c>
      <c r="U182" s="1" t="n">
        <f aca="false">TAN(RADIANS(R182/2))*TAN(RADIANS(R182/2))</f>
        <v>0.043037169781865</v>
      </c>
      <c r="V182" s="1" t="n">
        <f aca="false">4*DEGREES(U182*SIN(2*RADIANS(I182))-2*K182*SIN(RADIANS(J182))+4*K182*U182*SIN(RADIANS(J182))*COS(2*RADIANS(I182))-0.5*U182*U182*SIN(4*RADIANS(I182))-1.25*K182*K182*SIN(2*RADIANS(J182)))</f>
        <v>13.7926520293215</v>
      </c>
      <c r="W182" s="1" t="n">
        <f aca="false">DEGREES(ACOS(COS(RADIANS(90.833))/(COS(RADIANS($B$3))*COS(RADIANS(T182)))-TAN(RADIANS($B$3))*TAN(RADIANS(T182))))</f>
        <v>97.264283600448</v>
      </c>
      <c r="X182" s="7" t="n">
        <f aca="false">(720-4*$B$4-V182+$B$5*60)/1440</f>
        <v>0.504356683312971</v>
      </c>
      <c r="Y182" s="7" t="n">
        <f aca="false">X182-W182*4/1440</f>
        <v>0.234178117756171</v>
      </c>
      <c r="Z182" s="7" t="n">
        <f aca="false">X182+W182*4/1440</f>
        <v>0.774535248869771</v>
      </c>
      <c r="AA182" s="9" t="n">
        <f aca="false">8*W182</f>
        <v>778.114268803584</v>
      </c>
      <c r="AB182" s="1" t="n">
        <f aca="false">MOD(E182*1440+V182+4*$B$4-60*$B$5,1440)</f>
        <v>1079.72637602932</v>
      </c>
      <c r="AC182" s="1" t="n">
        <f aca="false">IF(AB182/4&lt;0,AB182/4+180,AB182/4-180)</f>
        <v>89.9315940073298</v>
      </c>
      <c r="AD182" s="1" t="n">
        <f aca="false">DEGREES(ACOS(SIN(RADIANS($B$3))*SIN(RADIANS(T182))+COS(RADIANS($B$3))*COS(RADIANS(T182))*COS(RADIANS(AC182))))</f>
        <v>85.1049666918817</v>
      </c>
      <c r="AE182" s="1" t="n">
        <f aca="false">90-AD182</f>
        <v>4.89503330811832</v>
      </c>
      <c r="AF182" s="1" t="n">
        <f aca="false">IF(AE182&gt;85,0,IF(AE182&gt;5,58.1/TAN(RADIANS(AE182))-0.07/POWER(TAN(RADIANS(AE182)),3)+0.000086/POWER(TAN(RADIANS(AE182)),5),IF(AE182&gt;-0.575,1735+AE182*(-518.2+AE182*(103.4+AE182*(-12.79+AE182*0.711))),-20.772/TAN(RADIANS(AE182)))))/3600</f>
        <v>0.162237716875438</v>
      </c>
      <c r="AG182" s="1" t="n">
        <f aca="false">AE182+AF182</f>
        <v>5.05727102499375</v>
      </c>
      <c r="AH182" s="1" t="n">
        <f aca="false">IF(AC182&gt;0,MOD(DEGREES(ACOS(((SIN(RADIANS($B$3))*COS(RADIANS(AD182)))-SIN(RADIANS(T182)))/(COS(RADIANS($B$3))*SIN(RADIANS(AD182)))))+180,360),MOD(540-DEGREES(ACOS(((SIN(RADIANS($B$3))*COS(RADIANS(AD182)))-SIN(RADIANS(T182)))/(COS(RADIANS($B$3))*SIN(RADIANS(AD182))))),360))</f>
        <v>263.777190332966</v>
      </c>
    </row>
    <row r="183" customFormat="false" ht="15" hidden="false" customHeight="false" outlineLevel="0" collapsed="false">
      <c r="D183" s="6" t="n">
        <f aca="false">$B$7</f>
        <v>33890</v>
      </c>
      <c r="E183" s="7" t="n">
        <f aca="false">E182+0.1/24</f>
        <v>0.758333333333332</v>
      </c>
      <c r="F183" s="2" t="n">
        <f aca="false">D183+2415018.5+E183-$B$5/24</f>
        <v>2448908.84166667</v>
      </c>
      <c r="G183" s="8" t="n">
        <f aca="false">(F183-2451545)/36525</f>
        <v>-0.0721740816792117</v>
      </c>
      <c r="I183" s="1" t="n">
        <f aca="false">MOD(280.46646+G183*(36000.76983+G183*0.0003032),360)</f>
        <v>202.143959354477</v>
      </c>
      <c r="J183" s="1" t="n">
        <f aca="false">357.52911+G183*(35999.05029-0.0001537*G183)</f>
        <v>-2240.66928680515</v>
      </c>
      <c r="K183" s="1" t="n">
        <f aca="false">0.016708634-G183*(0.000042037+0.0000001267*G183)</f>
        <v>0.0167116673218788</v>
      </c>
      <c r="L183" s="1" t="n">
        <f aca="false">SIN(RADIANS(J183))*(1.914602-G183*(0.004817+0.000014*G183))+SIN(RADIANS(2*J183))*(0.019993-0.000101*G183)+SIN(RADIANS(3*J183))*0.000289</f>
        <v>-1.89575719766118</v>
      </c>
      <c r="M183" s="1" t="n">
        <f aca="false">I183+L183</f>
        <v>200.248202156816</v>
      </c>
      <c r="N183" s="1" t="n">
        <f aca="false">J183+L183</f>
        <v>-2242.56504400281</v>
      </c>
      <c r="O183" s="1" t="n">
        <f aca="false">(1.000001018*(1-K183*K183))/(1+K183*COS(RADIANS(N183)))</f>
        <v>0.997564505062987</v>
      </c>
      <c r="P183" s="1" t="n">
        <f aca="false">M183-0.00569-0.00478*SIN(RADIANS(125.04-1934.136*G183))</f>
        <v>200.247271212928</v>
      </c>
      <c r="Q183" s="1" t="n">
        <f aca="false">23+(26+((21.448-G183*(46.815+G183*(0.00059-G183*0.001813))))/60)/60</f>
        <v>23.4402296738552</v>
      </c>
      <c r="R183" s="1" t="n">
        <f aca="false">Q183+0.00256*COS(RADIANS(125.04-1934.136*G183))</f>
        <v>23.4399902907897</v>
      </c>
      <c r="S183" s="1" t="n">
        <f aca="false">DEGREES(ATAN2(COS(RADIANS(P183)),COS(RADIANS(R183))*SIN(RADIANS(P183))))</f>
        <v>-161.302866264711</v>
      </c>
      <c r="T183" s="1" t="n">
        <f aca="false">DEGREES(ASIN(SIN(RADIANS(R183))*SIN(RADIANS(P183))))</f>
        <v>-7.91266896545668</v>
      </c>
      <c r="U183" s="1" t="n">
        <f aca="false">TAN(RADIANS(R183/2))*TAN(RADIANS(R183/2))</f>
        <v>0.0430371697391949</v>
      </c>
      <c r="V183" s="1" t="n">
        <f aca="false">4*DEGREES(U183*SIN(2*RADIANS(I183))-2*K183*SIN(RADIANS(J183))+4*K183*U183*SIN(RADIANS(J183))*COS(2*RADIANS(I183))-0.5*U183*U183*SIN(4*RADIANS(I183))-1.25*K183*K183*SIN(2*RADIANS(J183)))</f>
        <v>13.7936552316611</v>
      </c>
      <c r="W183" s="1" t="n">
        <f aca="false">DEGREES(ACOS(COS(RADIANS(90.833))/(COS(RADIANS($B$3))*COS(RADIANS(T183)))-TAN(RADIANS($B$3))*TAN(RADIANS(T183))))</f>
        <v>97.2655278165865</v>
      </c>
      <c r="X183" s="7" t="n">
        <f aca="false">(720-4*$B$4-V183+$B$5*60)/1440</f>
        <v>0.50435598664468</v>
      </c>
      <c r="Y183" s="7" t="n">
        <f aca="false">X183-W183*4/1440</f>
        <v>0.23417396493194</v>
      </c>
      <c r="Z183" s="7" t="n">
        <f aca="false">X183+W183*4/1440</f>
        <v>0.77453800835742</v>
      </c>
      <c r="AA183" s="9" t="n">
        <f aca="false">8*W183</f>
        <v>778.124222532692</v>
      </c>
      <c r="AB183" s="1" t="n">
        <f aca="false">MOD(E183*1440+V183+4*$B$4-60*$B$5,1440)</f>
        <v>1085.72737923166</v>
      </c>
      <c r="AC183" s="1" t="n">
        <f aca="false">IF(AB183/4&lt;0,AB183/4+180,AB183/4-180)</f>
        <v>91.4318448079147</v>
      </c>
      <c r="AD183" s="1" t="n">
        <f aca="false">DEGREES(ACOS(SIN(RADIANS($B$3))*SIN(RADIANS(T183))+COS(RADIANS($B$3))*COS(RADIANS(T183))*COS(RADIANS(AC183))))</f>
        <v>86.2810744880219</v>
      </c>
      <c r="AE183" s="1" t="n">
        <f aca="false">90-AD183</f>
        <v>3.71892551197806</v>
      </c>
      <c r="AF183" s="1" t="n">
        <f aca="false">IF(AE183&gt;85,0,IF(AE183&gt;5,58.1/TAN(RADIANS(AE183))-0.07/POWER(TAN(RADIANS(AE183)),3)+0.000086/POWER(TAN(RADIANS(AE183)),5),IF(AE183&gt;-0.575,1735+AE183*(-518.2+AE183*(103.4+AE183*(-12.79+AE183*0.711))),-20.772/TAN(RADIANS(AE183)))))/3600</f>
        <v>0.198909158755833</v>
      </c>
      <c r="AG183" s="1" t="n">
        <f aca="false">AE183+AF183</f>
        <v>3.91783467073389</v>
      </c>
      <c r="AH183" s="1" t="n">
        <f aca="false">IF(AC183&gt;0,MOD(DEGREES(ACOS(((SIN(RADIANS($B$3))*COS(RADIANS(AD183)))-SIN(RADIANS(T183)))/(COS(RADIANS($B$3))*SIN(RADIANS(AD183)))))+180,360),MOD(540-DEGREES(ACOS(((SIN(RADIANS($B$3))*COS(RADIANS(AD183)))-SIN(RADIANS(T183)))/(COS(RADIANS($B$3))*SIN(RADIANS(AD183))))),360))</f>
        <v>262.866374690317</v>
      </c>
    </row>
    <row r="184" customFormat="false" ht="15" hidden="false" customHeight="false" outlineLevel="0" collapsed="false">
      <c r="D184" s="6" t="n">
        <f aca="false">$B$7</f>
        <v>33890</v>
      </c>
      <c r="E184" s="7" t="n">
        <f aca="false">E183+0.1/24</f>
        <v>0.762499999999999</v>
      </c>
      <c r="F184" s="2" t="n">
        <f aca="false">D184+2415018.5+E184-$B$5/24</f>
        <v>2448908.84583333</v>
      </c>
      <c r="G184" s="8" t="n">
        <f aca="false">(F184-2451545)/36525</f>
        <v>-0.0721739676020897</v>
      </c>
      <c r="I184" s="1" t="n">
        <f aca="false">MOD(280.46646+G184*(36000.76983+G184*0.0003032),360)</f>
        <v>202.148066218686</v>
      </c>
      <c r="J184" s="1" t="n">
        <f aca="false">357.52911+G184*(35999.05029-0.0001537*G184)</f>
        <v>-2240.66518013709</v>
      </c>
      <c r="K184" s="1" t="n">
        <f aca="false">0.016708634-G184*(0.000042037+0.0000001267*G184)</f>
        <v>0.0167116673170855</v>
      </c>
      <c r="L184" s="1" t="n">
        <f aca="false">SIN(RADIANS(J184))*(1.914602-G184*(0.004817+0.000014*G184))+SIN(RADIANS(2*J184))*(0.019993-0.000101*G184)+SIN(RADIANS(3*J184))*0.000289</f>
        <v>-1.89573768433374</v>
      </c>
      <c r="M184" s="1" t="n">
        <f aca="false">I184+L184</f>
        <v>200.252328534353</v>
      </c>
      <c r="N184" s="1" t="n">
        <f aca="false">J184+L184</f>
        <v>-2242.56091782143</v>
      </c>
      <c r="O184" s="1" t="n">
        <f aca="false">(1.000001018*(1-K184*K184))/(1+K184*COS(RADIANS(N184)))</f>
        <v>0.997563317166353</v>
      </c>
      <c r="P184" s="1" t="n">
        <f aca="false">M184-0.00569-0.00478*SIN(RADIANS(125.04-1934.136*G184))</f>
        <v>200.251397588743</v>
      </c>
      <c r="Q184" s="1" t="n">
        <f aca="false">23+(26+((21.448-G184*(46.815+G184*(0.00059-G184*0.001813))))/60)/60</f>
        <v>23.4402296723718</v>
      </c>
      <c r="R184" s="1" t="n">
        <f aca="false">Q184+0.00256*COS(RADIANS(125.04-1934.136*G184))</f>
        <v>23.4399902794911</v>
      </c>
      <c r="S184" s="1" t="n">
        <f aca="false">DEGREES(ATAN2(COS(RADIANS(P184)),COS(RADIANS(R184))*SIN(RADIANS(P184))))</f>
        <v>-161.29900726023</v>
      </c>
      <c r="T184" s="1" t="n">
        <f aca="false">DEGREES(ASIN(SIN(RADIANS(R184))*SIN(RADIANS(P184))))</f>
        <v>-7.91422374434317</v>
      </c>
      <c r="U184" s="1" t="n">
        <f aca="false">TAN(RADIANS(R184/2))*TAN(RADIANS(R184/2))</f>
        <v>0.0430371696965248</v>
      </c>
      <c r="V184" s="1" t="n">
        <f aca="false">4*DEGREES(U184*SIN(2*RADIANS(I184))-2*K184*SIN(RADIANS(J184))+4*K184*U184*SIN(RADIANS(J184))*COS(2*RADIANS(I184))-0.5*U184*U184*SIN(4*RADIANS(I184))-1.25*K184*K184*SIN(2*RADIANS(J184)))</f>
        <v>13.7946582810842</v>
      </c>
      <c r="W184" s="1" t="n">
        <f aca="false">DEGREES(ACOS(COS(RADIANS(90.833))/(COS(RADIANS($B$3))*COS(RADIANS(T184)))-TAN(RADIANS($B$3))*TAN(RADIANS(T184))))</f>
        <v>97.2667720210855</v>
      </c>
      <c r="X184" s="7" t="n">
        <f aca="false">(720-4*$B$4-V184+$B$5*60)/1440</f>
        <v>0.50435529008258</v>
      </c>
      <c r="Y184" s="7" t="n">
        <f aca="false">X184-W184*4/1440</f>
        <v>0.234169812246232</v>
      </c>
      <c r="Z184" s="7" t="n">
        <f aca="false">X184+W184*4/1440</f>
        <v>0.774540767918929</v>
      </c>
      <c r="AA184" s="9" t="n">
        <f aca="false">8*W184</f>
        <v>778.134176168684</v>
      </c>
      <c r="AB184" s="1" t="n">
        <f aca="false">MOD(E184*1440+V184+4*$B$4-60*$B$5,1440)</f>
        <v>1091.72838228108</v>
      </c>
      <c r="AC184" s="1" t="n">
        <f aca="false">IF(AB184/4&lt;0,AB184/4+180,AB184/4-180)</f>
        <v>92.9320955702706</v>
      </c>
      <c r="AD184" s="1" t="n">
        <f aca="false">DEGREES(ACOS(SIN(RADIANS($B$3))*SIN(RADIANS(T184))+COS(RADIANS($B$3))*COS(RADIANS(T184))*COS(RADIANS(AC184))))</f>
        <v>87.4548373012304</v>
      </c>
      <c r="AE184" s="1" t="n">
        <f aca="false">90-AD184</f>
        <v>2.5451626987696</v>
      </c>
      <c r="AF184" s="1" t="n">
        <f aca="false">IF(AE184&gt;85,0,IF(AE184&gt;5,58.1/TAN(RADIANS(AE184))-0.07/POWER(TAN(RADIANS(AE184)),3)+0.000086/POWER(TAN(RADIANS(AE184)),5),IF(AE184&gt;-0.575,1735+AE184*(-518.2+AE184*(103.4+AE184*(-12.79+AE184*0.711))),-20.772/TAN(RADIANS(AE184)))))/3600</f>
        <v>0.251353038593245</v>
      </c>
      <c r="AG184" s="1" t="n">
        <f aca="false">AE184+AF184</f>
        <v>2.79651573736285</v>
      </c>
      <c r="AH184" s="1" t="n">
        <f aca="false">IF(AC184&gt;0,MOD(DEGREES(ACOS(((SIN(RADIANS($B$3))*COS(RADIANS(AD184)))-SIN(RADIANS(T184)))/(COS(RADIANS($B$3))*SIN(RADIANS(AD184)))))+180,360),MOD(540-DEGREES(ACOS(((SIN(RADIANS($B$3))*COS(RADIANS(AD184)))-SIN(RADIANS(T184)))/(COS(RADIANS($B$3))*SIN(RADIANS(AD184))))),360))</f>
        <v>261.953748789667</v>
      </c>
    </row>
    <row r="185" customFormat="false" ht="15" hidden="false" customHeight="false" outlineLevel="0" collapsed="false">
      <c r="D185" s="6" t="n">
        <f aca="false">$B$7</f>
        <v>33890</v>
      </c>
      <c r="E185" s="7" t="n">
        <f aca="false">E184+0.1/24</f>
        <v>0.766666666666665</v>
      </c>
      <c r="F185" s="2" t="n">
        <f aca="false">D185+2415018.5+E185-$B$5/24</f>
        <v>2448908.85</v>
      </c>
      <c r="G185" s="8" t="n">
        <f aca="false">(F185-2451545)/36525</f>
        <v>-0.0721738535249803</v>
      </c>
      <c r="I185" s="1" t="n">
        <f aca="false">MOD(280.46646+G185*(36000.76983+G185*0.0003032),360)</f>
        <v>202.152173082437</v>
      </c>
      <c r="J185" s="1" t="n">
        <f aca="false">357.52911+G185*(35999.05029-0.0001537*G185)</f>
        <v>-2240.66107346949</v>
      </c>
      <c r="K185" s="1" t="n">
        <f aca="false">0.016708634-G185*(0.000042037+0.0000001267*G185)</f>
        <v>0.0167116673122921</v>
      </c>
      <c r="L185" s="1" t="n">
        <f aca="false">SIN(RADIANS(J185))*(1.914602-G185*(0.004817+0.000014*G185))+SIN(RADIANS(2*J185))*(0.019993-0.000101*G185)+SIN(RADIANS(3*J185))*0.000289</f>
        <v>-1.89571816118136</v>
      </c>
      <c r="M185" s="1" t="n">
        <f aca="false">I185+L185</f>
        <v>200.256454921256</v>
      </c>
      <c r="N185" s="1" t="n">
        <f aca="false">J185+L185</f>
        <v>-2242.55679163068</v>
      </c>
      <c r="O185" s="1" t="n">
        <f aca="false">(1.000001018*(1-K185*K185))/(1+K185*COS(RADIANS(N185)))</f>
        <v>0.997562129281022</v>
      </c>
      <c r="P185" s="1" t="n">
        <f aca="false">M185-0.00569-0.00478*SIN(RADIANS(125.04-1934.136*G185))</f>
        <v>200.255523973925</v>
      </c>
      <c r="Q185" s="1" t="n">
        <f aca="false">23+(26+((21.448-G185*(46.815+G185*(0.00059-G185*0.001813))))/60)/60</f>
        <v>23.4402296708883</v>
      </c>
      <c r="R185" s="1" t="n">
        <f aca="false">Q185+0.00256*COS(RADIANS(125.04-1934.136*G185))</f>
        <v>23.4399902681925</v>
      </c>
      <c r="S185" s="1" t="n">
        <f aca="false">DEGREES(ATAN2(COS(RADIANS(P185)),COS(RADIANS(R185))*SIN(RADIANS(P185))))</f>
        <v>-161.295148217874</v>
      </c>
      <c r="T185" s="1" t="n">
        <f aca="false">DEGREES(ASIN(SIN(RADIANS(R185))*SIN(RADIANS(P185))))</f>
        <v>-7.91577849131059</v>
      </c>
      <c r="U185" s="1" t="n">
        <f aca="false">TAN(RADIANS(R185/2))*TAN(RADIANS(R185/2))</f>
        <v>0.0430371696538547</v>
      </c>
      <c r="V185" s="1" t="n">
        <f aca="false">4*DEGREES(U185*SIN(2*RADIANS(I185))-2*K185*SIN(RADIANS(J185))+4*K185*U185*SIN(RADIANS(J185))*COS(2*RADIANS(I185))-0.5*U185*U185*SIN(4*RADIANS(I185))-1.25*K185*K185*SIN(2*RADIANS(J185)))</f>
        <v>13.7956611773443</v>
      </c>
      <c r="W185" s="1" t="n">
        <f aca="false">DEGREES(ACOS(COS(RADIANS(90.833))/(COS(RADIANS($B$3))*COS(RADIANS(T185)))-TAN(RADIANS($B$3))*TAN(RADIANS(T185))))</f>
        <v>97.2680162136637</v>
      </c>
      <c r="X185" s="7" t="n">
        <f aca="false">(720-4*$B$4-V185+$B$5*60)/1440</f>
        <v>0.504354593626844</v>
      </c>
      <c r="Y185" s="7" t="n">
        <f aca="false">X185-W185*4/1440</f>
        <v>0.234165659700001</v>
      </c>
      <c r="Z185" s="7" t="n">
        <f aca="false">X185+W185*4/1440</f>
        <v>0.774543527553688</v>
      </c>
      <c r="AA185" s="9" t="n">
        <f aca="false">8*W185</f>
        <v>778.14412970931</v>
      </c>
      <c r="AB185" s="1" t="n">
        <f aca="false">MOD(E185*1440+V185+4*$B$4-60*$B$5,1440)</f>
        <v>1097.72938517734</v>
      </c>
      <c r="AC185" s="1" t="n">
        <f aca="false">IF(AB185/4&lt;0,AB185/4+180,AB185/4-180)</f>
        <v>94.4323462943355</v>
      </c>
      <c r="AD185" s="1" t="n">
        <f aca="false">DEGREES(ACOS(SIN(RADIANS($B$3))*SIN(RADIANS(T185))+COS(RADIANS($B$3))*COS(RADIANS(T185))*COS(RADIANS(AC185))))</f>
        <v>88.6259506279041</v>
      </c>
      <c r="AE185" s="1" t="n">
        <f aca="false">90-AD185</f>
        <v>1.37404937209587</v>
      </c>
      <c r="AF185" s="1" t="n">
        <f aca="false">IF(AE185&gt;85,0,IF(AE185&gt;5,58.1/TAN(RADIANS(AE185))-0.07/POWER(TAN(RADIANS(AE185)),3)+0.000086/POWER(TAN(RADIANS(AE185)),5),IF(AE185&gt;-0.575,1735+AE185*(-518.2+AE185*(103.4+AE185*(-12.79+AE185*0.711))),-20.772/TAN(RADIANS(AE185)))))/3600</f>
        <v>0.329872876390372</v>
      </c>
      <c r="AG185" s="1" t="n">
        <f aca="false">AE185+AF185</f>
        <v>1.70392224848624</v>
      </c>
      <c r="AH185" s="1" t="n">
        <f aca="false">IF(AC185&gt;0,MOD(DEGREES(ACOS(((SIN(RADIANS($B$3))*COS(RADIANS(AD185)))-SIN(RADIANS(T185)))/(COS(RADIANS($B$3))*SIN(RADIANS(AD185)))))+180,360),MOD(540-DEGREES(ACOS(((SIN(RADIANS($B$3))*COS(RADIANS(AD185)))-SIN(RADIANS(T185)))/(COS(RADIANS($B$3))*SIN(RADIANS(AD185))))),360))</f>
        <v>261.038557614521</v>
      </c>
    </row>
    <row r="186" customFormat="false" ht="15" hidden="false" customHeight="false" outlineLevel="0" collapsed="false">
      <c r="D186" s="6" t="n">
        <f aca="false">$B$7</f>
        <v>33890</v>
      </c>
      <c r="E186" s="7" t="n">
        <f aca="false">E185+0.1/24</f>
        <v>0.770833333333332</v>
      </c>
      <c r="F186" s="2" t="n">
        <f aca="false">D186+2415018.5+E186-$B$5/24</f>
        <v>2448908.85416667</v>
      </c>
      <c r="G186" s="8" t="n">
        <f aca="false">(F186-2451545)/36525</f>
        <v>-0.0721737394478583</v>
      </c>
      <c r="I186" s="1" t="n">
        <f aca="false">MOD(280.46646+G186*(36000.76983+G186*0.0003032),360)</f>
        <v>202.156279946647</v>
      </c>
      <c r="J186" s="1" t="n">
        <f aca="false">357.52911+G186*(35999.05029-0.0001537*G186)</f>
        <v>-2240.65696680144</v>
      </c>
      <c r="K186" s="1" t="n">
        <f aca="false">0.016708634-G186*(0.000042037+0.0000001267*G186)</f>
        <v>0.0167116673074987</v>
      </c>
      <c r="L186" s="1" t="n">
        <f aca="false">SIN(RADIANS(J186))*(1.914602-G186*(0.004817+0.000014*G186))+SIN(RADIANS(2*J186))*(0.019993-0.000101*G186)+SIN(RADIANS(3*J186))*0.000289</f>
        <v>-1.89569862819974</v>
      </c>
      <c r="M186" s="1" t="n">
        <f aca="false">I186+L186</f>
        <v>200.260581318447</v>
      </c>
      <c r="N186" s="1" t="n">
        <f aca="false">J186+L186</f>
        <v>-2242.55266542964</v>
      </c>
      <c r="O186" s="1" t="n">
        <f aca="false">(1.000001018*(1-K186*K186))/(1+K186*COS(RADIANS(N186)))</f>
        <v>0.997560941406736</v>
      </c>
      <c r="P186" s="1" t="n">
        <f aca="false">M186-0.00569-0.00478*SIN(RADIANS(125.04-1934.136*G186))</f>
        <v>200.259650369395</v>
      </c>
      <c r="Q186" s="1" t="n">
        <f aca="false">23+(26+((21.448-G186*(46.815+G186*(0.00059-G186*0.001813))))/60)/60</f>
        <v>23.4402296694048</v>
      </c>
      <c r="R186" s="1" t="n">
        <f aca="false">Q186+0.00256*COS(RADIANS(125.04-1934.136*G186))</f>
        <v>23.4399902568939</v>
      </c>
      <c r="S186" s="1" t="n">
        <f aca="false">DEGREES(ATAN2(COS(RADIANS(P186)),COS(RADIANS(R186))*SIN(RADIANS(P186))))</f>
        <v>-161.291289136776</v>
      </c>
      <c r="T186" s="1" t="n">
        <f aca="false">DEGREES(ASIN(SIN(RADIANS(R186))*SIN(RADIANS(P186))))</f>
        <v>-7.91733320669823</v>
      </c>
      <c r="U186" s="1" t="n">
        <f aca="false">TAN(RADIANS(R186/2))*TAN(RADIANS(R186/2))</f>
        <v>0.0430371696111847</v>
      </c>
      <c r="V186" s="1" t="n">
        <f aca="false">4*DEGREES(U186*SIN(2*RADIANS(I186))-2*K186*SIN(RADIANS(J186))+4*K186*U186*SIN(RADIANS(J186))*COS(2*RADIANS(I186))-0.5*U186*U186*SIN(4*RADIANS(I186))-1.25*K186*K186*SIN(2*RADIANS(J186)))</f>
        <v>13.7966639206419</v>
      </c>
      <c r="W186" s="1" t="n">
        <f aca="false">DEGREES(ACOS(COS(RADIANS(90.833))/(COS(RADIANS($B$3))*COS(RADIANS(T186)))-TAN(RADIANS($B$3))*TAN(RADIANS(T186))))</f>
        <v>97.2692603945943</v>
      </c>
      <c r="X186" s="7" t="n">
        <f aca="false">(720-4*$B$4-V186+$B$5*60)/1440</f>
        <v>0.504353897277332</v>
      </c>
      <c r="Y186" s="7" t="n">
        <f aca="false">X186-W186*4/1440</f>
        <v>0.234161507292348</v>
      </c>
      <c r="Z186" s="7" t="n">
        <f aca="false">X186+W186*4/1440</f>
        <v>0.774546287262316</v>
      </c>
      <c r="AA186" s="9" t="n">
        <f aca="false">8*W186</f>
        <v>778.154083156755</v>
      </c>
      <c r="AB186" s="1" t="n">
        <f aca="false">MOD(E186*1440+V186+4*$B$4-60*$B$5,1440)</f>
        <v>1103.73038792064</v>
      </c>
      <c r="AC186" s="1" t="n">
        <f aca="false">IF(AB186/4&lt;0,AB186/4+180,AB186/4-180)</f>
        <v>95.93259698016</v>
      </c>
      <c r="AD186" s="1" t="n">
        <f aca="false">DEGREES(ACOS(SIN(RADIANS($B$3))*SIN(RADIANS(T186))+COS(RADIANS($B$3))*COS(RADIANS(T186))*COS(RADIANS(AC186))))</f>
        <v>89.7941059438274</v>
      </c>
      <c r="AE186" s="1" t="n">
        <f aca="false">90-AD186</f>
        <v>0.205894056172596</v>
      </c>
      <c r="AF186" s="1" t="n">
        <f aca="false">IF(AE186&gt;85,0,IF(AE186&gt;5,58.1/TAN(RADIANS(AE186))-0.07/POWER(TAN(RADIANS(AE186)),3)+0.000086/POWER(TAN(RADIANS(AE186)),5),IF(AE186&gt;-0.575,1735+AE186*(-518.2+AE186*(103.4+AE186*(-12.79+AE186*0.711))),-20.772/TAN(RADIANS(AE186)))))/3600</f>
        <v>0.453494086860216</v>
      </c>
      <c r="AG186" s="1" t="n">
        <f aca="false">AE186+AF186</f>
        <v>0.659388143032812</v>
      </c>
      <c r="AH186" s="1" t="n">
        <f aca="false">IF(AC186&gt;0,MOD(DEGREES(ACOS(((SIN(RADIANS($B$3))*COS(RADIANS(AD186)))-SIN(RADIANS(T186)))/(COS(RADIANS($B$3))*SIN(RADIANS(AD186)))))+180,360),MOD(540-DEGREES(ACOS(((SIN(RADIANS($B$3))*COS(RADIANS(AD186)))-SIN(RADIANS(T186)))/(COS(RADIANS($B$3))*SIN(RADIANS(AD186))))),360))</f>
        <v>260.120048670116</v>
      </c>
    </row>
    <row r="187" customFormat="false" ht="15" hidden="false" customHeight="false" outlineLevel="0" collapsed="false">
      <c r="D187" s="6" t="n">
        <f aca="false">$B$7</f>
        <v>33890</v>
      </c>
      <c r="E187" s="7" t="n">
        <f aca="false">E186+0.1/24</f>
        <v>0.774999999999999</v>
      </c>
      <c r="F187" s="2" t="n">
        <f aca="false">D187+2415018.5+E187-$B$5/24</f>
        <v>2448908.85833333</v>
      </c>
      <c r="G187" s="8" t="n">
        <f aca="false">(F187-2451545)/36525</f>
        <v>-0.0721736253707489</v>
      </c>
      <c r="I187" s="1" t="n">
        <f aca="false">MOD(280.46646+G187*(36000.76983+G187*0.0003032),360)</f>
        <v>202.160386810399</v>
      </c>
      <c r="J187" s="1" t="n">
        <f aca="false">357.52911+G187*(35999.05029-0.0001537*G187)</f>
        <v>-2240.65286013384</v>
      </c>
      <c r="K187" s="1" t="n">
        <f aca="false">0.016708634-G187*(0.000042037+0.0000001267*G187)</f>
        <v>0.0167116673027053</v>
      </c>
      <c r="L187" s="1" t="n">
        <f aca="false">SIN(RADIANS(J187))*(1.914602-G187*(0.004817+0.000014*G187))+SIN(RADIANS(2*J187))*(0.019993-0.000101*G187)+SIN(RADIANS(3*J187))*0.000289</f>
        <v>-1.89567908539328</v>
      </c>
      <c r="M187" s="1" t="n">
        <f aca="false">I187+L187</f>
        <v>200.264707725006</v>
      </c>
      <c r="N187" s="1" t="n">
        <f aca="false">J187+L187</f>
        <v>-2242.54853921923</v>
      </c>
      <c r="O187" s="1" t="n">
        <f aca="false">(1.000001018*(1-K187*K187))/(1+K187*COS(RADIANS(N187)))</f>
        <v>0.997559753543764</v>
      </c>
      <c r="P187" s="1" t="n">
        <f aca="false">M187-0.00569-0.00478*SIN(RADIANS(125.04-1934.136*G187))</f>
        <v>200.263776774232</v>
      </c>
      <c r="Q187" s="1" t="n">
        <f aca="false">23+(26+((21.448-G187*(46.815+G187*(0.00059-G187*0.001813))))/60)/60</f>
        <v>23.4402296679213</v>
      </c>
      <c r="R187" s="1" t="n">
        <f aca="false">Q187+0.00256*COS(RADIANS(125.04-1934.136*G187))</f>
        <v>23.4399902455953</v>
      </c>
      <c r="S187" s="1" t="n">
        <f aca="false">DEGREES(ATAN2(COS(RADIANS(P187)),COS(RADIANS(R187))*SIN(RADIANS(P187))))</f>
        <v>-161.287430017791</v>
      </c>
      <c r="T187" s="1" t="n">
        <f aca="false">DEGREES(ASIN(SIN(RADIANS(R187))*SIN(RADIANS(P187))))</f>
        <v>-7.91888789015177</v>
      </c>
      <c r="U187" s="1" t="n">
        <f aca="false">TAN(RADIANS(R187/2))*TAN(RADIANS(R187/2))</f>
        <v>0.0430371695685146</v>
      </c>
      <c r="V187" s="1" t="n">
        <f aca="false">4*DEGREES(U187*SIN(2*RADIANS(I187))-2*K187*SIN(RADIANS(J187))+4*K187*U187*SIN(RADIANS(J187))*COS(2*RADIANS(I187))-0.5*U187*U187*SIN(4*RADIANS(I187))-1.25*K187*K187*SIN(2*RADIANS(J187)))</f>
        <v>13.7976665107303</v>
      </c>
      <c r="W187" s="1" t="n">
        <f aca="false">DEGREES(ACOS(COS(RADIANS(90.833))/(COS(RADIANS($B$3))*COS(RADIANS(T187)))-TAN(RADIANS($B$3))*TAN(RADIANS(T187))))</f>
        <v>97.2705045635956</v>
      </c>
      <c r="X187" s="7" t="n">
        <f aca="false">(720-4*$B$4-V187+$B$5*60)/1440</f>
        <v>0.504353201034215</v>
      </c>
      <c r="Y187" s="7" t="n">
        <f aca="false">X187-W187*4/1440</f>
        <v>0.234157355024227</v>
      </c>
      <c r="Z187" s="7" t="n">
        <f aca="false">X187+W187*4/1440</f>
        <v>0.774549047044203</v>
      </c>
      <c r="AA187" s="9" t="n">
        <f aca="false">8*W187</f>
        <v>778.164036508765</v>
      </c>
      <c r="AB187" s="1" t="n">
        <f aca="false">MOD(E187*1440+V187+4*$B$4-60*$B$5,1440)</f>
        <v>1109.73139051073</v>
      </c>
      <c r="AC187" s="1" t="n">
        <f aca="false">IF(AB187/4&lt;0,AB187/4+180,AB187/4-180)</f>
        <v>97.4328476276822</v>
      </c>
      <c r="AD187" s="1" t="n">
        <f aca="false">DEGREES(ACOS(SIN(RADIANS($B$3))*SIN(RADIANS(T187))+COS(RADIANS($B$3))*COS(RADIANS(T187))*COS(RADIANS(AC187))))</f>
        <v>90.9589898063885</v>
      </c>
      <c r="AE187" s="1" t="n">
        <f aca="false">90-AD187</f>
        <v>-0.958989806388459</v>
      </c>
      <c r="AF187" s="1" t="n">
        <f aca="false">IF(AE187&gt;85,0,IF(AE187&gt;5,58.1/TAN(RADIANS(AE187))-0.07/POWER(TAN(RADIANS(AE187)),3)+0.000086/POWER(TAN(RADIANS(AE187)),5),IF(AE187&gt;-0.575,1735+AE187*(-518.2+AE187*(103.4+AE187*(-12.79+AE187*0.711))),-20.772/TAN(RADIANS(AE187)))))/3600</f>
        <v>0.344702074367324</v>
      </c>
      <c r="AG187" s="1" t="n">
        <f aca="false">AE187+AF187</f>
        <v>-0.614287732021135</v>
      </c>
      <c r="AH187" s="1" t="n">
        <f aca="false">IF(AC187&gt;0,MOD(DEGREES(ACOS(((SIN(RADIANS($B$3))*COS(RADIANS(AD187)))-SIN(RADIANS(T187)))/(COS(RADIANS($B$3))*SIN(RADIANS(AD187)))))+180,360),MOD(540-DEGREES(ACOS(((SIN(RADIANS($B$3))*COS(RADIANS(AD187)))-SIN(RADIANS(T187)))/(COS(RADIANS($B$3))*SIN(RADIANS(AD187))))),360))</f>
        <v>259.197470321808</v>
      </c>
    </row>
    <row r="188" customFormat="false" ht="15" hidden="false" customHeight="false" outlineLevel="0" collapsed="false">
      <c r="D188" s="6" t="n">
        <f aca="false">$B$7</f>
        <v>33890</v>
      </c>
      <c r="E188" s="7" t="n">
        <f aca="false">E187+0.1/24</f>
        <v>0.779166666666665</v>
      </c>
      <c r="F188" s="2" t="n">
        <f aca="false">D188+2415018.5+E188-$B$5/24</f>
        <v>2448908.8625</v>
      </c>
      <c r="G188" s="8" t="n">
        <f aca="false">(F188-2451545)/36525</f>
        <v>-0.0721735112936268</v>
      </c>
      <c r="I188" s="1" t="n">
        <f aca="false">MOD(280.46646+G188*(36000.76983+G188*0.0003032),360)</f>
        <v>202.164493674608</v>
      </c>
      <c r="J188" s="1" t="n">
        <f aca="false">357.52911+G188*(35999.05029-0.0001537*G188)</f>
        <v>-2240.64875346578</v>
      </c>
      <c r="K188" s="1" t="n">
        <f aca="false">0.016708634-G188*(0.000042037+0.0000001267*G188)</f>
        <v>0.016711667297912</v>
      </c>
      <c r="L188" s="1" t="n">
        <f aca="false">SIN(RADIANS(J188))*(1.914602-G188*(0.004817+0.000014*G188))+SIN(RADIANS(2*J188))*(0.019993-0.000101*G188)+SIN(RADIANS(3*J188))*0.000289</f>
        <v>-1.89565953275769</v>
      </c>
      <c r="M188" s="1" t="n">
        <f aca="false">I188+L188</f>
        <v>200.268834141851</v>
      </c>
      <c r="N188" s="1" t="n">
        <f aca="false">J188+L188</f>
        <v>-2242.54441299854</v>
      </c>
      <c r="O188" s="1" t="n">
        <f aca="false">(1.000001018*(1-K188*K188))/(1+K188*COS(RADIANS(N188)))</f>
        <v>0.997558565691849</v>
      </c>
      <c r="P188" s="1" t="n">
        <f aca="false">M188-0.00569-0.00478*SIN(RADIANS(125.04-1934.136*G188))</f>
        <v>200.267903189356</v>
      </c>
      <c r="Q188" s="1" t="n">
        <f aca="false">23+(26+((21.448-G188*(46.815+G188*(0.00059-G188*0.001813))))/60)/60</f>
        <v>23.4402296664379</v>
      </c>
      <c r="R188" s="1" t="n">
        <f aca="false">Q188+0.00256*COS(RADIANS(125.04-1934.136*G188))</f>
        <v>23.4399902342967</v>
      </c>
      <c r="S188" s="1" t="n">
        <f aca="false">DEGREES(ATAN2(COS(RADIANS(P188)),COS(RADIANS(R188))*SIN(RADIANS(P188))))</f>
        <v>-161.283570860055</v>
      </c>
      <c r="T188" s="1" t="n">
        <f aca="false">DEGREES(ASIN(SIN(RADIANS(R188))*SIN(RADIANS(P188))))</f>
        <v>-7.92044254200999</v>
      </c>
      <c r="U188" s="1" t="n">
        <f aca="false">TAN(RADIANS(R188/2))*TAN(RADIANS(R188/2))</f>
        <v>0.0430371695258446</v>
      </c>
      <c r="V188" s="1" t="n">
        <f aca="false">4*DEGREES(U188*SIN(2*RADIANS(I188))-2*K188*SIN(RADIANS(J188))+4*K188*U188*SIN(RADIANS(J188))*COS(2*RADIANS(I188))-0.5*U188*U188*SIN(4*RADIANS(I188))-1.25*K188*K188*SIN(2*RADIANS(J188)))</f>
        <v>13.7986689478097</v>
      </c>
      <c r="W188" s="1" t="n">
        <f aca="false">DEGREES(ACOS(COS(RADIANS(90.833))/(COS(RADIANS($B$3))*COS(RADIANS(T188)))-TAN(RADIANS($B$3))*TAN(RADIANS(T188))))</f>
        <v>97.2717487209406</v>
      </c>
      <c r="X188" s="7" t="n">
        <f aca="false">(720-4*$B$4-V188+$B$5*60)/1440</f>
        <v>0.504352504897354</v>
      </c>
      <c r="Y188" s="7" t="n">
        <f aca="false">X188-W188*4/1440</f>
        <v>0.234153202894742</v>
      </c>
      <c r="Z188" s="7" t="n">
        <f aca="false">X188+W188*4/1440</f>
        <v>0.774551806899967</v>
      </c>
      <c r="AA188" s="9" t="n">
        <f aca="false">8*W188</f>
        <v>778.173989767525</v>
      </c>
      <c r="AB188" s="1" t="n">
        <f aca="false">MOD(E188*1440+V188+4*$B$4-60*$B$5,1440)</f>
        <v>1115.73239294781</v>
      </c>
      <c r="AC188" s="1" t="n">
        <f aca="false">IF(AB188/4&lt;0,AB188/4+180,AB188/4-180)</f>
        <v>98.9330982369519</v>
      </c>
      <c r="AD188" s="1" t="n">
        <f aca="false">DEGREES(ACOS(SIN(RADIANS($B$3))*SIN(RADIANS(T188))+COS(RADIANS($B$3))*COS(RADIANS(T188))*COS(RADIANS(AC188))))</f>
        <v>92.1202829517022</v>
      </c>
      <c r="AE188" s="1" t="n">
        <f aca="false">90-AD188</f>
        <v>-2.12028295170222</v>
      </c>
      <c r="AF188" s="1" t="n">
        <f aca="false">IF(AE188&gt;85,0,IF(AE188&gt;5,58.1/TAN(RADIANS(AE188))-0.07/POWER(TAN(RADIANS(AE188)),3)+0.000086/POWER(TAN(RADIANS(AE188)),5),IF(AE188&gt;-0.575,1735+AE188*(-518.2+AE188*(103.4+AE188*(-12.79+AE188*0.711))),-20.772/TAN(RADIANS(AE188)))))/3600</f>
        <v>0.155849823349</v>
      </c>
      <c r="AG188" s="1" t="n">
        <f aca="false">AE188+AF188</f>
        <v>-1.96443312835322</v>
      </c>
      <c r="AH188" s="1" t="n">
        <f aca="false">IF(AC188&gt;0,MOD(DEGREES(ACOS(((SIN(RADIANS($B$3))*COS(RADIANS(AD188)))-SIN(RADIANS(T188)))/(COS(RADIANS($B$3))*SIN(RADIANS(AD188)))))+180,360),MOD(540-DEGREES(ACOS(((SIN(RADIANS($B$3))*COS(RADIANS(AD188)))-SIN(RADIANS(T188)))/(COS(RADIANS($B$3))*SIN(RADIANS(AD188))))),360))</f>
        <v>258.270070199767</v>
      </c>
    </row>
    <row r="189" customFormat="false" ht="15" hidden="false" customHeight="false" outlineLevel="0" collapsed="false">
      <c r="D189" s="6" t="n">
        <f aca="false">$B$7</f>
        <v>33890</v>
      </c>
      <c r="E189" s="7" t="n">
        <f aca="false">E188+0.1/24</f>
        <v>0.783333333333332</v>
      </c>
      <c r="F189" s="2" t="n">
        <f aca="false">D189+2415018.5+E189-$B$5/24</f>
        <v>2448908.86666667</v>
      </c>
      <c r="G189" s="8" t="n">
        <f aca="false">(F189-2451545)/36525</f>
        <v>-0.0721733972165175</v>
      </c>
      <c r="I189" s="1" t="n">
        <f aca="false">MOD(280.46646+G189*(36000.76983+G189*0.0003032),360)</f>
        <v>202.168600538359</v>
      </c>
      <c r="J189" s="1" t="n">
        <f aca="false">357.52911+G189*(35999.05029-0.0001537*G189)</f>
        <v>-2240.64464679818</v>
      </c>
      <c r="K189" s="1" t="n">
        <f aca="false">0.016708634-G189*(0.000042037+0.0000001267*G189)</f>
        <v>0.0167116672931186</v>
      </c>
      <c r="L189" s="1" t="n">
        <f aca="false">SIN(RADIANS(J189))*(1.914602-G189*(0.004817+0.000014*G189))+SIN(RADIANS(2*J189))*(0.019993-0.000101*G189)+SIN(RADIANS(3*J189))*0.000289</f>
        <v>-1.89563997029738</v>
      </c>
      <c r="M189" s="1" t="n">
        <f aca="false">I189+L189</f>
        <v>200.272960568062</v>
      </c>
      <c r="N189" s="1" t="n">
        <f aca="false">J189+L189</f>
        <v>-2242.54028676848</v>
      </c>
      <c r="O189" s="1" t="n">
        <f aca="false">(1.000001018*(1-K189*K189))/(1+K189*COS(RADIANS(N189)))</f>
        <v>0.997557377851262</v>
      </c>
      <c r="P189" s="1" t="n">
        <f aca="false">M189-0.00569-0.00478*SIN(RADIANS(125.04-1934.136*G189))</f>
        <v>200.272029613845</v>
      </c>
      <c r="Q189" s="1" t="n">
        <f aca="false">23+(26+((21.448-G189*(46.815+G189*(0.00059-G189*0.001813))))/60)/60</f>
        <v>23.4402296649544</v>
      </c>
      <c r="R189" s="1" t="n">
        <f aca="false">Q189+0.00256*COS(RADIANS(125.04-1934.136*G189))</f>
        <v>23.4399902229981</v>
      </c>
      <c r="S189" s="1" t="n">
        <f aca="false">DEGREES(ATAN2(COS(RADIANS(P189)),COS(RADIANS(R189))*SIN(RADIANS(P189))))</f>
        <v>-161.279711664423</v>
      </c>
      <c r="T189" s="1" t="n">
        <f aca="false">DEGREES(ASIN(SIN(RADIANS(R189))*SIN(RADIANS(P189))))</f>
        <v>-7.9219971619184</v>
      </c>
      <c r="U189" s="1" t="n">
        <f aca="false">TAN(RADIANS(R189/2))*TAN(RADIANS(R189/2))</f>
        <v>0.0430371694831746</v>
      </c>
      <c r="V189" s="1" t="n">
        <f aca="false">4*DEGREES(U189*SIN(2*RADIANS(I189))-2*K189*SIN(RADIANS(J189))+4*K189*U189*SIN(RADIANS(J189))*COS(2*RADIANS(I189))-0.5*U189*U189*SIN(4*RADIANS(I189))-1.25*K189*K189*SIN(2*RADIANS(J189)))</f>
        <v>13.7996712316333</v>
      </c>
      <c r="W189" s="1" t="n">
        <f aca="false">DEGREES(ACOS(COS(RADIANS(90.833))/(COS(RADIANS($B$3))*COS(RADIANS(T189)))-TAN(RADIANS($B$3))*TAN(RADIANS(T189))))</f>
        <v>97.2729928663473</v>
      </c>
      <c r="X189" s="7" t="n">
        <f aca="false">(720-4*$B$4-V189+$B$5*60)/1440</f>
        <v>0.504351808866921</v>
      </c>
      <c r="Y189" s="7" t="n">
        <f aca="false">X189-W189*4/1440</f>
        <v>0.234149050904845</v>
      </c>
      <c r="Z189" s="7" t="n">
        <f aca="false">X189+W189*4/1440</f>
        <v>0.774554566828997</v>
      </c>
      <c r="AA189" s="9" t="n">
        <f aca="false">8*W189</f>
        <v>778.183942930779</v>
      </c>
      <c r="AB189" s="1" t="n">
        <f aca="false">MOD(E189*1440+V189+4*$B$4-60*$B$5,1440)</f>
        <v>1121.73339523163</v>
      </c>
      <c r="AC189" s="1" t="n">
        <f aca="false">IF(AB189/4&lt;0,AB189/4+180,AB189/4-180)</f>
        <v>100.433348807908</v>
      </c>
      <c r="AD189" s="1" t="n">
        <f aca="false">DEGREES(ACOS(SIN(RADIANS($B$3))*SIN(RADIANS(T189))+COS(RADIANS($B$3))*COS(RADIANS(T189))*COS(RADIANS(AC189))))</f>
        <v>93.2776593859055</v>
      </c>
      <c r="AE189" s="1" t="n">
        <f aca="false">90-AD189</f>
        <v>-3.27765938590547</v>
      </c>
      <c r="AF189" s="1" t="n">
        <f aca="false">IF(AE189&gt;85,0,IF(AE189&gt;5,58.1/TAN(RADIANS(AE189))-0.07/POWER(TAN(RADIANS(AE189)),3)+0.000086/POWER(TAN(RADIANS(AE189)),5),IF(AE189&gt;-0.575,1735+AE189*(-518.2+AE189*(103.4+AE189*(-12.79+AE189*0.711))),-20.772/TAN(RADIANS(AE189)))))/3600</f>
        <v>0.10075358727239</v>
      </c>
      <c r="AG189" s="1" t="n">
        <f aca="false">AE189+AF189</f>
        <v>-3.17690579863308</v>
      </c>
      <c r="AH189" s="1" t="n">
        <f aca="false">IF(AC189&gt;0,MOD(DEGREES(ACOS(((SIN(RADIANS($B$3))*COS(RADIANS(AD189)))-SIN(RADIANS(T189)))/(COS(RADIANS($B$3))*SIN(RADIANS(AD189)))))+180,360),MOD(540-DEGREES(ACOS(((SIN(RADIANS($B$3))*COS(RADIANS(AD189)))-SIN(RADIANS(T189)))/(COS(RADIANS($B$3))*SIN(RADIANS(AD189))))),360))</f>
        <v>257.3370936742</v>
      </c>
    </row>
    <row r="190" customFormat="false" ht="15" hidden="false" customHeight="false" outlineLevel="0" collapsed="false">
      <c r="D190" s="6" t="n">
        <f aca="false">$B$7</f>
        <v>33890</v>
      </c>
      <c r="E190" s="7" t="n">
        <f aca="false">E189+0.1/24</f>
        <v>0.787499999999998</v>
      </c>
      <c r="F190" s="2" t="n">
        <f aca="false">D190+2415018.5+E190-$B$5/24</f>
        <v>2448908.87083333</v>
      </c>
      <c r="G190" s="8" t="n">
        <f aca="false">(F190-2451545)/36525</f>
        <v>-0.0721732831393954</v>
      </c>
      <c r="I190" s="1" t="n">
        <f aca="false">MOD(280.46646+G190*(36000.76983+G190*0.0003032),360)</f>
        <v>202.172707402569</v>
      </c>
      <c r="J190" s="1" t="n">
        <f aca="false">357.52911+G190*(35999.05029-0.0001537*G190)</f>
        <v>-2240.64054013013</v>
      </c>
      <c r="K190" s="1" t="n">
        <f aca="false">0.016708634-G190*(0.000042037+0.0000001267*G190)</f>
        <v>0.0167116672883252</v>
      </c>
      <c r="L190" s="1" t="n">
        <f aca="false">SIN(RADIANS(J190))*(1.914602-G190*(0.004817+0.000014*G190))+SIN(RADIANS(2*J190))*(0.019993-0.000101*G190)+SIN(RADIANS(3*J190))*0.000289</f>
        <v>-1.89562039800805</v>
      </c>
      <c r="M190" s="1" t="n">
        <f aca="false">I190+L190</f>
        <v>200.277087004561</v>
      </c>
      <c r="N190" s="1" t="n">
        <f aca="false">J190+L190</f>
        <v>-2242.53616052813</v>
      </c>
      <c r="O190" s="1" t="n">
        <f aca="false">(1.000001018*(1-K190*K190))/(1+K190*COS(RADIANS(N190)))</f>
        <v>0.997556190021744</v>
      </c>
      <c r="P190" s="1" t="n">
        <f aca="false">M190-0.00569-0.00478*SIN(RADIANS(125.04-1934.136*G190))</f>
        <v>200.276156048622</v>
      </c>
      <c r="Q190" s="1" t="n">
        <f aca="false">23+(26+((21.448-G190*(46.815+G190*(0.00059-G190*0.001813))))/60)/60</f>
        <v>23.4402296634709</v>
      </c>
      <c r="R190" s="1" t="n">
        <f aca="false">Q190+0.00256*COS(RADIANS(125.04-1934.136*G190))</f>
        <v>23.4399902116996</v>
      </c>
      <c r="S190" s="1" t="n">
        <f aca="false">DEGREES(ATAN2(COS(RADIANS(P190)),COS(RADIANS(R190))*SIN(RADIANS(P190))))</f>
        <v>-161.275852430026</v>
      </c>
      <c r="T190" s="1" t="n">
        <f aca="false">DEGREES(ASIN(SIN(RADIANS(R190))*SIN(RADIANS(P190))))</f>
        <v>-7.92355175021699</v>
      </c>
      <c r="U190" s="1" t="n">
        <f aca="false">TAN(RADIANS(R190/2))*TAN(RADIANS(R190/2))</f>
        <v>0.0430371694405046</v>
      </c>
      <c r="V190" s="1" t="n">
        <f aca="false">4*DEGREES(U190*SIN(2*RADIANS(I190))-2*K190*SIN(RADIANS(J190))+4*K190*U190*SIN(RADIANS(J190))*COS(2*RADIANS(I190))-0.5*U190*U190*SIN(4*RADIANS(I190))-1.25*K190*K190*SIN(2*RADIANS(J190)))</f>
        <v>13.8006733624021</v>
      </c>
      <c r="W190" s="1" t="n">
        <f aca="false">DEGREES(ACOS(COS(RADIANS(90.833))/(COS(RADIANS($B$3))*COS(RADIANS(T190)))-TAN(RADIANS($B$3))*TAN(RADIANS(T190))))</f>
        <v>97.2742370000897</v>
      </c>
      <c r="X190" s="7" t="n">
        <f aca="false">(720-4*$B$4-V190+$B$5*60)/1440</f>
        <v>0.504351112942776</v>
      </c>
      <c r="Y190" s="7" t="n">
        <f aca="false">X190-W190*4/1440</f>
        <v>0.234144899053638</v>
      </c>
      <c r="Z190" s="7" t="n">
        <f aca="false">X190+W190*4/1440</f>
        <v>0.774557326831915</v>
      </c>
      <c r="AA190" s="9" t="n">
        <f aca="false">8*W190</f>
        <v>778.193896000718</v>
      </c>
      <c r="AB190" s="1" t="n">
        <f aca="false">MOD(E190*1440+V190+4*$B$4-60*$B$5,1440)</f>
        <v>1127.7343973624</v>
      </c>
      <c r="AC190" s="1" t="n">
        <f aca="false">IF(AB190/4&lt;0,AB190/4+180,AB190/4-180)</f>
        <v>101.9335993406</v>
      </c>
      <c r="AD190" s="1" t="n">
        <f aca="false">DEGREES(ACOS(SIN(RADIANS($B$3))*SIN(RADIANS(T190))+COS(RADIANS($B$3))*COS(RADIANS(T190))*COS(RADIANS(AC190))))</f>
        <v>94.4307854646418</v>
      </c>
      <c r="AE190" s="1" t="n">
        <f aca="false">90-AD190</f>
        <v>-4.43078546464179</v>
      </c>
      <c r="AF190" s="1" t="n">
        <f aca="false">IF(AE190&gt;85,0,IF(AE190&gt;5,58.1/TAN(RADIANS(AE190))-0.07/POWER(TAN(RADIANS(AE190)),3)+0.000086/POWER(TAN(RADIANS(AE190)),5),IF(AE190&gt;-0.575,1735+AE190*(-518.2+AE190*(103.4+AE190*(-12.79+AE190*0.711))),-20.772/TAN(RADIANS(AE190)))))/3600</f>
        <v>0.074464759231921</v>
      </c>
      <c r="AG190" s="1" t="n">
        <f aca="false">AE190+AF190</f>
        <v>-4.35632070540987</v>
      </c>
      <c r="AH190" s="1" t="n">
        <f aca="false">IF(AC190&gt;0,MOD(DEGREES(ACOS(((SIN(RADIANS($B$3))*COS(RADIANS(AD190)))-SIN(RADIANS(T190)))/(COS(RADIANS($B$3))*SIN(RADIANS(AD190)))))+180,360),MOD(540-DEGREES(ACOS(((SIN(RADIANS($B$3))*COS(RADIANS(AD190)))-SIN(RADIANS(T190)))/(COS(RADIANS($B$3))*SIN(RADIANS(AD190))))),360))</f>
        <v>256.39778239664</v>
      </c>
    </row>
    <row r="191" customFormat="false" ht="15" hidden="false" customHeight="false" outlineLevel="0" collapsed="false">
      <c r="D191" s="6" t="n">
        <f aca="false">$B$7</f>
        <v>33890</v>
      </c>
      <c r="E191" s="7" t="n">
        <f aca="false">E190+0.1/24</f>
        <v>0.791666666666665</v>
      </c>
      <c r="F191" s="2" t="n">
        <f aca="false">D191+2415018.5+E191-$B$5/24</f>
        <v>2448908.875</v>
      </c>
      <c r="G191" s="8" t="n">
        <f aca="false">(F191-2451545)/36525</f>
        <v>-0.0721731690622861</v>
      </c>
      <c r="I191" s="1" t="n">
        <f aca="false">MOD(280.46646+G191*(36000.76983+G191*0.0003032),360)</f>
        <v>202.17681426632</v>
      </c>
      <c r="J191" s="1" t="n">
        <f aca="false">357.52911+G191*(35999.05029-0.0001537*G191)</f>
        <v>-2240.63643346253</v>
      </c>
      <c r="K191" s="1" t="n">
        <f aca="false">0.016708634-G191*(0.000042037+0.0000001267*G191)</f>
        <v>0.0167116672835318</v>
      </c>
      <c r="L191" s="1" t="n">
        <f aca="false">SIN(RADIANS(J191))*(1.914602-G191*(0.004817+0.000014*G191))+SIN(RADIANS(2*J191))*(0.019993-0.000101*G191)+SIN(RADIANS(3*J191))*0.000289</f>
        <v>-1.89560081589413</v>
      </c>
      <c r="M191" s="1" t="n">
        <f aca="false">I191+L191</f>
        <v>200.281213450426</v>
      </c>
      <c r="N191" s="1" t="n">
        <f aca="false">J191+L191</f>
        <v>-2242.53203427842</v>
      </c>
      <c r="O191" s="1" t="n">
        <f aca="false">(1.000001018*(1-K191*K191))/(1+K191*COS(RADIANS(N191)))</f>
        <v>0.997555002203567</v>
      </c>
      <c r="P191" s="1" t="n">
        <f aca="false">M191-0.00569-0.00478*SIN(RADIANS(125.04-1934.136*G191))</f>
        <v>200.280282492766</v>
      </c>
      <c r="Q191" s="1" t="n">
        <f aca="false">23+(26+((21.448-G191*(46.815+G191*(0.00059-G191*0.001813))))/60)/60</f>
        <v>23.4402296619874</v>
      </c>
      <c r="R191" s="1" t="n">
        <f aca="false">Q191+0.00256*COS(RADIANS(125.04-1934.136*G191))</f>
        <v>23.439990200401</v>
      </c>
      <c r="S191" s="1" t="n">
        <f aca="false">DEGREES(ATAN2(COS(RADIANS(P191)),COS(RADIANS(R191))*SIN(RADIANS(P191))))</f>
        <v>-161.271993157722</v>
      </c>
      <c r="T191" s="1" t="n">
        <f aca="false">DEGREES(ASIN(SIN(RADIANS(R191))*SIN(RADIANS(P191))))</f>
        <v>-7.92510630655078</v>
      </c>
      <c r="U191" s="1" t="n">
        <f aca="false">TAN(RADIANS(R191/2))*TAN(RADIANS(R191/2))</f>
        <v>0.0430371693978346</v>
      </c>
      <c r="V191" s="1" t="n">
        <f aca="false">4*DEGREES(U191*SIN(2*RADIANS(I191))-2*K191*SIN(RADIANS(J191))+4*K191*U191*SIN(RADIANS(J191))*COS(2*RADIANS(I191))-0.5*U191*U191*SIN(4*RADIANS(I191))-1.25*K191*K191*SIN(2*RADIANS(J191)))</f>
        <v>13.8016753398689</v>
      </c>
      <c r="W191" s="1" t="n">
        <f aca="false">DEGREES(ACOS(COS(RADIANS(90.833))/(COS(RADIANS($B$3))*COS(RADIANS(T191)))-TAN(RADIANS($B$3))*TAN(RADIANS(T191))))</f>
        <v>97.2754811218855</v>
      </c>
      <c r="X191" s="7" t="n">
        <f aca="false">(720-4*$B$4-V191+$B$5*60)/1440</f>
        <v>0.504350417125091</v>
      </c>
      <c r="Y191" s="7" t="n">
        <f aca="false">X191-W191*4/1440</f>
        <v>0.234140747342076</v>
      </c>
      <c r="Z191" s="7" t="n">
        <f aca="false">X191+W191*4/1440</f>
        <v>0.774560086908106</v>
      </c>
      <c r="AA191" s="9" t="n">
        <f aca="false">8*W191</f>
        <v>778.203848975084</v>
      </c>
      <c r="AB191" s="1" t="n">
        <f aca="false">MOD(E191*1440+V191+4*$B$4-60*$B$5,1440)</f>
        <v>1133.73539933987</v>
      </c>
      <c r="AC191" s="1" t="n">
        <f aca="false">IF(AB191/4&lt;0,AB191/4+180,AB191/4-180)</f>
        <v>103.433849834967</v>
      </c>
      <c r="AD191" s="1" t="n">
        <f aca="false">DEGREES(ACOS(SIN(RADIANS($B$3))*SIN(RADIANS(T191))+COS(RADIANS($B$3))*COS(RADIANS(T191))*COS(RADIANS(AC191))))</f>
        <v>95.5793189605128</v>
      </c>
      <c r="AE191" s="1" t="n">
        <f aca="false">90-AD191</f>
        <v>-5.57931896051277</v>
      </c>
      <c r="AF191" s="1" t="n">
        <f aca="false">IF(AE191&gt;85,0,IF(AE191&gt;5,58.1/TAN(RADIANS(AE191))-0.07/POWER(TAN(RADIANS(AE191)),3)+0.000086/POWER(TAN(RADIANS(AE191)),5),IF(AE191&gt;-0.575,1735+AE191*(-518.2+AE191*(103.4+AE191*(-12.79+AE191*0.711))),-20.772/TAN(RADIANS(AE191)))))/3600</f>
        <v>0.0590665351544216</v>
      </c>
      <c r="AG191" s="1" t="n">
        <f aca="false">AE191+AF191</f>
        <v>-5.52025242535834</v>
      </c>
      <c r="AH191" s="1" t="n">
        <f aca="false">IF(AC191&gt;0,MOD(DEGREES(ACOS(((SIN(RADIANS($B$3))*COS(RADIANS(AD191)))-SIN(RADIANS(T191)))/(COS(RADIANS($B$3))*SIN(RADIANS(AD191)))))+180,360),MOD(540-DEGREES(ACOS(((SIN(RADIANS($B$3))*COS(RADIANS(AD191)))-SIN(RADIANS(T191)))/(COS(RADIANS($B$3))*SIN(RADIANS(AD191))))),360))</f>
        <v>255.451372913862</v>
      </c>
    </row>
    <row r="192" customFormat="false" ht="15" hidden="false" customHeight="false" outlineLevel="0" collapsed="false">
      <c r="D192" s="6" t="n">
        <f aca="false">$B$7</f>
        <v>33890</v>
      </c>
      <c r="E192" s="7" t="n">
        <f aca="false">E191+0.1/24</f>
        <v>0.795833333333332</v>
      </c>
      <c r="F192" s="2" t="n">
        <f aca="false">D192+2415018.5+E192-$B$5/24</f>
        <v>2448908.87916667</v>
      </c>
      <c r="G192" s="8" t="n">
        <f aca="false">(F192-2451545)/36525</f>
        <v>-0.072173054985164</v>
      </c>
      <c r="I192" s="1" t="n">
        <f aca="false">MOD(280.46646+G192*(36000.76983+G192*0.0003032),360)</f>
        <v>202.18092113053</v>
      </c>
      <c r="J192" s="1" t="n">
        <f aca="false">357.52911+G192*(35999.05029-0.0001537*G192)</f>
        <v>-2240.63232679447</v>
      </c>
      <c r="K192" s="1" t="n">
        <f aca="false">0.016708634-G192*(0.000042037+0.0000001267*G192)</f>
        <v>0.0167116672787385</v>
      </c>
      <c r="L192" s="1" t="n">
        <f aca="false">SIN(RADIANS(J192))*(1.914602-G192*(0.004817+0.000014*G192))+SIN(RADIANS(2*J192))*(0.019993-0.000101*G192)+SIN(RADIANS(3*J192))*0.000289</f>
        <v>-1.8955812239513</v>
      </c>
      <c r="M192" s="1" t="n">
        <f aca="false">I192+L192</f>
        <v>200.285339906579</v>
      </c>
      <c r="N192" s="1" t="n">
        <f aca="false">J192+L192</f>
        <v>-2242.52790801842</v>
      </c>
      <c r="O192" s="1" t="n">
        <f aca="false">(1.000001018*(1-K192*K192))/(1+K192*COS(RADIANS(N192)))</f>
        <v>0.99755381439647</v>
      </c>
      <c r="P192" s="1" t="n">
        <f aca="false">M192-0.00569-0.00478*SIN(RADIANS(125.04-1934.136*G192))</f>
        <v>200.284408947196</v>
      </c>
      <c r="Q192" s="1" t="n">
        <f aca="false">23+(26+((21.448-G192*(46.815+G192*(0.00059-G192*0.001813))))/60)/60</f>
        <v>23.440229660504</v>
      </c>
      <c r="R192" s="1" t="n">
        <f aca="false">Q192+0.00256*COS(RADIANS(125.04-1934.136*G192))</f>
        <v>23.4399901891024</v>
      </c>
      <c r="S192" s="1" t="n">
        <f aca="false">DEGREES(ATAN2(COS(RADIANS(P192)),COS(RADIANS(R192))*SIN(RADIANS(P192))))</f>
        <v>-161.268133846643</v>
      </c>
      <c r="T192" s="1" t="n">
        <f aca="false">DEGREES(ASIN(SIN(RADIANS(R192))*SIN(RADIANS(P192))))</f>
        <v>-7.92666083125901</v>
      </c>
      <c r="U192" s="1" t="n">
        <f aca="false">TAN(RADIANS(R192/2))*TAN(RADIANS(R192/2))</f>
        <v>0.0430371693551646</v>
      </c>
      <c r="V192" s="1" t="n">
        <f aca="false">4*DEGREES(U192*SIN(2*RADIANS(I192))-2*K192*SIN(RADIANS(J192))+4*K192*U192*SIN(RADIANS(J192))*COS(2*RADIANS(I192))-0.5*U192*U192*SIN(4*RADIANS(I192))-1.25*K192*K192*SIN(2*RADIANS(J192)))</f>
        <v>13.8026771642341</v>
      </c>
      <c r="W192" s="1" t="n">
        <f aca="false">DEGREES(ACOS(COS(RADIANS(90.833))/(COS(RADIANS($B$3))*COS(RADIANS(T192)))-TAN(RADIANS($B$3))*TAN(RADIANS(T192))))</f>
        <v>97.276725232008</v>
      </c>
      <c r="X192" s="7" t="n">
        <f aca="false">(720-4*$B$4-V192+$B$5*60)/1440</f>
        <v>0.504349721413726</v>
      </c>
      <c r="Y192" s="7" t="n">
        <f aca="false">X192-W192*4/1440</f>
        <v>0.23413659576926</v>
      </c>
      <c r="Z192" s="7" t="n">
        <f aca="false">X192+W192*4/1440</f>
        <v>0.774562847058193</v>
      </c>
      <c r="AA192" s="9" t="n">
        <f aca="false">8*W192</f>
        <v>778.213801856064</v>
      </c>
      <c r="AB192" s="1" t="n">
        <f aca="false">MOD(E192*1440+V192+4*$B$4-60*$B$5,1440)</f>
        <v>1139.73640116423</v>
      </c>
      <c r="AC192" s="1" t="n">
        <f aca="false">IF(AB192/4&lt;0,AB192/4+180,AB192/4-180)</f>
        <v>104.934100291058</v>
      </c>
      <c r="AD192" s="1" t="n">
        <f aca="false">DEGREES(ACOS(SIN(RADIANS($B$3))*SIN(RADIANS(T192))+COS(RADIANS($B$3))*COS(RADIANS(T192))*COS(RADIANS(AC192))))</f>
        <v>96.7229081129488</v>
      </c>
      <c r="AE192" s="1" t="n">
        <f aca="false">90-AD192</f>
        <v>-6.72290811294883</v>
      </c>
      <c r="AF192" s="1" t="n">
        <f aca="false">IF(AE192&gt;85,0,IF(AE192&gt;5,58.1/TAN(RADIANS(AE192))-0.07/POWER(TAN(RADIANS(AE192)),3)+0.000086/POWER(TAN(RADIANS(AE192)),5),IF(AE192&gt;-0.575,1735+AE192*(-518.2+AE192*(103.4+AE192*(-12.79+AE192*0.711))),-20.772/TAN(RADIANS(AE192)))))/3600</f>
        <v>0.0489487638106502</v>
      </c>
      <c r="AG192" s="1" t="n">
        <f aca="false">AE192+AF192</f>
        <v>-6.67395934913818</v>
      </c>
      <c r="AH192" s="1" t="n">
        <f aca="false">IF(AC192&gt;0,MOD(DEGREES(ACOS(((SIN(RADIANS($B$3))*COS(RADIANS(AD192)))-SIN(RADIANS(T192)))/(COS(RADIANS($B$3))*SIN(RADIANS(AD192)))))+180,360),MOD(540-DEGREES(ACOS(((SIN(RADIANS($B$3))*COS(RADIANS(AD192)))-SIN(RADIANS(T192)))/(COS(RADIANS($B$3))*SIN(RADIANS(AD192))))),360))</f>
        <v>254.497095352571</v>
      </c>
    </row>
    <row r="193" customFormat="false" ht="15" hidden="false" customHeight="false" outlineLevel="0" collapsed="false">
      <c r="D193" s="6" t="n">
        <f aca="false">$B$7</f>
        <v>33890</v>
      </c>
      <c r="E193" s="7" t="n">
        <f aca="false">E192+0.1/24</f>
        <v>0.799999999999998</v>
      </c>
      <c r="F193" s="2" t="n">
        <f aca="false">D193+2415018.5+E193-$B$5/24</f>
        <v>2448908.88333333</v>
      </c>
      <c r="G193" s="8" t="n">
        <f aca="false">(F193-2451545)/36525</f>
        <v>-0.0721729409080547</v>
      </c>
      <c r="I193" s="1" t="n">
        <f aca="false">MOD(280.46646+G193*(36000.76983+G193*0.0003032),360)</f>
        <v>202.185027994281</v>
      </c>
      <c r="J193" s="1" t="n">
        <f aca="false">357.52911+G193*(35999.05029-0.0001537*G193)</f>
        <v>-2240.62822012687</v>
      </c>
      <c r="K193" s="1" t="n">
        <f aca="false">0.016708634-G193*(0.000042037+0.0000001267*G193)</f>
        <v>0.0167116672739451</v>
      </c>
      <c r="L193" s="1" t="n">
        <f aca="false">SIN(RADIANS(J193))*(1.914602-G193*(0.004817+0.000014*G193))+SIN(RADIANS(2*J193))*(0.019993-0.000101*G193)+SIN(RADIANS(3*J193))*0.000289</f>
        <v>-1.89556162218399</v>
      </c>
      <c r="M193" s="1" t="n">
        <f aca="false">I193+L193</f>
        <v>200.289466372097</v>
      </c>
      <c r="N193" s="1" t="n">
        <f aca="false">J193+L193</f>
        <v>-2242.52378174906</v>
      </c>
      <c r="O193" s="1" t="n">
        <f aca="false">(1.000001018*(1-K193*K193))/(1+K193*COS(RADIANS(N193)))</f>
        <v>0.997552626600726</v>
      </c>
      <c r="P193" s="1" t="n">
        <f aca="false">M193-0.00569-0.00478*SIN(RADIANS(125.04-1934.136*G193))</f>
        <v>200.288535410992</v>
      </c>
      <c r="Q193" s="1" t="n">
        <f aca="false">23+(26+((21.448-G193*(46.815+G193*(0.00059-G193*0.001813))))/60)/60</f>
        <v>23.4402296590205</v>
      </c>
      <c r="R193" s="1" t="n">
        <f aca="false">Q193+0.00256*COS(RADIANS(125.04-1934.136*G193))</f>
        <v>23.4399901778038</v>
      </c>
      <c r="S193" s="1" t="n">
        <f aca="false">DEGREES(ATAN2(COS(RADIANS(P193)),COS(RADIANS(R193))*SIN(RADIANS(P193))))</f>
        <v>-161.264274497646</v>
      </c>
      <c r="T193" s="1" t="n">
        <f aca="false">DEGREES(ASIN(SIN(RADIANS(R193))*SIN(RADIANS(P193))))</f>
        <v>-7.92821532398709</v>
      </c>
      <c r="U193" s="1" t="n">
        <f aca="false">TAN(RADIANS(R193/2))*TAN(RADIANS(R193/2))</f>
        <v>0.0430371693124946</v>
      </c>
      <c r="V193" s="1" t="n">
        <f aca="false">4*DEGREES(U193*SIN(2*RADIANS(I193))-2*K193*SIN(RADIANS(J193))+4*K193*U193*SIN(RADIANS(J193))*COS(2*RADIANS(I193))-0.5*U193*U193*SIN(4*RADIANS(I193))-1.25*K193*K193*SIN(2*RADIANS(J193)))</f>
        <v>13.8036788352511</v>
      </c>
      <c r="W193" s="1" t="n">
        <f aca="false">DEGREES(ACOS(COS(RADIANS(90.833))/(COS(RADIANS($B$3))*COS(RADIANS(T193)))-TAN(RADIANS($B$3))*TAN(RADIANS(T193))))</f>
        <v>97.2779693301751</v>
      </c>
      <c r="X193" s="7" t="n">
        <f aca="false">(720-4*$B$4-V193+$B$5*60)/1440</f>
        <v>0.504349025808853</v>
      </c>
      <c r="Y193" s="7" t="n">
        <f aca="false">X193-W193*4/1440</f>
        <v>0.234132444336145</v>
      </c>
      <c r="Z193" s="7" t="n">
        <f aca="false">X193+W193*4/1440</f>
        <v>0.774565607281562</v>
      </c>
      <c r="AA193" s="9" t="n">
        <f aca="false">8*W193</f>
        <v>778.223754641401</v>
      </c>
      <c r="AB193" s="1" t="n">
        <f aca="false">MOD(E193*1440+V193+4*$B$4-60*$B$5,1440)</f>
        <v>1145.73740283525</v>
      </c>
      <c r="AC193" s="1" t="n">
        <f aca="false">IF(AB193/4&lt;0,AB193/4+180,AB193/4-180)</f>
        <v>106.434350708812</v>
      </c>
      <c r="AD193" s="1" t="n">
        <f aca="false">DEGREES(ACOS(SIN(RADIANS($B$3))*SIN(RADIANS(T193))+COS(RADIANS($B$3))*COS(RADIANS(T193))*COS(RADIANS(AC193))))</f>
        <v>97.8611906608452</v>
      </c>
      <c r="AE193" s="1" t="n">
        <f aca="false">90-AD193</f>
        <v>-7.86119066084524</v>
      </c>
      <c r="AF193" s="1" t="n">
        <f aca="false">IF(AE193&gt;85,0,IF(AE193&gt;5,58.1/TAN(RADIANS(AE193))-0.07/POWER(TAN(RADIANS(AE193)),3)+0.000086/POWER(TAN(RADIANS(AE193)),5),IF(AE193&gt;-0.575,1735+AE193*(-518.2+AE193*(103.4+AE193*(-12.79+AE193*0.711))),-20.772/TAN(RADIANS(AE193)))))/3600</f>
        <v>0.0417900515363248</v>
      </c>
      <c r="AG193" s="1" t="n">
        <f aca="false">AE193+AF193</f>
        <v>-7.81940060930891</v>
      </c>
      <c r="AH193" s="1" t="n">
        <f aca="false">IF(AC193&gt;0,MOD(DEGREES(ACOS(((SIN(RADIANS($B$3))*COS(RADIANS(AD193)))-SIN(RADIANS(T193)))/(COS(RADIANS($B$3))*SIN(RADIANS(AD193)))))+180,360),MOD(540-DEGREES(ACOS(((SIN(RADIANS($B$3))*COS(RADIANS(AD193)))-SIN(RADIANS(T193)))/(COS(RADIANS($B$3))*SIN(RADIANS(AD193))))),360))</f>
        <v>253.534172184289</v>
      </c>
    </row>
    <row r="194" customFormat="false" ht="15" hidden="false" customHeight="false" outlineLevel="0" collapsed="false">
      <c r="D194" s="6" t="n">
        <f aca="false">$B$7</f>
        <v>33890</v>
      </c>
      <c r="E194" s="7" t="n">
        <f aca="false">E193+0.1/24</f>
        <v>0.804166666666665</v>
      </c>
      <c r="F194" s="2" t="n">
        <f aca="false">D194+2415018.5+E194-$B$5/24</f>
        <v>2448908.8875</v>
      </c>
      <c r="G194" s="8" t="n">
        <f aca="false">(F194-2451545)/36525</f>
        <v>-0.0721728268309326</v>
      </c>
      <c r="I194" s="1" t="n">
        <f aca="false">MOD(280.46646+G194*(36000.76983+G194*0.0003032),360)</f>
        <v>202.18913485849</v>
      </c>
      <c r="J194" s="1" t="n">
        <f aca="false">357.52911+G194*(35999.05029-0.0001537*G194)</f>
        <v>-2240.62411345882</v>
      </c>
      <c r="K194" s="1" t="n">
        <f aca="false">0.016708634-G194*(0.000042037+0.0000001267*G194)</f>
        <v>0.0167116672691517</v>
      </c>
      <c r="L194" s="1" t="n">
        <f aca="false">SIN(RADIANS(J194))*(1.914602-G194*(0.004817+0.000014*G194))+SIN(RADIANS(2*J194))*(0.019993-0.000101*G194)+SIN(RADIANS(3*J194))*0.000289</f>
        <v>-1.89554201058788</v>
      </c>
      <c r="M194" s="1" t="n">
        <f aca="false">I194+L194</f>
        <v>200.293592847903</v>
      </c>
      <c r="N194" s="1" t="n">
        <f aca="false">J194+L194</f>
        <v>-2242.5196554694</v>
      </c>
      <c r="O194" s="1" t="n">
        <f aca="false">(1.000001018*(1-K194*K194))/(1+K194*COS(RADIANS(N194)))</f>
        <v>0.997551438816076</v>
      </c>
      <c r="P194" s="1" t="n">
        <f aca="false">M194-0.00569-0.00478*SIN(RADIANS(125.04-1934.136*G194))</f>
        <v>200.292661885076</v>
      </c>
      <c r="Q194" s="1" t="n">
        <f aca="false">23+(26+((21.448-G194*(46.815+G194*(0.00059-G194*0.001813))))/60)/60</f>
        <v>23.440229657537</v>
      </c>
      <c r="R194" s="1" t="n">
        <f aca="false">Q194+0.00256*COS(RADIANS(125.04-1934.136*G194))</f>
        <v>23.4399901665053</v>
      </c>
      <c r="S194" s="1" t="n">
        <f aca="false">DEGREES(ATAN2(COS(RADIANS(P194)),COS(RADIANS(R194))*SIN(RADIANS(P194))))</f>
        <v>-161.260415109862</v>
      </c>
      <c r="T194" s="1" t="n">
        <f aca="false">DEGREES(ASIN(SIN(RADIANS(R194))*SIN(RADIANS(P194))))</f>
        <v>-7.9297697850749</v>
      </c>
      <c r="U194" s="1" t="n">
        <f aca="false">TAN(RADIANS(R194/2))*TAN(RADIANS(R194/2))</f>
        <v>0.0430371692698247</v>
      </c>
      <c r="V194" s="1" t="n">
        <f aca="false">4*DEGREES(U194*SIN(2*RADIANS(I194))-2*K194*SIN(RADIANS(J194))+4*K194*U194*SIN(RADIANS(J194))*COS(2*RADIANS(I194))-0.5*U194*U194*SIN(4*RADIANS(I194))-1.25*K194*K194*SIN(2*RADIANS(J194)))</f>
        <v>13.8046803531206</v>
      </c>
      <c r="W194" s="1" t="n">
        <f aca="false">DEGREES(ACOS(COS(RADIANS(90.833))/(COS(RADIANS($B$3))*COS(RADIANS(T194)))-TAN(RADIANS($B$3))*TAN(RADIANS(T194))))</f>
        <v>97.2792134166609</v>
      </c>
      <c r="X194" s="7" t="n">
        <f aca="false">(720-4*$B$4-V194+$B$5*60)/1440</f>
        <v>0.504348330310333</v>
      </c>
      <c r="Y194" s="7" t="n">
        <f aca="false">X194-W194*4/1440</f>
        <v>0.234128293041831</v>
      </c>
      <c r="Z194" s="7" t="n">
        <f aca="false">X194+W194*4/1440</f>
        <v>0.774568367578835</v>
      </c>
      <c r="AA194" s="9" t="n">
        <f aca="false">8*W194</f>
        <v>778.233707333287</v>
      </c>
      <c r="AB194" s="1" t="n">
        <f aca="false">MOD(E194*1440+V194+4*$B$4-60*$B$5,1440)</f>
        <v>1151.73840435312</v>
      </c>
      <c r="AC194" s="1" t="n">
        <f aca="false">IF(AB194/4&lt;0,AB194/4+180,AB194/4-180)</f>
        <v>107.93460108828</v>
      </c>
      <c r="AD194" s="1" t="n">
        <f aca="false">DEGREES(ACOS(SIN(RADIANS($B$3))*SIN(RADIANS(T194))+COS(RADIANS($B$3))*COS(RADIANS(T194))*COS(RADIANS(AC194))))</f>
        <v>98.9937928529538</v>
      </c>
      <c r="AE194" s="1" t="n">
        <f aca="false">90-AD194</f>
        <v>-8.99379285295382</v>
      </c>
      <c r="AF194" s="1" t="n">
        <f aca="false">IF(AE194&gt;85,0,IF(AE194&gt;5,58.1/TAN(RADIANS(AE194))-0.07/POWER(TAN(RADIANS(AE194)),3)+0.000086/POWER(TAN(RADIANS(AE194)),5),IF(AE194&gt;-0.575,1735+AE194*(-518.2+AE194*(103.4+AE194*(-12.79+AE194*0.711))),-20.772/TAN(RADIANS(AE194)))))/3600</f>
        <v>0.0364559072192442</v>
      </c>
      <c r="AG194" s="1" t="n">
        <f aca="false">AE194+AF194</f>
        <v>-8.95733694573457</v>
      </c>
      <c r="AH194" s="1" t="n">
        <f aca="false">IF(AC194&gt;0,MOD(DEGREES(ACOS(((SIN(RADIANS($B$3))*COS(RADIANS(AD194)))-SIN(RADIANS(T194)))/(COS(RADIANS($B$3))*SIN(RADIANS(AD194)))))+180,360),MOD(540-DEGREES(ACOS(((SIN(RADIANS($B$3))*COS(RADIANS(AD194)))-SIN(RADIANS(T194)))/(COS(RADIANS($B$3))*SIN(RADIANS(AD194))))),360))</f>
        <v>252.561817071729</v>
      </c>
    </row>
    <row r="195" customFormat="false" ht="15" hidden="false" customHeight="false" outlineLevel="0" collapsed="false">
      <c r="D195" s="6" t="n">
        <f aca="false">$B$7</f>
        <v>33890</v>
      </c>
      <c r="E195" s="7" t="n">
        <f aca="false">E194+0.1/24</f>
        <v>0.808333333333332</v>
      </c>
      <c r="F195" s="2" t="n">
        <f aca="false">D195+2415018.5+E195-$B$5/24</f>
        <v>2448908.89166667</v>
      </c>
      <c r="G195" s="8" t="n">
        <f aca="false">(F195-2451545)/36525</f>
        <v>-0.0721727127538233</v>
      </c>
      <c r="I195" s="1" t="n">
        <f aca="false">MOD(280.46646+G195*(36000.76983+G195*0.0003032),360)</f>
        <v>202.193241722242</v>
      </c>
      <c r="J195" s="1" t="n">
        <f aca="false">357.52911+G195*(35999.05029-0.0001537*G195)</f>
        <v>-2240.62000679122</v>
      </c>
      <c r="K195" s="1" t="n">
        <f aca="false">0.016708634-G195*(0.000042037+0.0000001267*G195)</f>
        <v>0.0167116672643583</v>
      </c>
      <c r="L195" s="1" t="n">
        <f aca="false">SIN(RADIANS(J195))*(1.914602-G195*(0.004817+0.000014*G195))+SIN(RADIANS(2*J195))*(0.019993-0.000101*G195)+SIN(RADIANS(3*J195))*0.000289</f>
        <v>-1.89552238916741</v>
      </c>
      <c r="M195" s="1" t="n">
        <f aca="false">I195+L195</f>
        <v>200.297719333075</v>
      </c>
      <c r="N195" s="1" t="n">
        <f aca="false">J195+L195</f>
        <v>-2242.51552918038</v>
      </c>
      <c r="O195" s="1" t="n">
        <f aca="false">(1.000001018*(1-K195*K195))/(1+K195*COS(RADIANS(N195)))</f>
        <v>0.99755025104279</v>
      </c>
      <c r="P195" s="1" t="n">
        <f aca="false">M195-0.00569-0.00478*SIN(RADIANS(125.04-1934.136*G195))</f>
        <v>200.296788368526</v>
      </c>
      <c r="Q195" s="1" t="n">
        <f aca="false">23+(26+((21.448-G195*(46.815+G195*(0.00059-G195*0.001813))))/60)/60</f>
        <v>23.4402296560535</v>
      </c>
      <c r="R195" s="1" t="n">
        <f aca="false">Q195+0.00256*COS(RADIANS(125.04-1934.136*G195))</f>
        <v>23.4399901552067</v>
      </c>
      <c r="S195" s="1" t="n">
        <f aca="false">DEGREES(ATAN2(COS(RADIANS(P195)),COS(RADIANS(R195))*SIN(RADIANS(P195))))</f>
        <v>-161.256555684149</v>
      </c>
      <c r="T195" s="1" t="n">
        <f aca="false">DEGREES(ASIN(SIN(RADIANS(R195))*SIN(RADIANS(P195))))</f>
        <v>-7.93132421416756</v>
      </c>
      <c r="U195" s="1" t="n">
        <f aca="false">TAN(RADIANS(R195/2))*TAN(RADIANS(R195/2))</f>
        <v>0.0430371692271548</v>
      </c>
      <c r="V195" s="1" t="n">
        <f aca="false">4*DEGREES(U195*SIN(2*RADIANS(I195))-2*K195*SIN(RADIANS(J195))+4*K195*U195*SIN(RADIANS(J195))*COS(2*RADIANS(I195))-0.5*U195*U195*SIN(4*RADIANS(I195))-1.25*K195*K195*SIN(2*RADIANS(J195)))</f>
        <v>13.8056817175956</v>
      </c>
      <c r="W195" s="1" t="n">
        <f aca="false">DEGREES(ACOS(COS(RADIANS(90.833))/(COS(RADIANS($B$3))*COS(RADIANS(T195)))-TAN(RADIANS($B$3))*TAN(RADIANS(T195))))</f>
        <v>97.2804574911829</v>
      </c>
      <c r="X195" s="7" t="n">
        <f aca="false">(720-4*$B$4-V195+$B$5*60)/1440</f>
        <v>0.504347634918337</v>
      </c>
      <c r="Y195" s="7" t="n">
        <f aca="false">X195-W195*4/1440</f>
        <v>0.234124141887273</v>
      </c>
      <c r="Z195" s="7" t="n">
        <f aca="false">X195+W195*4/1440</f>
        <v>0.7745711279494</v>
      </c>
      <c r="AA195" s="9" t="n">
        <f aca="false">8*W195</f>
        <v>778.243659929463</v>
      </c>
      <c r="AB195" s="1" t="n">
        <f aca="false">MOD(E195*1440+V195+4*$B$4-60*$B$5,1440)</f>
        <v>1157.73940571759</v>
      </c>
      <c r="AC195" s="1" t="n">
        <f aca="false">IF(AB195/4&lt;0,AB195/4+180,AB195/4-180)</f>
        <v>109.434851429398</v>
      </c>
      <c r="AD195" s="1" t="n">
        <f aca="false">DEGREES(ACOS(SIN(RADIANS($B$3))*SIN(RADIANS(T195))+COS(RADIANS($B$3))*COS(RADIANS(T195))*COS(RADIANS(AC195))))</f>
        <v>100.120328437063</v>
      </c>
      <c r="AE195" s="1" t="n">
        <f aca="false">90-AD195</f>
        <v>-10.1203284370626</v>
      </c>
      <c r="AF195" s="1" t="n">
        <f aca="false">IF(AE195&gt;85,0,IF(AE195&gt;5,58.1/TAN(RADIANS(AE195))-0.07/POWER(TAN(RADIANS(AE195)),3)+0.000086/POWER(TAN(RADIANS(AE195)),5),IF(AE195&gt;-0.575,1735+AE195*(-518.2+AE195*(103.4+AE195*(-12.79+AE195*0.711))),-20.772/TAN(RADIANS(AE195)))))/3600</f>
        <v>0.0323261598206792</v>
      </c>
      <c r="AG195" s="1" t="n">
        <f aca="false">AE195+AF195</f>
        <v>-10.0880022772419</v>
      </c>
      <c r="AH195" s="1" t="n">
        <f aca="false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251.57923380956</v>
      </c>
    </row>
    <row r="196" customFormat="false" ht="15" hidden="false" customHeight="false" outlineLevel="0" collapsed="false">
      <c r="D196" s="6" t="n">
        <f aca="false">$B$7</f>
        <v>33890</v>
      </c>
      <c r="E196" s="7" t="n">
        <f aca="false">E195+0.1/24</f>
        <v>0.812499999999998</v>
      </c>
      <c r="F196" s="2" t="n">
        <f aca="false">D196+2415018.5+E196-$B$5/24</f>
        <v>2448908.89583333</v>
      </c>
      <c r="G196" s="8" t="n">
        <f aca="false">(F196-2451545)/36525</f>
        <v>-0.0721725986767012</v>
      </c>
      <c r="I196" s="1" t="n">
        <f aca="false">MOD(280.46646+G196*(36000.76983+G196*0.0003032),360)</f>
        <v>202.197348586451</v>
      </c>
      <c r="J196" s="1" t="n">
        <f aca="false">357.52911+G196*(35999.05029-0.0001537*G196)</f>
        <v>-2240.61590012316</v>
      </c>
      <c r="K196" s="1" t="n">
        <f aca="false">0.016708634-G196*(0.000042037+0.0000001267*G196)</f>
        <v>0.016711667259565</v>
      </c>
      <c r="L196" s="1" t="n">
        <f aca="false">SIN(RADIANS(J196))*(1.914602-G196*(0.004817+0.000014*G196))+SIN(RADIANS(2*J196))*(0.019993-0.000101*G196)+SIN(RADIANS(3*J196))*0.000289</f>
        <v>-1.89550275791826</v>
      </c>
      <c r="M196" s="1" t="n">
        <f aca="false">I196+L196</f>
        <v>200.301845828533</v>
      </c>
      <c r="N196" s="1" t="n">
        <f aca="false">J196+L196</f>
        <v>-2242.51140288108</v>
      </c>
      <c r="O196" s="1" t="n">
        <f aca="false">(1.000001018*(1-K196*K196))/(1+K196*COS(RADIANS(N196)))</f>
        <v>0.997549063280611</v>
      </c>
      <c r="P196" s="1" t="n">
        <f aca="false">M196-0.00569-0.00478*SIN(RADIANS(125.04-1934.136*G196))</f>
        <v>200.300914862263</v>
      </c>
      <c r="Q196" s="1" t="n">
        <f aca="false">23+(26+((21.448-G196*(46.815+G196*(0.00059-G196*0.001813))))/60)/60</f>
        <v>23.4402296545701</v>
      </c>
      <c r="R196" s="1" t="n">
        <f aca="false">Q196+0.00256*COS(RADIANS(125.04-1934.136*G196))</f>
        <v>23.4399901439082</v>
      </c>
      <c r="S196" s="1" t="n">
        <f aca="false">DEGREES(ATAN2(COS(RADIANS(P196)),COS(RADIANS(R196))*SIN(RADIANS(P196))))</f>
        <v>-161.25269621964</v>
      </c>
      <c r="T196" s="1" t="n">
        <f aca="false">DEGREES(ASIN(SIN(RADIANS(R196))*SIN(RADIANS(P196))))</f>
        <v>-7.93287861160427</v>
      </c>
      <c r="U196" s="1" t="n">
        <f aca="false">TAN(RADIANS(R196/2))*TAN(RADIANS(R196/2))</f>
        <v>0.0430371691844848</v>
      </c>
      <c r="V196" s="1" t="n">
        <f aca="false">4*DEGREES(U196*SIN(2*RADIANS(I196))-2*K196*SIN(RADIANS(J196))+4*K196*U196*SIN(RADIANS(J196))*COS(2*RADIANS(I196))-0.5*U196*U196*SIN(4*RADIANS(I196))-1.25*K196*K196*SIN(2*RADIANS(J196)))</f>
        <v>13.8066829288765</v>
      </c>
      <c r="W196" s="1" t="n">
        <f aca="false">DEGREES(ACOS(COS(RADIANS(90.833))/(COS(RADIANS($B$3))*COS(RADIANS(T196)))-TAN(RADIANS($B$3))*TAN(RADIANS(T196))))</f>
        <v>97.2817015540146</v>
      </c>
      <c r="X196" s="7" t="n">
        <f aca="false">(720-4*$B$4-V196+$B$5*60)/1440</f>
        <v>0.504346939632725</v>
      </c>
      <c r="Y196" s="7" t="n">
        <f aca="false">X196-W196*4/1440</f>
        <v>0.234119990871573</v>
      </c>
      <c r="Z196" s="7" t="n">
        <f aca="false">X196+W196*4/1440</f>
        <v>0.774573888393876</v>
      </c>
      <c r="AA196" s="9" t="n">
        <f aca="false">8*W196</f>
        <v>778.253612432116</v>
      </c>
      <c r="AB196" s="1" t="n">
        <f aca="false">MOD(E196*1440+V196+4*$B$4-60*$B$5,1440)</f>
        <v>1163.74040692887</v>
      </c>
      <c r="AC196" s="1" t="n">
        <f aca="false">IF(AB196/4&lt;0,AB196/4+180,AB196/4-180)</f>
        <v>110.935101732218</v>
      </c>
      <c r="AD196" s="1" t="n">
        <f aca="false">DEGREES(ACOS(SIN(RADIANS($B$3))*SIN(RADIANS(T196))+COS(RADIANS($B$3))*COS(RADIANS(T196))*COS(RADIANS(AC196))))</f>
        <v>101.240397623648</v>
      </c>
      <c r="AE196" s="1" t="n">
        <f aca="false">90-AD196</f>
        <v>-11.2403976236482</v>
      </c>
      <c r="AF196" s="1" t="n">
        <f aca="false">IF(AE196&gt;85,0,IF(AE196&gt;5,58.1/TAN(RADIANS(AE196))-0.07/POWER(TAN(RADIANS(AE196)),3)+0.000086/POWER(TAN(RADIANS(AE196)),5),IF(AE196&gt;-0.575,1735+AE196*(-518.2+AE196*(103.4+AE196*(-12.79+AE196*0.711))),-20.772/TAN(RADIANS(AE196)))))/3600</f>
        <v>0.0290331777081545</v>
      </c>
      <c r="AG196" s="1" t="n">
        <f aca="false">AE196+AF196</f>
        <v>-11.2113644459401</v>
      </c>
      <c r="AH196" s="1" t="n">
        <f aca="false">IF(AC196&gt;0,MOD(DEGREES(ACOS(((SIN(RADIANS($B$3))*COS(RADIANS(AD196)))-SIN(RADIANS(T196)))/(COS(RADIANS($B$3))*SIN(RADIANS(AD196)))))+180,360),MOD(540-DEGREES(ACOS(((SIN(RADIANS($B$3))*COS(RADIANS(AD196)))-SIN(RADIANS(T196)))/(COS(RADIANS($B$3))*SIN(RADIANS(AD196))))),360))</f>
        <v>250.585615364685</v>
      </c>
    </row>
    <row r="197" customFormat="false" ht="15" hidden="false" customHeight="false" outlineLevel="0" collapsed="false">
      <c r="D197" s="6" t="n">
        <f aca="false">$B$7</f>
        <v>33890</v>
      </c>
      <c r="E197" s="7" t="n">
        <f aca="false">E196+0.1/24</f>
        <v>0.816666666666665</v>
      </c>
      <c r="F197" s="2" t="n">
        <f aca="false">D197+2415018.5+E197-$B$5/24</f>
        <v>2448908.9</v>
      </c>
      <c r="G197" s="8" t="n">
        <f aca="false">(F197-2451545)/36525</f>
        <v>-0.0721724845995791</v>
      </c>
      <c r="I197" s="1" t="n">
        <f aca="false">MOD(280.46646+G197*(36000.76983+G197*0.0003032),360)</f>
        <v>202.201455450661</v>
      </c>
      <c r="J197" s="1" t="n">
        <f aca="false">357.52911+G197*(35999.05029-0.0001537*G197)</f>
        <v>-2240.6117934551</v>
      </c>
      <c r="K197" s="1" t="n">
        <f aca="false">0.016708634-G197*(0.000042037+0.0000001267*G197)</f>
        <v>0.0167116672547716</v>
      </c>
      <c r="L197" s="1" t="n">
        <f aca="false">SIN(RADIANS(J197))*(1.914602-G197*(0.004817+0.000014*G197))+SIN(RADIANS(2*J197))*(0.019993-0.000101*G197)+SIN(RADIANS(3*J197))*0.000289</f>
        <v>-1.89548311684267</v>
      </c>
      <c r="M197" s="1" t="n">
        <f aca="false">I197+L197</f>
        <v>200.305972333819</v>
      </c>
      <c r="N197" s="1" t="n">
        <f aca="false">J197+L197</f>
        <v>-2242.50727657194</v>
      </c>
      <c r="O197" s="1" t="n">
        <f aca="false">(1.000001018*(1-K197*K197))/(1+K197*COS(RADIANS(N197)))</f>
        <v>0.997547875529676</v>
      </c>
      <c r="P197" s="1" t="n">
        <f aca="false">M197-0.00569-0.00478*SIN(RADIANS(125.04-1934.136*G197))</f>
        <v>200.305041365826</v>
      </c>
      <c r="Q197" s="1" t="n">
        <f aca="false">23+(26+((21.448-G197*(46.815+G197*(0.00059-G197*0.001813))))/60)/60</f>
        <v>23.4402296530866</v>
      </c>
      <c r="R197" s="1" t="n">
        <f aca="false">Q197+0.00256*COS(RADIANS(125.04-1934.136*G197))</f>
        <v>23.4399901326096</v>
      </c>
      <c r="S197" s="1" t="n">
        <f aca="false">DEGREES(ATAN2(COS(RADIANS(P197)),COS(RADIANS(R197))*SIN(RADIANS(P197))))</f>
        <v>-161.248836716758</v>
      </c>
      <c r="T197" s="1" t="n">
        <f aca="false">DEGREES(ASIN(SIN(RADIANS(R197))*SIN(RADIANS(P197))))</f>
        <v>-7.93443297720425</v>
      </c>
      <c r="U197" s="1" t="n">
        <f aca="false">TAN(RADIANS(R197/2))*TAN(RADIANS(R197/2))</f>
        <v>0.0430371691418149</v>
      </c>
      <c r="V197" s="1" t="n">
        <f aca="false">4*DEGREES(U197*SIN(2*RADIANS(I197))-2*K197*SIN(RADIANS(J197))+4*K197*U197*SIN(RADIANS(J197))*COS(2*RADIANS(I197))-0.5*U197*U197*SIN(4*RADIANS(I197))-1.25*K197*K197*SIN(2*RADIANS(J197)))</f>
        <v>13.8076839868285</v>
      </c>
      <c r="W197" s="1" t="n">
        <f aca="false">DEGREES(ACOS(COS(RADIANS(90.833))/(COS(RADIANS($B$3))*COS(RADIANS(T197)))-TAN(RADIANS($B$3))*TAN(RADIANS(T197))))</f>
        <v>97.2829456050129</v>
      </c>
      <c r="X197" s="7" t="n">
        <f aca="false">(720-4*$B$4-V197+$B$5*60)/1440</f>
        <v>0.504346244453591</v>
      </c>
      <c r="Y197" s="7" t="n">
        <f aca="false">X197-W197*4/1440</f>
        <v>0.234115839995222</v>
      </c>
      <c r="Z197" s="7" t="n">
        <f aca="false">X197+W197*4/1440</f>
        <v>0.774576648911961</v>
      </c>
      <c r="AA197" s="9" t="n">
        <f aca="false">8*W197</f>
        <v>778.263564840104</v>
      </c>
      <c r="AB197" s="1" t="n">
        <f aca="false">MOD(E197*1440+V197+4*$B$4-60*$B$5,1440)</f>
        <v>1169.74140798683</v>
      </c>
      <c r="AC197" s="1" t="n">
        <f aca="false">IF(AB197/4&lt;0,AB197/4+180,AB197/4-180)</f>
        <v>112.435351996707</v>
      </c>
      <c r="AD197" s="1" t="n">
        <f aca="false">DEGREES(ACOS(SIN(RADIANS($B$3))*SIN(RADIANS(T197))+COS(RADIANS($B$3))*COS(RADIANS(T197))*COS(RADIANS(AC197))))</f>
        <v>102.353586025849</v>
      </c>
      <c r="AE197" s="1" t="n">
        <f aca="false">90-AD197</f>
        <v>-12.3535860258494</v>
      </c>
      <c r="AF197" s="1" t="n">
        <f aca="false">IF(AE197&gt;85,0,IF(AE197&gt;5,58.1/TAN(RADIANS(AE197))-0.07/POWER(TAN(RADIANS(AE197)),3)+0.000086/POWER(TAN(RADIANS(AE197)),5),IF(AE197&gt;-0.575,1735+AE197*(-518.2+AE197*(103.4+AE197*(-12.79+AE197*0.711))),-20.772/TAN(RADIANS(AE197)))))/3600</f>
        <v>0.0263452065117937</v>
      </c>
      <c r="AG197" s="1" t="n">
        <f aca="false">AE197+AF197</f>
        <v>-12.3272408193376</v>
      </c>
      <c r="AH197" s="1" t="n">
        <f aca="false">IF(AC197&gt;0,MOD(DEGREES(ACOS(((SIN(RADIANS($B$3))*COS(RADIANS(AD197)))-SIN(RADIANS(T197)))/(COS(RADIANS($B$3))*SIN(RADIANS(AD197)))))+180,360),MOD(540-DEGREES(ACOS(((SIN(RADIANS($B$3))*COS(RADIANS(AD197)))-SIN(RADIANS(T197)))/(COS(RADIANS($B$3))*SIN(RADIANS(AD197))))),360))</f>
        <v>249.580143033006</v>
      </c>
    </row>
    <row r="198" customFormat="false" ht="15" hidden="false" customHeight="false" outlineLevel="0" collapsed="false">
      <c r="D198" s="6" t="n">
        <f aca="false">$B$7</f>
        <v>33890</v>
      </c>
      <c r="E198" s="7" t="n">
        <f aca="false">E197+0.1/24</f>
        <v>0.820833333333332</v>
      </c>
      <c r="F198" s="2" t="n">
        <f aca="false">D198+2415018.5+E198-$B$5/24</f>
        <v>2448908.90416667</v>
      </c>
      <c r="G198" s="8" t="n">
        <f aca="false">(F198-2451545)/36525</f>
        <v>-0.0721723705224698</v>
      </c>
      <c r="I198" s="1" t="n">
        <f aca="false">MOD(280.46646+G198*(36000.76983+G198*0.0003032),360)</f>
        <v>202.205562314412</v>
      </c>
      <c r="J198" s="1" t="n">
        <f aca="false">357.52911+G198*(35999.05029-0.0001537*G198)</f>
        <v>-2240.6076867875</v>
      </c>
      <c r="K198" s="1" t="n">
        <f aca="false">0.016708634-G198*(0.000042037+0.0000001267*G198)</f>
        <v>0.0167116672499782</v>
      </c>
      <c r="L198" s="1" t="n">
        <f aca="false">SIN(RADIANS(J198))*(1.914602-G198*(0.004817+0.000014*G198))+SIN(RADIANS(2*J198))*(0.019993-0.000101*G198)+SIN(RADIANS(3*J198))*0.000289</f>
        <v>-1.8954634659429</v>
      </c>
      <c r="M198" s="1" t="n">
        <f aca="false">I198+L198</f>
        <v>200.310098848469</v>
      </c>
      <c r="N198" s="1" t="n">
        <f aca="false">J198+L198</f>
        <v>-2242.50315025345</v>
      </c>
      <c r="O198" s="1" t="n">
        <f aca="false">(1.000001018*(1-K198*K198))/(1+K198*COS(RADIANS(N198)))</f>
        <v>0.997546687790126</v>
      </c>
      <c r="P198" s="1" t="n">
        <f aca="false">M198-0.00569-0.00478*SIN(RADIANS(125.04-1934.136*G198))</f>
        <v>200.309167878754</v>
      </c>
      <c r="Q198" s="1" t="n">
        <f aca="false">23+(26+((21.448-G198*(46.815+G198*(0.00059-G198*0.001813))))/60)/60</f>
        <v>23.4402296516031</v>
      </c>
      <c r="R198" s="1" t="n">
        <f aca="false">Q198+0.00256*COS(RADIANS(125.04-1934.136*G198))</f>
        <v>23.4399901213111</v>
      </c>
      <c r="S198" s="1" t="n">
        <f aca="false">DEGREES(ATAN2(COS(RADIANS(P198)),COS(RADIANS(R198))*SIN(RADIANS(P198))))</f>
        <v>-161.244977175932</v>
      </c>
      <c r="T198" s="1" t="n">
        <f aca="false">DEGREES(ASIN(SIN(RADIANS(R198))*SIN(RADIANS(P198))))</f>
        <v>-7.93598731078595</v>
      </c>
      <c r="U198" s="1" t="n">
        <f aca="false">TAN(RADIANS(R198/2))*TAN(RADIANS(R198/2))</f>
        <v>0.043037169099145</v>
      </c>
      <c r="V198" s="1" t="n">
        <f aca="false">4*DEGREES(U198*SIN(2*RADIANS(I198))-2*K198*SIN(RADIANS(J198))+4*K198*U198*SIN(RADIANS(J198))*COS(2*RADIANS(I198))-0.5*U198*U198*SIN(4*RADIANS(I198))-1.25*K198*K198*SIN(2*RADIANS(J198)))</f>
        <v>13.8086848913165</v>
      </c>
      <c r="W198" s="1" t="n">
        <f aca="false">DEGREES(ACOS(COS(RADIANS(90.833))/(COS(RADIANS($B$3))*COS(RADIANS(T198)))-TAN(RADIANS($B$3))*TAN(RADIANS(T198))))</f>
        <v>97.2841896440346</v>
      </c>
      <c r="X198" s="7" t="n">
        <f aca="false">(720-4*$B$4-V198+$B$5*60)/1440</f>
        <v>0.50434554938103</v>
      </c>
      <c r="Y198" s="7" t="n">
        <f aca="false">X198-W198*4/1440</f>
        <v>0.234111689258712</v>
      </c>
      <c r="Z198" s="7" t="n">
        <f aca="false">X198+W198*4/1440</f>
        <v>0.774579409503349</v>
      </c>
      <c r="AA198" s="9" t="n">
        <f aca="false">8*W198</f>
        <v>778.273517152277</v>
      </c>
      <c r="AB198" s="1" t="n">
        <f aca="false">MOD(E198*1440+V198+4*$B$4-60*$B$5,1440)</f>
        <v>1175.74240889131</v>
      </c>
      <c r="AC198" s="1" t="n">
        <f aca="false">IF(AB198/4&lt;0,AB198/4+180,AB198/4-180)</f>
        <v>113.935602222829</v>
      </c>
      <c r="AD198" s="1" t="n">
        <f aca="false">DEGREES(ACOS(SIN(RADIANS($B$3))*SIN(RADIANS(T198))+COS(RADIANS($B$3))*COS(RADIANS(T198))*COS(RADIANS(AC198))))</f>
        <v>103.459463573034</v>
      </c>
      <c r="AE198" s="1" t="n">
        <f aca="false">90-AD198</f>
        <v>-13.4594635730344</v>
      </c>
      <c r="AF198" s="1" t="n">
        <f aca="false">IF(AE198&gt;85,0,IF(AE198&gt;5,58.1/TAN(RADIANS(AE198))-0.07/POWER(TAN(RADIANS(AE198)),3)+0.000086/POWER(TAN(RADIANS(AE198)),5),IF(AE198&gt;-0.575,1735+AE198*(-518.2+AE198*(103.4+AE198*(-12.79+AE198*0.711))),-20.772/TAN(RADIANS(AE198)))))/3600</f>
        <v>0.0241089090759466</v>
      </c>
      <c r="AG198" s="1" t="n">
        <f aca="false">AE198+AF198</f>
        <v>-13.4353546639585</v>
      </c>
      <c r="AH198" s="1" t="n">
        <f aca="false">IF(AC198&gt;0,MOD(DEGREES(ACOS(((SIN(RADIANS($B$3))*COS(RADIANS(AD198)))-SIN(RADIANS(T198)))/(COS(RADIANS($B$3))*SIN(RADIANS(AD198)))))+180,360),MOD(540-DEGREES(ACOS(((SIN(RADIANS($B$3))*COS(RADIANS(AD198)))-SIN(RADIANS(T198)))/(COS(RADIANS($B$3))*SIN(RADIANS(AD198))))),360))</f>
        <v>248.561985723531</v>
      </c>
    </row>
    <row r="199" customFormat="false" ht="15" hidden="false" customHeight="false" outlineLevel="0" collapsed="false">
      <c r="D199" s="6" t="n">
        <f aca="false">$B$7</f>
        <v>33890</v>
      </c>
      <c r="E199" s="7" t="n">
        <f aca="false">E198+0.1/24</f>
        <v>0.824999999999998</v>
      </c>
      <c r="F199" s="2" t="n">
        <f aca="false">D199+2415018.5+E199-$B$5/24</f>
        <v>2448908.90833333</v>
      </c>
      <c r="G199" s="8" t="n">
        <f aca="false">(F199-2451545)/36525</f>
        <v>-0.0721722564453477</v>
      </c>
      <c r="I199" s="1" t="n">
        <f aca="false">MOD(280.46646+G199*(36000.76983+G199*0.0003032),360)</f>
        <v>202.209669178622</v>
      </c>
      <c r="J199" s="1" t="n">
        <f aca="false">357.52911+G199*(35999.05029-0.0001537*G199)</f>
        <v>-2240.60358011945</v>
      </c>
      <c r="K199" s="1" t="n">
        <f aca="false">0.016708634-G199*(0.000042037+0.0000001267*G199)</f>
        <v>0.0167116672451848</v>
      </c>
      <c r="L199" s="1" t="n">
        <f aca="false">SIN(RADIANS(J199))*(1.914602-G199*(0.004817+0.000014*G199))+SIN(RADIANS(2*J199))*(0.019993-0.000101*G199)+SIN(RADIANS(3*J199))*0.000289</f>
        <v>-1.89544380521462</v>
      </c>
      <c r="M199" s="1" t="n">
        <f aca="false">I199+L199</f>
        <v>200.314225373408</v>
      </c>
      <c r="N199" s="1" t="n">
        <f aca="false">J199+L199</f>
        <v>-2242.49902392466</v>
      </c>
      <c r="O199" s="1" t="n">
        <f aca="false">(1.000001018*(1-K199*K199))/(1+K199*COS(RADIANS(N199)))</f>
        <v>0.997545500061699</v>
      </c>
      <c r="P199" s="1" t="n">
        <f aca="false">M199-0.00569-0.00478*SIN(RADIANS(125.04-1934.136*G199))</f>
        <v>200.313294401971</v>
      </c>
      <c r="Q199" s="1" t="n">
        <f aca="false">23+(26+((21.448-G199*(46.815+G199*(0.00059-G199*0.001813))))/60)/60</f>
        <v>23.4402296501196</v>
      </c>
      <c r="R199" s="1" t="n">
        <f aca="false">Q199+0.00256*COS(RADIANS(125.04-1934.136*G199))</f>
        <v>23.4399901100125</v>
      </c>
      <c r="S199" s="1" t="n">
        <f aca="false">DEGREES(ATAN2(COS(RADIANS(P199)),COS(RADIANS(R199))*SIN(RADIANS(P199))))</f>
        <v>-161.241117596291</v>
      </c>
      <c r="T199" s="1" t="n">
        <f aca="false">DEGREES(ASIN(SIN(RADIANS(R199))*SIN(RADIANS(P199))))</f>
        <v>-7.93754161268957</v>
      </c>
      <c r="U199" s="1" t="n">
        <f aca="false">TAN(RADIANS(R199/2))*TAN(RADIANS(R199/2))</f>
        <v>0.0430371690564751</v>
      </c>
      <c r="V199" s="1" t="n">
        <f aca="false">4*DEGREES(U199*SIN(2*RADIANS(I199))-2*K199*SIN(RADIANS(J199))+4*K199*U199*SIN(RADIANS(J199))*COS(2*RADIANS(I199))-0.5*U199*U199*SIN(4*RADIANS(I199))-1.25*K199*K199*SIN(2*RADIANS(J199)))</f>
        <v>13.8096856425414</v>
      </c>
      <c r="W199" s="1" t="n">
        <f aca="false">DEGREES(ACOS(COS(RADIANS(90.833))/(COS(RADIANS($B$3))*COS(RADIANS(T199)))-TAN(RADIANS($B$3))*TAN(RADIANS(T199))))</f>
        <v>97.2854336713535</v>
      </c>
      <c r="X199" s="7" t="n">
        <f aca="false">(720-4*$B$4-V199+$B$5*60)/1440</f>
        <v>0.504344854414902</v>
      </c>
      <c r="Y199" s="7" t="n">
        <f aca="false">X199-W199*4/1440</f>
        <v>0.234107538661142</v>
      </c>
      <c r="Z199" s="7" t="n">
        <f aca="false">X199+W199*4/1440</f>
        <v>0.774582170168662</v>
      </c>
      <c r="AA199" s="9" t="n">
        <f aca="false">8*W199</f>
        <v>778.283469370828</v>
      </c>
      <c r="AB199" s="1" t="n">
        <f aca="false">MOD(E199*1440+V199+4*$B$4-60*$B$5,1440)</f>
        <v>1181.74340964254</v>
      </c>
      <c r="AC199" s="1" t="n">
        <f aca="false">IF(AB199/4&lt;0,AB199/4+180,AB199/4-180)</f>
        <v>115.435852410635</v>
      </c>
      <c r="AD199" s="1" t="n">
        <f aca="false">DEGREES(ACOS(SIN(RADIANS($B$3))*SIN(RADIANS(T199))+COS(RADIANS($B$3))*COS(RADIANS(T199))*COS(RADIANS(AC199))))</f>
        <v>104.557583399049</v>
      </c>
      <c r="AE199" s="1" t="n">
        <f aca="false">90-AD199</f>
        <v>-14.5575833990487</v>
      </c>
      <c r="AF199" s="1" t="n">
        <f aca="false">IF(AE199&gt;85,0,IF(AE199&gt;5,58.1/TAN(RADIANS(AE199))-0.07/POWER(TAN(RADIANS(AE199)),3)+0.000086/POWER(TAN(RADIANS(AE199)),5),IF(AE199&gt;-0.575,1735+AE199*(-518.2+AE199*(103.4+AE199*(-12.79+AE199*0.711))),-20.772/TAN(RADIANS(AE199)))))/3600</f>
        <v>0.0222187905943266</v>
      </c>
      <c r="AG199" s="1" t="n">
        <f aca="false">AE199+AF199</f>
        <v>-14.5353646084543</v>
      </c>
      <c r="AH199" s="1" t="n">
        <f aca="false">IF(AC199&gt;0,MOD(DEGREES(ACOS(((SIN(RADIANS($B$3))*COS(RADIANS(AD199)))-SIN(RADIANS(T199)))/(COS(RADIANS($B$3))*SIN(RADIANS(AD199)))))+180,360),MOD(540-DEGREES(ACOS(((SIN(RADIANS($B$3))*COS(RADIANS(AD199)))-SIN(RADIANS(T199)))/(COS(RADIANS($B$3))*SIN(RADIANS(AD199))))),360))</f>
        <v>247.530299388694</v>
      </c>
    </row>
    <row r="200" customFormat="false" ht="15" hidden="false" customHeight="false" outlineLevel="0" collapsed="false">
      <c r="D200" s="6" t="n">
        <f aca="false">$B$7</f>
        <v>33890</v>
      </c>
      <c r="E200" s="7" t="n">
        <f aca="false">E199+0.1/24</f>
        <v>0.829166666666665</v>
      </c>
      <c r="F200" s="2" t="n">
        <f aca="false">D200+2415018.5+E200-$B$5/24</f>
        <v>2448908.9125</v>
      </c>
      <c r="G200" s="8" t="n">
        <f aca="false">(F200-2451545)/36525</f>
        <v>-0.0721721423682384</v>
      </c>
      <c r="I200" s="1" t="n">
        <f aca="false">MOD(280.46646+G200*(36000.76983+G200*0.0003032),360)</f>
        <v>202.213776042373</v>
      </c>
      <c r="J200" s="1" t="n">
        <f aca="false">357.52911+G200*(35999.05029-0.0001537*G200)</f>
        <v>-2240.59947345185</v>
      </c>
      <c r="K200" s="1" t="n">
        <f aca="false">0.016708634-G200*(0.000042037+0.0000001267*G200)</f>
        <v>0.0167116672403915</v>
      </c>
      <c r="L200" s="1" t="n">
        <f aca="false">SIN(RADIANS(J200))*(1.914602-G200*(0.004817+0.000014*G200))+SIN(RADIANS(2*J200))*(0.019993-0.000101*G200)+SIN(RADIANS(3*J200))*0.000289</f>
        <v>-1.89542413466227</v>
      </c>
      <c r="M200" s="1" t="n">
        <f aca="false">I200+L200</f>
        <v>200.318351907711</v>
      </c>
      <c r="N200" s="1" t="n">
        <f aca="false">J200+L200</f>
        <v>-2242.49489758651</v>
      </c>
      <c r="O200" s="1" t="n">
        <f aca="false">(1.000001018*(1-K200*K200))/(1+K200*COS(RADIANS(N200)))</f>
        <v>0.997544312344668</v>
      </c>
      <c r="P200" s="1" t="n">
        <f aca="false">M200-0.00569-0.00478*SIN(RADIANS(125.04-1934.136*G200))</f>
        <v>200.317420934551</v>
      </c>
      <c r="Q200" s="1" t="n">
        <f aca="false">23+(26+((21.448-G200*(46.815+G200*(0.00059-G200*0.001813))))/60)/60</f>
        <v>23.4402296486362</v>
      </c>
      <c r="R200" s="1" t="n">
        <f aca="false">Q200+0.00256*COS(RADIANS(125.04-1934.136*G200))</f>
        <v>23.439990098714</v>
      </c>
      <c r="S200" s="1" t="n">
        <f aca="false">DEGREES(ATAN2(COS(RADIANS(P200)),COS(RADIANS(R200))*SIN(RADIANS(P200))))</f>
        <v>-161.237257978694</v>
      </c>
      <c r="T200" s="1" t="n">
        <f aca="false">DEGREES(ASIN(SIN(RADIANS(R200))*SIN(RADIANS(P200))))</f>
        <v>-7.93909588255953</v>
      </c>
      <c r="U200" s="1" t="n">
        <f aca="false">TAN(RADIANS(R200/2))*TAN(RADIANS(R200/2))</f>
        <v>0.0430371690138052</v>
      </c>
      <c r="V200" s="1" t="n">
        <f aca="false">4*DEGREES(U200*SIN(2*RADIANS(I200))-2*K200*SIN(RADIANS(J200))+4*K200*U200*SIN(RADIANS(J200))*COS(2*RADIANS(I200))-0.5*U200*U200*SIN(4*RADIANS(I200))-1.25*K200*K200*SIN(2*RADIANS(J200)))</f>
        <v>13.8106862402559</v>
      </c>
      <c r="W200" s="1" t="n">
        <f aca="false">DEGREES(ACOS(COS(RADIANS(90.833))/(COS(RADIANS($B$3))*COS(RADIANS(T200)))-TAN(RADIANS($B$3))*TAN(RADIANS(T200))))</f>
        <v>97.286677686687</v>
      </c>
      <c r="X200" s="7" t="n">
        <f aca="false">(720-4*$B$4-V200+$B$5*60)/1440</f>
        <v>0.504344159555378</v>
      </c>
      <c r="Y200" s="7" t="n">
        <f aca="false">X200-W200*4/1440</f>
        <v>0.23410338820347</v>
      </c>
      <c r="Z200" s="7" t="n">
        <f aca="false">X200+W200*4/1440</f>
        <v>0.774584930907286</v>
      </c>
      <c r="AA200" s="9" t="n">
        <f aca="false">8*W200</f>
        <v>778.293421493496</v>
      </c>
      <c r="AB200" s="1" t="n">
        <f aca="false">MOD(E200*1440+V200+4*$B$4-60*$B$5,1440)</f>
        <v>1187.74441024025</v>
      </c>
      <c r="AC200" s="1" t="n">
        <f aca="false">IF(AB200/4&lt;0,AB200/4+180,AB200/4-180)</f>
        <v>116.936102560063</v>
      </c>
      <c r="AD200" s="1" t="n">
        <f aca="false">DEGREES(ACOS(SIN(RADIANS($B$3))*SIN(RADIANS(T200))+COS(RADIANS($B$3))*COS(RADIANS(T200))*COS(RADIANS(AC200))))</f>
        <v>105.647480707036</v>
      </c>
      <c r="AE200" s="1" t="n">
        <f aca="false">90-AD200</f>
        <v>-15.6474807070365</v>
      </c>
      <c r="AF200" s="1" t="n">
        <f aca="false">IF(AE200&gt;85,0,IF(AE200&gt;5,58.1/TAN(RADIANS(AE200))-0.07/POWER(TAN(RADIANS(AE200)),3)+0.000086/POWER(TAN(RADIANS(AE200)),5),IF(AE200&gt;-0.575,1735+AE200*(-518.2+AE200*(103.4+AE200*(-12.79+AE200*0.711))),-20.772/TAN(RADIANS(AE200)))))/3600</f>
        <v>0.0205998946637438</v>
      </c>
      <c r="AG200" s="1" t="n">
        <f aca="false">AE200+AF200</f>
        <v>-15.6268808123727</v>
      </c>
      <c r="AH200" s="1" t="n">
        <f aca="false">IF(AC200&gt;0,MOD(DEGREES(ACOS(((SIN(RADIANS($B$3))*COS(RADIANS(AD200)))-SIN(RADIANS(T200)))/(COS(RADIANS($B$3))*SIN(RADIANS(AD200)))))+180,360),MOD(540-DEGREES(ACOS(((SIN(RADIANS($B$3))*COS(RADIANS(AD200)))-SIN(RADIANS(T200)))/(COS(RADIANS($B$3))*SIN(RADIANS(AD200))))),360))</f>
        <v>246.484226622684</v>
      </c>
    </row>
    <row r="201" customFormat="false" ht="15" hidden="false" customHeight="false" outlineLevel="0" collapsed="false">
      <c r="D201" s="6" t="n">
        <f aca="false">$B$7</f>
        <v>33890</v>
      </c>
      <c r="E201" s="7" t="n">
        <f aca="false">E200+0.1/24</f>
        <v>0.833333333333332</v>
      </c>
      <c r="F201" s="2" t="n">
        <f aca="false">D201+2415018.5+E201-$B$5/24</f>
        <v>2448908.91666667</v>
      </c>
      <c r="G201" s="8" t="n">
        <f aca="false">(F201-2451545)/36525</f>
        <v>-0.0721720282911163</v>
      </c>
      <c r="I201" s="1" t="n">
        <f aca="false">MOD(280.46646+G201*(36000.76983+G201*0.0003032),360)</f>
        <v>202.217882906583</v>
      </c>
      <c r="J201" s="1" t="n">
        <f aca="false">357.52911+G201*(35999.05029-0.0001537*G201)</f>
        <v>-2240.59536678379</v>
      </c>
      <c r="K201" s="1" t="n">
        <f aca="false">0.016708634-G201*(0.000042037+0.0000001267*G201)</f>
        <v>0.0167116672355981</v>
      </c>
      <c r="L201" s="1" t="n">
        <f aca="false">SIN(RADIANS(J201))*(1.914602-G201*(0.004817+0.000014*G201))+SIN(RADIANS(2*J201))*(0.019993-0.000101*G201)+SIN(RADIANS(3*J201))*0.000289</f>
        <v>-1.89540445428152</v>
      </c>
      <c r="M201" s="1" t="n">
        <f aca="false">I201+L201</f>
        <v>200.322478452301</v>
      </c>
      <c r="N201" s="1" t="n">
        <f aca="false">J201+L201</f>
        <v>-2242.49077123807</v>
      </c>
      <c r="O201" s="1" t="n">
        <f aca="false">(1.000001018*(1-K201*K201))/(1+K201*COS(RADIANS(N201)))</f>
        <v>0.997543124638774</v>
      </c>
      <c r="P201" s="1" t="n">
        <f aca="false">M201-0.00569-0.00478*SIN(RADIANS(125.04-1934.136*G201))</f>
        <v>200.321547477419</v>
      </c>
      <c r="Q201" s="1" t="n">
        <f aca="false">23+(26+((21.448-G201*(46.815+G201*(0.00059-G201*0.001813))))/60)/60</f>
        <v>23.4402296471527</v>
      </c>
      <c r="R201" s="1" t="n">
        <f aca="false">Q201+0.00256*COS(RADIANS(125.04-1934.136*G201))</f>
        <v>23.4399900874155</v>
      </c>
      <c r="S201" s="1" t="n">
        <f aca="false">DEGREES(ATAN2(COS(RADIANS(P201)),COS(RADIANS(R201))*SIN(RADIANS(P201))))</f>
        <v>-161.233398322272</v>
      </c>
      <c r="T201" s="1" t="n">
        <f aca="false">DEGREES(ASIN(SIN(RADIANS(R201))*SIN(RADIANS(P201))))</f>
        <v>-7.94065012073607</v>
      </c>
      <c r="U201" s="1" t="n">
        <f aca="false">TAN(RADIANS(R201/2))*TAN(RADIANS(R201/2))</f>
        <v>0.0430371689711354</v>
      </c>
      <c r="V201" s="1" t="n">
        <f aca="false">4*DEGREES(U201*SIN(2*RADIANS(I201))-2*K201*SIN(RADIANS(J201))+4*K201*U201*SIN(RADIANS(J201))*COS(2*RADIANS(I201))-0.5*U201*U201*SIN(4*RADIANS(I201))-1.25*K201*K201*SIN(2*RADIANS(J201)))</f>
        <v>13.8116866846608</v>
      </c>
      <c r="W201" s="1" t="n">
        <f aca="false">DEGREES(ACOS(COS(RADIANS(90.833))/(COS(RADIANS($B$3))*COS(RADIANS(T201)))-TAN(RADIANS($B$3))*TAN(RADIANS(T201))))</f>
        <v>97.2879216903092</v>
      </c>
      <c r="X201" s="7" t="n">
        <f aca="false">(720-4*$B$4-V201+$B$5*60)/1440</f>
        <v>0.504343464802319</v>
      </c>
      <c r="Y201" s="7" t="n">
        <f aca="false">X201-W201*4/1440</f>
        <v>0.234099237884794</v>
      </c>
      <c r="Z201" s="7" t="n">
        <f aca="false">X201+W201*4/1440</f>
        <v>0.774587691719844</v>
      </c>
      <c r="AA201" s="9" t="n">
        <f aca="false">8*W201</f>
        <v>778.303373522473</v>
      </c>
      <c r="AB201" s="1" t="n">
        <f aca="false">MOD(E201*1440+V201+4*$B$4-60*$B$5,1440)</f>
        <v>1193.74541068466</v>
      </c>
      <c r="AC201" s="1" t="n">
        <f aca="false">IF(AB201/4&lt;0,AB201/4+180,AB201/4-180)</f>
        <v>118.436352671165</v>
      </c>
      <c r="AD201" s="1" t="n">
        <f aca="false">DEGREES(ACOS(SIN(RADIANS($B$3))*SIN(RADIANS(T201))+COS(RADIANS($B$3))*COS(RADIANS(T201))*COS(RADIANS(AC201))))</f>
        <v>106.728671610203</v>
      </c>
      <c r="AE201" s="1" t="n">
        <f aca="false">90-AD201</f>
        <v>-16.7286716102031</v>
      </c>
      <c r="AF201" s="1" t="n">
        <f aca="false">IF(AE201&gt;85,0,IF(AE201&gt;5,58.1/TAN(RADIANS(AE201))-0.07/POWER(TAN(RADIANS(AE201)),3)+0.000086/POWER(TAN(RADIANS(AE201)),5),IF(AE201&gt;-0.575,1735+AE201*(-518.2+AE201*(103.4+AE201*(-12.79+AE201*0.711))),-20.772/TAN(RADIANS(AE201)))))/3600</f>
        <v>0.0191975034110851</v>
      </c>
      <c r="AG201" s="1" t="n">
        <f aca="false">AE201+AF201</f>
        <v>-16.709474106792</v>
      </c>
      <c r="AH201" s="1" t="n">
        <f aca="false">IF(AC201&gt;0,MOD(DEGREES(ACOS(((SIN(RADIANS($B$3))*COS(RADIANS(AD201)))-SIN(RADIANS(T201)))/(COS(RADIANS($B$3))*SIN(RADIANS(AD201)))))+180,360),MOD(540-DEGREES(ACOS(((SIN(RADIANS($B$3))*COS(RADIANS(AD201)))-SIN(RADIANS(T201)))/(COS(RADIANS($B$3))*SIN(RADIANS(AD201))))),360))</f>
        <v>245.422896447442</v>
      </c>
    </row>
    <row r="202" customFormat="false" ht="15" hidden="false" customHeight="false" outlineLevel="0" collapsed="false">
      <c r="D202" s="6" t="n">
        <f aca="false">$B$7</f>
        <v>33890</v>
      </c>
      <c r="E202" s="7" t="n">
        <f aca="false">E201+0.1/24</f>
        <v>0.837499999999998</v>
      </c>
      <c r="F202" s="2" t="n">
        <f aca="false">D202+2415018.5+E202-$B$5/24</f>
        <v>2448908.92083333</v>
      </c>
      <c r="G202" s="8" t="n">
        <f aca="false">(F202-2451545)/36525</f>
        <v>-0.072171914214007</v>
      </c>
      <c r="I202" s="1" t="n">
        <f aca="false">MOD(280.46646+G202*(36000.76983+G202*0.0003032),360)</f>
        <v>202.221989770334</v>
      </c>
      <c r="J202" s="1" t="n">
        <f aca="false">357.52911+G202*(35999.05029-0.0001537*G202)</f>
        <v>-2240.59126011619</v>
      </c>
      <c r="K202" s="1" t="n">
        <f aca="false">0.016708634-G202*(0.000042037+0.0000001267*G202)</f>
        <v>0.0167116672308047</v>
      </c>
      <c r="L202" s="1" t="n">
        <f aca="false">SIN(RADIANS(J202))*(1.914602-G202*(0.004817+0.000014*G202))+SIN(RADIANS(2*J202))*(0.019993-0.000101*G202)+SIN(RADIANS(3*J202))*0.000289</f>
        <v>-1.89538476407682</v>
      </c>
      <c r="M202" s="1" t="n">
        <f aca="false">I202+L202</f>
        <v>200.326605006257</v>
      </c>
      <c r="N202" s="1" t="n">
        <f aca="false">J202+L202</f>
        <v>-2242.48664488027</v>
      </c>
      <c r="O202" s="1" t="n">
        <f aca="false">(1.000001018*(1-K202*K202))/(1+K202*COS(RADIANS(N202)))</f>
        <v>0.997541936944289</v>
      </c>
      <c r="P202" s="1" t="n">
        <f aca="false">M202-0.00569-0.00478*SIN(RADIANS(125.04-1934.136*G202))</f>
        <v>200.325674029652</v>
      </c>
      <c r="Q202" s="1" t="n">
        <f aca="false">23+(26+((21.448-G202*(46.815+G202*(0.00059-G202*0.001813))))/60)/60</f>
        <v>23.4402296456692</v>
      </c>
      <c r="R202" s="1" t="n">
        <f aca="false">Q202+0.00256*COS(RADIANS(125.04-1934.136*G202))</f>
        <v>23.4399900761169</v>
      </c>
      <c r="S202" s="1" t="n">
        <f aca="false">DEGREES(ATAN2(COS(RADIANS(P202)),COS(RADIANS(R202))*SIN(RADIANS(P202))))</f>
        <v>-161.229538627883</v>
      </c>
      <c r="T202" s="1" t="n">
        <f aca="false">DEGREES(ASIN(SIN(RADIANS(R202))*SIN(RADIANS(P202))))</f>
        <v>-7.94220432686391</v>
      </c>
      <c r="U202" s="1" t="n">
        <f aca="false">TAN(RADIANS(R202/2))*TAN(RADIANS(R202/2))</f>
        <v>0.0430371689284656</v>
      </c>
      <c r="V202" s="1" t="n">
        <f aca="false">4*DEGREES(U202*SIN(2*RADIANS(I202))-2*K202*SIN(RADIANS(J202))+4*K202*U202*SIN(RADIANS(J202))*COS(2*RADIANS(I202))-0.5*U202*U202*SIN(4*RADIANS(I202))-1.25*K202*K202*SIN(2*RADIANS(J202)))</f>
        <v>13.8126869755093</v>
      </c>
      <c r="W202" s="1" t="n">
        <f aca="false">DEGREES(ACOS(COS(RADIANS(90.833))/(COS(RADIANS($B$3))*COS(RADIANS(T202)))-TAN(RADIANS($B$3))*TAN(RADIANS(T202))))</f>
        <v>97.2891656819374</v>
      </c>
      <c r="X202" s="7" t="n">
        <f aca="false">(720-4*$B$4-V202+$B$5*60)/1440</f>
        <v>0.504342770155896</v>
      </c>
      <c r="Y202" s="7" t="n">
        <f aca="false">X202-W202*4/1440</f>
        <v>0.23409508770607</v>
      </c>
      <c r="Z202" s="7" t="n">
        <f aca="false">X202+W202*4/1440</f>
        <v>0.774590452605723</v>
      </c>
      <c r="AA202" s="9" t="n">
        <f aca="false">8*W202</f>
        <v>778.3133254555</v>
      </c>
      <c r="AB202" s="1" t="n">
        <f aca="false">MOD(E202*1440+V202+4*$B$4-60*$B$5,1440)</f>
        <v>1199.74641097551</v>
      </c>
      <c r="AC202" s="1" t="n">
        <f aca="false">IF(AB202/4&lt;0,AB202/4+180,AB202/4-180)</f>
        <v>119.936602743877</v>
      </c>
      <c r="AD202" s="1" t="n">
        <f aca="false">DEGREES(ACOS(SIN(RADIANS($B$3))*SIN(RADIANS(T202))+COS(RADIANS($B$3))*COS(RADIANS(T202))*COS(RADIANS(AC202))))</f>
        <v>107.800651954289</v>
      </c>
      <c r="AE202" s="1" t="n">
        <f aca="false">90-AD202</f>
        <v>-17.8006519542892</v>
      </c>
      <c r="AF202" s="1" t="n">
        <f aca="false">IF(AE202&gt;85,0,IF(AE202&gt;5,58.1/TAN(RADIANS(AE202))-0.07/POWER(TAN(RADIANS(AE202)),3)+0.000086/POWER(TAN(RADIANS(AE202)),5),IF(AE202&gt;-0.575,1735+AE202*(-518.2+AE202*(103.4+AE202*(-12.79+AE202*0.711))),-20.772/TAN(RADIANS(AE202)))))/3600</f>
        <v>0.0179707432224682</v>
      </c>
      <c r="AG202" s="1" t="n">
        <f aca="false">AE202+AF202</f>
        <v>-17.7826812110668</v>
      </c>
      <c r="AH202" s="1" t="n">
        <f aca="false">IF(AC202&gt;0,MOD(DEGREES(ACOS(((SIN(RADIANS($B$3))*COS(RADIANS(AD202)))-SIN(RADIANS(T202)))/(COS(RADIANS($B$3))*SIN(RADIANS(AD202)))))+180,360),MOD(540-DEGREES(ACOS(((SIN(RADIANS($B$3))*COS(RADIANS(AD202)))-SIN(RADIANS(T202)))/(COS(RADIANS($B$3))*SIN(RADIANS(AD202))))),360))</f>
        <v>244.34542431791</v>
      </c>
    </row>
    <row r="203" customFormat="false" ht="15" hidden="false" customHeight="false" outlineLevel="0" collapsed="false">
      <c r="D203" s="6" t="n">
        <f aca="false">$B$7</f>
        <v>33890</v>
      </c>
      <c r="E203" s="7" t="n">
        <f aca="false">E202+0.1/24</f>
        <v>0.841666666666665</v>
      </c>
      <c r="F203" s="2" t="n">
        <f aca="false">D203+2415018.5+E203-$B$5/24</f>
        <v>2448908.925</v>
      </c>
      <c r="G203" s="8" t="n">
        <f aca="false">(F203-2451545)/36525</f>
        <v>-0.0721718001368849</v>
      </c>
      <c r="I203" s="1" t="n">
        <f aca="false">MOD(280.46646+G203*(36000.76983+G203*0.0003032),360)</f>
        <v>202.226096634543</v>
      </c>
      <c r="J203" s="1" t="n">
        <f aca="false">357.52911+G203*(35999.05029-0.0001537*G203)</f>
        <v>-2240.58715344814</v>
      </c>
      <c r="K203" s="1" t="n">
        <f aca="false">0.016708634-G203*(0.000042037+0.0000001267*G203)</f>
        <v>0.0167116672260114</v>
      </c>
      <c r="L203" s="1" t="n">
        <f aca="false">SIN(RADIANS(J203))*(1.914602-G203*(0.004817+0.000014*G203))+SIN(RADIANS(2*J203))*(0.019993-0.000101*G203)+SIN(RADIANS(3*J203))*0.000289</f>
        <v>-1.89536506404384</v>
      </c>
      <c r="M203" s="1" t="n">
        <f aca="false">I203+L203</f>
        <v>200.3307315705</v>
      </c>
      <c r="N203" s="1" t="n">
        <f aca="false">J203+L203</f>
        <v>-2242.48251851218</v>
      </c>
      <c r="O203" s="1" t="n">
        <f aca="false">(1.000001018*(1-K203*K203))/(1+K203*COS(RADIANS(N203)))</f>
        <v>0.997540749260953</v>
      </c>
      <c r="P203" s="1" t="n">
        <f aca="false">M203-0.00569-0.00478*SIN(RADIANS(125.04-1934.136*G203))</f>
        <v>200.329800592172</v>
      </c>
      <c r="Q203" s="1" t="n">
        <f aca="false">23+(26+((21.448-G203*(46.815+G203*(0.00059-G203*0.001813))))/60)/60</f>
        <v>23.4402296441857</v>
      </c>
      <c r="R203" s="1" t="n">
        <f aca="false">Q203+0.00256*COS(RADIANS(125.04-1934.136*G203))</f>
        <v>23.4399900648184</v>
      </c>
      <c r="S203" s="1" t="n">
        <f aca="false">DEGREES(ATAN2(COS(RADIANS(P203)),COS(RADIANS(R203))*SIN(RADIANS(P203))))</f>
        <v>-161.225678894658</v>
      </c>
      <c r="T203" s="1" t="n">
        <f aca="false">DEGREES(ASIN(SIN(RADIANS(R203))*SIN(RADIANS(P203))))</f>
        <v>-7.94375850128308</v>
      </c>
      <c r="U203" s="1" t="n">
        <f aca="false">TAN(RADIANS(R203/2))*TAN(RADIANS(R203/2))</f>
        <v>0.0430371688857957</v>
      </c>
      <c r="V203" s="1" t="n">
        <f aca="false">4*DEGREES(U203*SIN(2*RADIANS(I203))-2*K203*SIN(RADIANS(J203))+4*K203*U203*SIN(RADIANS(J203))*COS(2*RADIANS(I203))-0.5*U203*U203*SIN(4*RADIANS(I203))-1.25*K203*K203*SIN(2*RADIANS(J203)))</f>
        <v>13.8136871130019</v>
      </c>
      <c r="W203" s="1" t="n">
        <f aca="false">DEGREES(ACOS(COS(RADIANS(90.833))/(COS(RADIANS($B$3))*COS(RADIANS(T203)))-TAN(RADIANS($B$3))*TAN(RADIANS(T203))))</f>
        <v>97.2904096618458</v>
      </c>
      <c r="X203" s="7" t="n">
        <f aca="false">(720-4*$B$4-V203+$B$5*60)/1440</f>
        <v>0.504342075615971</v>
      </c>
      <c r="Y203" s="7" t="n">
        <f aca="false">X203-W203*4/1440</f>
        <v>0.234090937666399</v>
      </c>
      <c r="Z203" s="7" t="n">
        <f aca="false">X203+W203*4/1440</f>
        <v>0.774593213565542</v>
      </c>
      <c r="AA203" s="9" t="n">
        <f aca="false">8*W203</f>
        <v>778.323277294766</v>
      </c>
      <c r="AB203" s="1" t="n">
        <f aca="false">MOD(E203*1440+V203+4*$B$4-60*$B$5,1440)</f>
        <v>1205.747411113</v>
      </c>
      <c r="AC203" s="1" t="n">
        <f aca="false">IF(AB203/4&lt;0,AB203/4+180,AB203/4-180)</f>
        <v>121.43685277825</v>
      </c>
      <c r="AD203" s="1" t="n">
        <f aca="false">DEGREES(ACOS(SIN(RADIANS($B$3))*SIN(RADIANS(T203))+COS(RADIANS($B$3))*COS(RADIANS(T203))*COS(RADIANS(AC203))))</f>
        <v>108.86289612256</v>
      </c>
      <c r="AE203" s="1" t="n">
        <f aca="false">90-AD203</f>
        <v>-18.8628961225599</v>
      </c>
      <c r="AF203" s="1" t="n">
        <f aca="false">IF(AE203&gt;85,0,IF(AE203&gt;5,58.1/TAN(RADIANS(AE203))-0.07/POWER(TAN(RADIANS(AE203)),3)+0.000086/POWER(TAN(RADIANS(AE203)),5),IF(AE203&gt;-0.575,1735+AE203*(-518.2+AE203*(103.4+AE203*(-12.79+AE203*0.711))),-20.772/TAN(RADIANS(AE203)))))/3600</f>
        <v>0.0168884710157325</v>
      </c>
      <c r="AG203" s="1" t="n">
        <f aca="false">AE203+AF203</f>
        <v>-18.8460076515441</v>
      </c>
      <c r="AH203" s="1" t="n">
        <f aca="false">IF(AC203&gt;0,MOD(DEGREES(ACOS(((SIN(RADIANS($B$3))*COS(RADIANS(AD203)))-SIN(RADIANS(T203)))/(COS(RADIANS($B$3))*SIN(RADIANS(AD203)))))+180,360),MOD(540-DEGREES(ACOS(((SIN(RADIANS($B$3))*COS(RADIANS(AD203)))-SIN(RADIANS(T203)))/(COS(RADIANS($B$3))*SIN(RADIANS(AD203))))),360))</f>
        <v>243.250912372269</v>
      </c>
    </row>
    <row r="204" customFormat="false" ht="15" hidden="false" customHeight="false" outlineLevel="0" collapsed="false">
      <c r="D204" s="6" t="n">
        <f aca="false">$B$7</f>
        <v>33890</v>
      </c>
      <c r="E204" s="7" t="n">
        <f aca="false">E203+0.1/24</f>
        <v>0.845833333333332</v>
      </c>
      <c r="F204" s="2" t="n">
        <f aca="false">D204+2415018.5+E204-$B$5/24</f>
        <v>2448908.92916667</v>
      </c>
      <c r="G204" s="8" t="n">
        <f aca="false">(F204-2451545)/36525</f>
        <v>-0.0721716860597756</v>
      </c>
      <c r="I204" s="1" t="n">
        <f aca="false">MOD(280.46646+G204*(36000.76983+G204*0.0003032),360)</f>
        <v>202.230203498295</v>
      </c>
      <c r="J204" s="1" t="n">
        <f aca="false">357.52911+G204*(35999.05029-0.0001537*G204)</f>
        <v>-2240.58304678054</v>
      </c>
      <c r="K204" s="1" t="n">
        <f aca="false">0.016708634-G204*(0.000042037+0.0000001267*G204)</f>
        <v>0.016711667221218</v>
      </c>
      <c r="L204" s="1" t="n">
        <f aca="false">SIN(RADIANS(J204))*(1.914602-G204*(0.004817+0.000014*G204))+SIN(RADIANS(2*J204))*(0.019993-0.000101*G204)+SIN(RADIANS(3*J204))*0.000289</f>
        <v>-1.89534535418703</v>
      </c>
      <c r="M204" s="1" t="n">
        <f aca="false">I204+L204</f>
        <v>200.334858144107</v>
      </c>
      <c r="N204" s="1" t="n">
        <f aca="false">J204+L204</f>
        <v>-2242.47839213472</v>
      </c>
      <c r="O204" s="1" t="n">
        <f aca="false">(1.000001018*(1-K204*K204))/(1+K204*COS(RADIANS(N204)))</f>
        <v>0.997539561589038</v>
      </c>
      <c r="P204" s="1" t="n">
        <f aca="false">M204-0.00569-0.00478*SIN(RADIANS(125.04-1934.136*G204))</f>
        <v>200.333927164058</v>
      </c>
      <c r="Q204" s="1" t="n">
        <f aca="false">23+(26+((21.448-G204*(46.815+G204*(0.00059-G204*0.001813))))/60)/60</f>
        <v>23.4402296427023</v>
      </c>
      <c r="R204" s="1" t="n">
        <f aca="false">Q204+0.00256*COS(RADIANS(125.04-1934.136*G204))</f>
        <v>23.4399900535199</v>
      </c>
      <c r="S204" s="1" t="n">
        <f aca="false">DEGREES(ATAN2(COS(RADIANS(P204)),COS(RADIANS(R204))*SIN(RADIANS(P204))))</f>
        <v>-161.221819123454</v>
      </c>
      <c r="T204" s="1" t="n">
        <f aca="false">DEGREES(ASIN(SIN(RADIANS(R204))*SIN(RADIANS(P204))))</f>
        <v>-7.94531264363859</v>
      </c>
      <c r="U204" s="1" t="n">
        <f aca="false">TAN(RADIANS(R204/2))*TAN(RADIANS(R204/2))</f>
        <v>0.0430371688431259</v>
      </c>
      <c r="V204" s="1" t="n">
        <f aca="false">4*DEGREES(U204*SIN(2*RADIANS(I204))-2*K204*SIN(RADIANS(J204))+4*K204*U204*SIN(RADIANS(J204))*COS(2*RADIANS(I204))-0.5*U204*U204*SIN(4*RADIANS(I204))-1.25*K204*K204*SIN(2*RADIANS(J204)))</f>
        <v>13.814687096892</v>
      </c>
      <c r="W204" s="1" t="n">
        <f aca="false">DEGREES(ACOS(COS(RADIANS(90.833))/(COS(RADIANS($B$3))*COS(RADIANS(T204)))-TAN(RADIANS($B$3))*TAN(RADIANS(T204))))</f>
        <v>97.2916536297519</v>
      </c>
      <c r="X204" s="7" t="n">
        <f aca="false">(720-4*$B$4-V204+$B$5*60)/1440</f>
        <v>0.504341381182714</v>
      </c>
      <c r="Y204" s="7" t="n">
        <f aca="false">X204-W204*4/1440</f>
        <v>0.234086787766737</v>
      </c>
      <c r="Z204" s="7" t="n">
        <f aca="false">X204+W204*4/1440</f>
        <v>0.774595974598692</v>
      </c>
      <c r="AA204" s="9" t="n">
        <f aca="false">8*W204</f>
        <v>778.333229038015</v>
      </c>
      <c r="AB204" s="1" t="n">
        <f aca="false">MOD(E204*1440+V204+4*$B$4-60*$B$5,1440)</f>
        <v>1211.74841109689</v>
      </c>
      <c r="AC204" s="1" t="n">
        <f aca="false">IF(AB204/4&lt;0,AB204/4+180,AB204/4-180)</f>
        <v>122.937102774223</v>
      </c>
      <c r="AD204" s="1" t="n">
        <f aca="false">DEGREES(ACOS(SIN(RADIANS($B$3))*SIN(RADIANS(T204))+COS(RADIANS($B$3))*COS(RADIANS(T204))*COS(RADIANS(AC204))))</f>
        <v>109.914855831749</v>
      </c>
      <c r="AE204" s="1" t="n">
        <f aca="false">90-AD204</f>
        <v>-19.9148558317495</v>
      </c>
      <c r="AF204" s="1" t="n">
        <f aca="false">IF(AE204&gt;85,0,IF(AE204&gt;5,58.1/TAN(RADIANS(AE204))-0.07/POWER(TAN(RADIANS(AE204)),3)+0.000086/POWER(TAN(RADIANS(AE204)),5),IF(AE204&gt;-0.575,1735+AE204*(-518.2+AE204*(103.4+AE204*(-12.79+AE204*0.711))),-20.772/TAN(RADIANS(AE204)))))/3600</f>
        <v>0.0159265453926388</v>
      </c>
      <c r="AG204" s="1" t="n">
        <f aca="false">AE204+AF204</f>
        <v>-19.8989292863568</v>
      </c>
      <c r="AH204" s="1" t="n">
        <f aca="false">IF(AC204&gt;0,MOD(DEGREES(ACOS(((SIN(RADIANS($B$3))*COS(RADIANS(AD204)))-SIN(RADIANS(T204)))/(COS(RADIANS($B$3))*SIN(RADIANS(AD204)))))+180,360),MOD(540-DEGREES(ACOS(((SIN(RADIANS($B$3))*COS(RADIANS(AD204)))-SIN(RADIANS(T204)))/(COS(RADIANS($B$3))*SIN(RADIANS(AD204))))),360))</f>
        <v>242.138449966493</v>
      </c>
    </row>
    <row r="205" customFormat="false" ht="15" hidden="false" customHeight="false" outlineLevel="0" collapsed="false">
      <c r="D205" s="6" t="n">
        <f aca="false">$B$7</f>
        <v>33890</v>
      </c>
      <c r="E205" s="7" t="n">
        <f aca="false">E204+0.1/24</f>
        <v>0.849999999999998</v>
      </c>
      <c r="F205" s="2" t="n">
        <f aca="false">D205+2415018.5+E205-$B$5/24</f>
        <v>2448908.93333333</v>
      </c>
      <c r="G205" s="8" t="n">
        <f aca="false">(F205-2451545)/36525</f>
        <v>-0.0721715719826535</v>
      </c>
      <c r="I205" s="1" t="n">
        <f aca="false">MOD(280.46646+G205*(36000.76983+G205*0.0003032),360)</f>
        <v>202.234310362504</v>
      </c>
      <c r="J205" s="1" t="n">
        <f aca="false">357.52911+G205*(35999.05029-0.0001537*G205)</f>
        <v>-2240.57894011248</v>
      </c>
      <c r="K205" s="1" t="n">
        <f aca="false">0.016708634-G205*(0.000042037+0.0000001267*G205)</f>
        <v>0.0167116672164246</v>
      </c>
      <c r="L205" s="1" t="n">
        <f aca="false">SIN(RADIANS(J205))*(1.914602-G205*(0.004817+0.000014*G205))+SIN(RADIANS(2*J205))*(0.019993-0.000101*G205)+SIN(RADIANS(3*J205))*0.000289</f>
        <v>-1.89532563450204</v>
      </c>
      <c r="M205" s="1" t="n">
        <f aca="false">I205+L205</f>
        <v>200.338984728002</v>
      </c>
      <c r="N205" s="1" t="n">
        <f aca="false">J205+L205</f>
        <v>-2242.47426574698</v>
      </c>
      <c r="O205" s="1" t="n">
        <f aca="false">(1.000001018*(1-K205*K205))/(1+K205*COS(RADIANS(N205)))</f>
        <v>0.997538373928284</v>
      </c>
      <c r="P205" s="1" t="n">
        <f aca="false">M205-0.00569-0.00478*SIN(RADIANS(125.04-1934.136*G205))</f>
        <v>200.33805374623</v>
      </c>
      <c r="Q205" s="1" t="n">
        <f aca="false">23+(26+((21.448-G205*(46.815+G205*(0.00059-G205*0.001813))))/60)/60</f>
        <v>23.4402296412188</v>
      </c>
      <c r="R205" s="1" t="n">
        <f aca="false">Q205+0.00256*COS(RADIANS(125.04-1934.136*G205))</f>
        <v>23.4399900422213</v>
      </c>
      <c r="S205" s="1" t="n">
        <f aca="false">DEGREES(ATAN2(COS(RADIANS(P205)),COS(RADIANS(R205))*SIN(RADIANS(P205))))</f>
        <v>-161.217959313403</v>
      </c>
      <c r="T205" s="1" t="n">
        <f aca="false">DEGREES(ASIN(SIN(RADIANS(R205))*SIN(RADIANS(P205))))</f>
        <v>-7.94686675427005</v>
      </c>
      <c r="U205" s="1" t="n">
        <f aca="false">TAN(RADIANS(R205/2))*TAN(RADIANS(R205/2))</f>
        <v>0.0430371688004561</v>
      </c>
      <c r="V205" s="1" t="n">
        <f aca="false">4*DEGREES(U205*SIN(2*RADIANS(I205))-2*K205*SIN(RADIANS(J205))+4*K205*U205*SIN(RADIANS(J205))*COS(2*RADIANS(I205))-0.5*U205*U205*SIN(4*RADIANS(I205))-1.25*K205*K205*SIN(2*RADIANS(J205)))</f>
        <v>13.8156869273797</v>
      </c>
      <c r="W205" s="1" t="n">
        <f aca="false">DEGREES(ACOS(COS(RADIANS(90.833))/(COS(RADIANS($B$3))*COS(RADIANS(T205)))-TAN(RADIANS($B$3))*TAN(RADIANS(T205))))</f>
        <v>97.2928975859293</v>
      </c>
      <c r="X205" s="7" t="n">
        <f aca="false">(720-4*$B$4-V205+$B$5*60)/1440</f>
        <v>0.504340686855986</v>
      </c>
      <c r="Y205" s="7" t="n">
        <f aca="false">X205-W205*4/1440</f>
        <v>0.234082638006183</v>
      </c>
      <c r="Z205" s="7" t="n">
        <f aca="false">X205+W205*4/1440</f>
        <v>0.77459873570579</v>
      </c>
      <c r="AA205" s="9" t="n">
        <f aca="false">8*W205</f>
        <v>778.343180687435</v>
      </c>
      <c r="AB205" s="1" t="n">
        <f aca="false">MOD(E205*1440+V205+4*$B$4-60*$B$5,1440)</f>
        <v>1217.74941092738</v>
      </c>
      <c r="AC205" s="1" t="n">
        <f aca="false">IF(AB205/4&lt;0,AB205/4+180,AB205/4-180)</f>
        <v>124.437352731844</v>
      </c>
      <c r="AD205" s="1" t="n">
        <f aca="false">DEGREES(ACOS(SIN(RADIANS($B$3))*SIN(RADIANS(T205))+COS(RADIANS($B$3))*COS(RADIANS(T205))*COS(RADIANS(AC205))))</f>
        <v>110.955958922594</v>
      </c>
      <c r="AE205" s="1" t="n">
        <f aca="false">90-AD205</f>
        <v>-20.9559589225937</v>
      </c>
      <c r="AF205" s="1" t="n">
        <f aca="false">IF(AE205&gt;85,0,IF(AE205&gt;5,58.1/TAN(RADIANS(AE205))-0.07/POWER(TAN(RADIANS(AE205)),3)+0.000086/POWER(TAN(RADIANS(AE205)),5),IF(AE205&gt;-0.575,1735+AE205*(-518.2+AE205*(103.4+AE205*(-12.79+AE205*0.711))),-20.772/TAN(RADIANS(AE205)))))/3600</f>
        <v>0.0150659676715439</v>
      </c>
      <c r="AG205" s="1" t="n">
        <f aca="false">AE205+AF205</f>
        <v>-20.9408929549222</v>
      </c>
      <c r="AH205" s="1" t="n">
        <f aca="false">IF(AC205&gt;0,MOD(DEGREES(ACOS(((SIN(RADIANS($B$3))*COS(RADIANS(AD205)))-SIN(RADIANS(T205)))/(COS(RADIANS($B$3))*SIN(RADIANS(AD205)))))+180,360),MOD(540-DEGREES(ACOS(((SIN(RADIANS($B$3))*COS(RADIANS(AD205)))-SIN(RADIANS(T205)))/(COS(RADIANS($B$3))*SIN(RADIANS(AD205))))),360))</f>
        <v>241.007114526972</v>
      </c>
    </row>
    <row r="206" customFormat="false" ht="15" hidden="false" customHeight="false" outlineLevel="0" collapsed="false">
      <c r="D206" s="6" t="n">
        <f aca="false">$B$7</f>
        <v>33890</v>
      </c>
      <c r="E206" s="7" t="n">
        <f aca="false">E205+0.1/24</f>
        <v>0.854166666666665</v>
      </c>
      <c r="F206" s="2" t="n">
        <f aca="false">D206+2415018.5+E206-$B$5/24</f>
        <v>2448908.9375</v>
      </c>
      <c r="G206" s="8" t="n">
        <f aca="false">(F206-2451545)/36525</f>
        <v>-0.0721714579055442</v>
      </c>
      <c r="I206" s="1" t="n">
        <f aca="false">MOD(280.46646+G206*(36000.76983+G206*0.0003032),360)</f>
        <v>202.238417226255</v>
      </c>
      <c r="J206" s="1" t="n">
        <f aca="false">357.52911+G206*(35999.05029-0.0001537*G206)</f>
        <v>-2240.57483344488</v>
      </c>
      <c r="K206" s="1" t="n">
        <f aca="false">0.016708634-G206*(0.000042037+0.0000001267*G206)</f>
        <v>0.0167116672116312</v>
      </c>
      <c r="L206" s="1" t="n">
        <f aca="false">SIN(RADIANS(J206))*(1.914602-G206*(0.004817+0.000014*G206))+SIN(RADIANS(2*J206))*(0.019993-0.000101*G206)+SIN(RADIANS(3*J206))*0.000289</f>
        <v>-1.89530590499335</v>
      </c>
      <c r="M206" s="1" t="n">
        <f aca="false">I206+L206</f>
        <v>200.343111321262</v>
      </c>
      <c r="N206" s="1" t="n">
        <f aca="false">J206+L206</f>
        <v>-2242.47013934988</v>
      </c>
      <c r="O206" s="1" t="n">
        <f aca="false">(1.000001018*(1-K206*K206))/(1+K206*COS(RADIANS(N206)))</f>
        <v>0.997537186278963</v>
      </c>
      <c r="P206" s="1" t="n">
        <f aca="false">M206-0.00569-0.00478*SIN(RADIANS(125.04-1934.136*G206))</f>
        <v>200.342180337766</v>
      </c>
      <c r="Q206" s="1" t="n">
        <f aca="false">23+(26+((21.448-G206*(46.815+G206*(0.00059-G206*0.001813))))/60)/60</f>
        <v>23.4402296397353</v>
      </c>
      <c r="R206" s="1" t="n">
        <f aca="false">Q206+0.00256*COS(RADIANS(125.04-1934.136*G206))</f>
        <v>23.4399900309228</v>
      </c>
      <c r="S206" s="1" t="n">
        <f aca="false">DEGREES(ATAN2(COS(RADIANS(P206)),COS(RADIANS(R206))*SIN(RADIANS(P206))))</f>
        <v>-161.214099465363</v>
      </c>
      <c r="T206" s="1" t="n">
        <f aca="false">DEGREES(ASIN(SIN(RADIANS(R206))*SIN(RADIANS(P206))))</f>
        <v>-7.94842083282247</v>
      </c>
      <c r="U206" s="1" t="n">
        <f aca="false">TAN(RADIANS(R206/2))*TAN(RADIANS(R206/2))</f>
        <v>0.0430371687577863</v>
      </c>
      <c r="V206" s="1" t="n">
        <f aca="false">4*DEGREES(U206*SIN(2*RADIANS(I206))-2*K206*SIN(RADIANS(J206))+4*K206*U206*SIN(RADIANS(J206))*COS(2*RADIANS(I206))-0.5*U206*U206*SIN(4*RADIANS(I206))-1.25*K206*K206*SIN(2*RADIANS(J206)))</f>
        <v>13.8166866042186</v>
      </c>
      <c r="W206" s="1" t="n">
        <f aca="false">DEGREES(ACOS(COS(RADIANS(90.833))/(COS(RADIANS($B$3))*COS(RADIANS(T206)))-TAN(RADIANS($B$3))*TAN(RADIANS(T206))))</f>
        <v>97.2941415300958</v>
      </c>
      <c r="X206" s="7" t="n">
        <f aca="false">(720-4*$B$4-V206+$B$5*60)/1440</f>
        <v>0.504339992635959</v>
      </c>
      <c r="Y206" s="7" t="n">
        <f aca="false">X206-W206*4/1440</f>
        <v>0.234078488385693</v>
      </c>
      <c r="Z206" s="7" t="n">
        <f aca="false">X206+W206*4/1440</f>
        <v>0.774601496886226</v>
      </c>
      <c r="AA206" s="9" t="n">
        <f aca="false">8*W206</f>
        <v>778.353132240767</v>
      </c>
      <c r="AB206" s="1" t="n">
        <f aca="false">MOD(E206*1440+V206+4*$B$4-60*$B$5,1440)</f>
        <v>1223.75041060422</v>
      </c>
      <c r="AC206" s="1" t="n">
        <f aca="false">IF(AB206/4&lt;0,AB206/4+180,AB206/4-180)</f>
        <v>125.937602651054</v>
      </c>
      <c r="AD206" s="1" t="n">
        <f aca="false">DEGREES(ACOS(SIN(RADIANS($B$3))*SIN(RADIANS(T206))+COS(RADIANS($B$3))*COS(RADIANS(T206))*COS(RADIANS(AC206))))</f>
        <v>111.985608156808</v>
      </c>
      <c r="AE206" s="1" t="n">
        <f aca="false">90-AD206</f>
        <v>-21.985608156808</v>
      </c>
      <c r="AF206" s="1" t="n">
        <f aca="false">IF(AE206&gt;85,0,IF(AE206&gt;5,58.1/TAN(RADIANS(AE206))-0.07/POWER(TAN(RADIANS(AE206)),3)+0.000086/POWER(TAN(RADIANS(AE206)),5),IF(AE206&gt;-0.575,1735+AE206*(-518.2+AE206*(103.4+AE206*(-12.79+AE206*0.711))),-20.772/TAN(RADIANS(AE206)))))/3600</f>
        <v>0.0142915856297325</v>
      </c>
      <c r="AG206" s="1" t="n">
        <f aca="false">AE206+AF206</f>
        <v>-21.9713165711783</v>
      </c>
      <c r="AH206" s="1" t="n">
        <f aca="false">IF(AC206&gt;0,MOD(DEGREES(ACOS(((SIN(RADIANS($B$3))*COS(RADIANS(AD206)))-SIN(RADIANS(T206)))/(COS(RADIANS($B$3))*SIN(RADIANS(AD206)))))+180,360),MOD(540-DEGREES(ACOS(((SIN(RADIANS($B$3))*COS(RADIANS(AD206)))-SIN(RADIANS(T206)))/(COS(RADIANS($B$3))*SIN(RADIANS(AD206))))),360))</f>
        <v>239.855972768855</v>
      </c>
    </row>
    <row r="207" customFormat="false" ht="15" hidden="false" customHeight="false" outlineLevel="0" collapsed="false">
      <c r="D207" s="6" t="n">
        <f aca="false">$B$7</f>
        <v>33890</v>
      </c>
      <c r="E207" s="7" t="n">
        <f aca="false">E206+0.1/24</f>
        <v>0.858333333333332</v>
      </c>
      <c r="F207" s="2" t="n">
        <f aca="false">D207+2415018.5+E207-$B$5/24</f>
        <v>2448908.94166667</v>
      </c>
      <c r="G207" s="8" t="n">
        <f aca="false">(F207-2451545)/36525</f>
        <v>-0.0721713438284221</v>
      </c>
      <c r="I207" s="1" t="n">
        <f aca="false">MOD(280.46646+G207*(36000.76983+G207*0.0003032),360)</f>
        <v>202.242524090465</v>
      </c>
      <c r="J207" s="1" t="n">
        <f aca="false">357.52911+G207*(35999.05029-0.0001537*G207)</f>
        <v>-2240.57072677683</v>
      </c>
      <c r="K207" s="1" t="n">
        <f aca="false">0.016708634-G207*(0.000042037+0.0000001267*G207)</f>
        <v>0.0167116672068379</v>
      </c>
      <c r="L207" s="1" t="n">
        <f aca="false">SIN(RADIANS(J207))*(1.914602-G207*(0.004817+0.000014*G207))+SIN(RADIANS(2*J207))*(0.019993-0.000101*G207)+SIN(RADIANS(3*J207))*0.000289</f>
        <v>-1.8952861656566</v>
      </c>
      <c r="M207" s="1" t="n">
        <f aca="false">I207+L207</f>
        <v>200.347237924808</v>
      </c>
      <c r="N207" s="1" t="n">
        <f aca="false">J207+L207</f>
        <v>-2242.46601294248</v>
      </c>
      <c r="O207" s="1" t="n">
        <f aca="false">(1.000001018*(1-K207*K207))/(1+K207*COS(RADIANS(N207)))</f>
        <v>0.997535998640817</v>
      </c>
      <c r="P207" s="1" t="n">
        <f aca="false">M207-0.00569-0.00478*SIN(RADIANS(125.04-1934.136*G207))</f>
        <v>200.34630693959</v>
      </c>
      <c r="Q207" s="1" t="n">
        <f aca="false">23+(26+((21.448-G207*(46.815+G207*(0.00059-G207*0.001813))))/60)/60</f>
        <v>23.4402296382518</v>
      </c>
      <c r="R207" s="1" t="n">
        <f aca="false">Q207+0.00256*COS(RADIANS(125.04-1934.136*G207))</f>
        <v>23.4399900196243</v>
      </c>
      <c r="S207" s="1" t="n">
        <f aca="false">DEGREES(ATAN2(COS(RADIANS(P207)),COS(RADIANS(R207))*SIN(RADIANS(P207))))</f>
        <v>-161.210239578465</v>
      </c>
      <c r="T207" s="1" t="n">
        <f aca="false">DEGREES(ASIN(SIN(RADIANS(R207))*SIN(RADIANS(P207))))</f>
        <v>-7.94997487963583</v>
      </c>
      <c r="U207" s="1" t="n">
        <f aca="false">TAN(RADIANS(R207/2))*TAN(RADIANS(R207/2))</f>
        <v>0.0430371687151165</v>
      </c>
      <c r="V207" s="1" t="n">
        <f aca="false">4*DEGREES(U207*SIN(2*RADIANS(I207))-2*K207*SIN(RADIANS(J207))+4*K207*U207*SIN(RADIANS(J207))*COS(2*RADIANS(I207))-0.5*U207*U207*SIN(4*RADIANS(I207))-1.25*K207*K207*SIN(2*RADIANS(J207)))</f>
        <v>13.8176861276091</v>
      </c>
      <c r="W207" s="1" t="n">
        <f aca="false">DEGREES(ACOS(COS(RADIANS(90.833))/(COS(RADIANS($B$3))*COS(RADIANS(T207)))-TAN(RADIANS($B$3))*TAN(RADIANS(T207))))</f>
        <v>97.2953854625254</v>
      </c>
      <c r="X207" s="7" t="n">
        <f aca="false">(720-4*$B$4-V207+$B$5*60)/1440</f>
        <v>0.504339298522494</v>
      </c>
      <c r="Y207" s="7" t="n">
        <f aca="false">X207-W207*4/1440</f>
        <v>0.234074338904368</v>
      </c>
      <c r="Z207" s="7" t="n">
        <f aca="false">X207+W207*4/1440</f>
        <v>0.77460425814062</v>
      </c>
      <c r="AA207" s="9" t="n">
        <f aca="false">8*W207</f>
        <v>778.363083700203</v>
      </c>
      <c r="AB207" s="1" t="n">
        <f aca="false">MOD(E207*1440+V207+4*$B$4-60*$B$5,1440)</f>
        <v>1229.75141012761</v>
      </c>
      <c r="AC207" s="1" t="n">
        <f aca="false">IF(AB207/4&lt;0,AB207/4+180,AB207/4-180)</f>
        <v>127.437852531902</v>
      </c>
      <c r="AD207" s="1" t="n">
        <f aca="false">DEGREES(ACOS(SIN(RADIANS($B$3))*SIN(RADIANS(T207))+COS(RADIANS($B$3))*COS(RADIANS(T207))*COS(RADIANS(AC207))))</f>
        <v>113.003180027863</v>
      </c>
      <c r="AE207" s="1" t="n">
        <f aca="false">90-AD207</f>
        <v>-23.0031800278626</v>
      </c>
      <c r="AF207" s="1" t="n">
        <f aca="false">IF(AE207&gt;85,0,IF(AE207&gt;5,58.1/TAN(RADIANS(AE207))-0.07/POWER(TAN(RADIANS(AE207)),3)+0.000086/POWER(TAN(RADIANS(AE207)),5),IF(AE207&gt;-0.575,1735+AE207*(-518.2+AE207*(103.4+AE207*(-12.79+AE207*0.711))),-20.772/TAN(RADIANS(AE207)))))/3600</f>
        <v>0.0135911707989174</v>
      </c>
      <c r="AG207" s="1" t="n">
        <f aca="false">AE207+AF207</f>
        <v>-22.9895888570637</v>
      </c>
      <c r="AH207" s="1" t="n">
        <f aca="false">IF(AC207&gt;0,MOD(DEGREES(ACOS(((SIN(RADIANS($B$3))*COS(RADIANS(AD207)))-SIN(RADIANS(T207)))/(COS(RADIANS($B$3))*SIN(RADIANS(AD207)))))+180,360),MOD(540-DEGREES(ACOS(((SIN(RADIANS($B$3))*COS(RADIANS(AD207)))-SIN(RADIANS(T207)))/(COS(RADIANS($B$3))*SIN(RADIANS(AD207))))),360))</f>
        <v>238.684082322389</v>
      </c>
    </row>
    <row r="208" customFormat="false" ht="15" hidden="false" customHeight="false" outlineLevel="0" collapsed="false">
      <c r="D208" s="6" t="n">
        <f aca="false">$B$7</f>
        <v>33890</v>
      </c>
      <c r="E208" s="7" t="n">
        <f aca="false">E207+0.1/24</f>
        <v>0.862499999999998</v>
      </c>
      <c r="F208" s="2" t="n">
        <f aca="false">D208+2415018.5+E208-$B$5/24</f>
        <v>2448908.94583333</v>
      </c>
      <c r="G208" s="8" t="n">
        <f aca="false">(F208-2451545)/36525</f>
        <v>-0.0721712297513127</v>
      </c>
      <c r="I208" s="1" t="n">
        <f aca="false">MOD(280.46646+G208*(36000.76983+G208*0.0003032),360)</f>
        <v>202.246630954216</v>
      </c>
      <c r="J208" s="1" t="n">
        <f aca="false">357.52911+G208*(35999.05029-0.0001537*G208)</f>
        <v>-2240.56662010923</v>
      </c>
      <c r="K208" s="1" t="n">
        <f aca="false">0.016708634-G208*(0.000042037+0.0000001267*G208)</f>
        <v>0.0167116672020445</v>
      </c>
      <c r="L208" s="1" t="n">
        <f aca="false">SIN(RADIANS(J208))*(1.914602-G208*(0.004817+0.000014*G208))+SIN(RADIANS(2*J208))*(0.019993-0.000101*G208)+SIN(RADIANS(3*J208))*0.000289</f>
        <v>-1.89526641649626</v>
      </c>
      <c r="M208" s="1" t="n">
        <f aca="false">I208+L208</f>
        <v>200.35136453772</v>
      </c>
      <c r="N208" s="1" t="n">
        <f aca="false">J208+L208</f>
        <v>-2242.46188652572</v>
      </c>
      <c r="O208" s="1" t="n">
        <f aca="false">(1.000001018*(1-K208*K208))/(1+K208*COS(RADIANS(N208)))</f>
        <v>0.997534811014116</v>
      </c>
      <c r="P208" s="1" t="n">
        <f aca="false">M208-0.00569-0.00478*SIN(RADIANS(125.04-1934.136*G208))</f>
        <v>200.350433550778</v>
      </c>
      <c r="Q208" s="1" t="n">
        <f aca="false">23+(26+((21.448-G208*(46.815+G208*(0.00059-G208*0.001813))))/60)/60</f>
        <v>23.4402296367684</v>
      </c>
      <c r="R208" s="1" t="n">
        <f aca="false">Q208+0.00256*COS(RADIANS(125.04-1934.136*G208))</f>
        <v>23.4399900083258</v>
      </c>
      <c r="S208" s="1" t="n">
        <f aca="false">DEGREES(ATAN2(COS(RADIANS(P208)),COS(RADIANS(R208))*SIN(RADIANS(P208))))</f>
        <v>-161.206379653567</v>
      </c>
      <c r="T208" s="1" t="n">
        <f aca="false">DEGREES(ASIN(SIN(RADIANS(R208))*SIN(RADIANS(P208))))</f>
        <v>-7.95152889435511</v>
      </c>
      <c r="U208" s="1" t="n">
        <f aca="false">TAN(RADIANS(R208/2))*TAN(RADIANS(R208/2))</f>
        <v>0.0430371686724468</v>
      </c>
      <c r="V208" s="1" t="n">
        <f aca="false">4*DEGREES(U208*SIN(2*RADIANS(I208))-2*K208*SIN(RADIANS(J208))+4*K208*U208*SIN(RADIANS(J208))*COS(2*RADIANS(I208))-0.5*U208*U208*SIN(4*RADIANS(I208))-1.25*K208*K208*SIN(2*RADIANS(J208)))</f>
        <v>13.8186854973045</v>
      </c>
      <c r="W208" s="1" t="n">
        <f aca="false">DEGREES(ACOS(COS(RADIANS(90.833))/(COS(RADIANS($B$3))*COS(RADIANS(T208)))-TAN(RADIANS($B$3))*TAN(RADIANS(T208))))</f>
        <v>97.2966293829355</v>
      </c>
      <c r="X208" s="7" t="n">
        <f aca="false">(720-4*$B$4-V208+$B$5*60)/1440</f>
        <v>0.504338604515761</v>
      </c>
      <c r="Y208" s="7" t="n">
        <f aca="false">X208-W208*4/1440</f>
        <v>0.234070189563162</v>
      </c>
      <c r="Z208" s="7" t="n">
        <f aca="false">X208+W208*4/1440</f>
        <v>0.774607019468359</v>
      </c>
      <c r="AA208" s="9" t="n">
        <f aca="false">8*W208</f>
        <v>778.373035063484</v>
      </c>
      <c r="AB208" s="1" t="n">
        <f aca="false">MOD(E208*1440+V208+4*$B$4-60*$B$5,1440)</f>
        <v>1235.7524094973</v>
      </c>
      <c r="AC208" s="1" t="n">
        <f aca="false">IF(AB208/4&lt;0,AB208/4+180,AB208/4-180)</f>
        <v>128.938102374325</v>
      </c>
      <c r="AD208" s="1" t="n">
        <f aca="false">DEGREES(ACOS(SIN(RADIANS($B$3))*SIN(RADIANS(T208))+COS(RADIANS($B$3))*COS(RADIANS(T208))*COS(RADIANS(AC208))))</f>
        <v>114.008023601849</v>
      </c>
      <c r="AE208" s="1" t="n">
        <f aca="false">90-AD208</f>
        <v>-24.0080236018488</v>
      </c>
      <c r="AF208" s="1" t="n">
        <f aca="false">IF(AE208&gt;85,0,IF(AE208&gt;5,58.1/TAN(RADIANS(AE208))-0.07/POWER(TAN(RADIANS(AE208)),3)+0.000086/POWER(TAN(RADIANS(AE208)),5),IF(AE208&gt;-0.575,1735+AE208*(-518.2+AE208*(103.4+AE208*(-12.79+AE208*0.711))),-20.772/TAN(RADIANS(AE208)))))/3600</f>
        <v>0.0129547494929106</v>
      </c>
      <c r="AG208" s="1" t="n">
        <f aca="false">AE208+AF208</f>
        <v>-23.9950688523559</v>
      </c>
      <c r="AH208" s="1" t="n">
        <f aca="false">IF(AC208&gt;0,MOD(DEGREES(ACOS(((SIN(RADIANS($B$3))*COS(RADIANS(AD208)))-SIN(RADIANS(T208)))/(COS(RADIANS($B$3))*SIN(RADIANS(AD208)))))+180,360),MOD(540-DEGREES(ACOS(((SIN(RADIANS($B$3))*COS(RADIANS(AD208)))-SIN(RADIANS(T208)))/(COS(RADIANS($B$3))*SIN(RADIANS(AD208))))),360))</f>
        <v>237.490493823382</v>
      </c>
    </row>
    <row r="209" customFormat="false" ht="15" hidden="false" customHeight="false" outlineLevel="0" collapsed="false">
      <c r="D209" s="6" t="n">
        <f aca="false">$B$7</f>
        <v>33890</v>
      </c>
      <c r="E209" s="7" t="n">
        <f aca="false">E208+0.1/24</f>
        <v>0.866666666666665</v>
      </c>
      <c r="F209" s="2" t="n">
        <f aca="false">D209+2415018.5+E209-$B$5/24</f>
        <v>2448908.95</v>
      </c>
      <c r="G209" s="8" t="n">
        <f aca="false">(F209-2451545)/36525</f>
        <v>-0.0721711156741907</v>
      </c>
      <c r="I209" s="1" t="n">
        <f aca="false">MOD(280.46646+G209*(36000.76983+G209*0.0003032),360)</f>
        <v>202.250737818426</v>
      </c>
      <c r="J209" s="1" t="n">
        <f aca="false">357.52911+G209*(35999.05029-0.0001537*G209)</f>
        <v>-2240.56251344117</v>
      </c>
      <c r="K209" s="1" t="n">
        <f aca="false">0.016708634-G209*(0.000042037+0.0000001267*G209)</f>
        <v>0.0167116671972511</v>
      </c>
      <c r="L209" s="1" t="n">
        <f aca="false">SIN(RADIANS(J209))*(1.914602-G209*(0.004817+0.000014*G209))+SIN(RADIANS(2*J209))*(0.019993-0.000101*G209)+SIN(RADIANS(3*J209))*0.000289</f>
        <v>-1.89524665750798</v>
      </c>
      <c r="M209" s="1" t="n">
        <f aca="false">I209+L209</f>
        <v>200.355491160918</v>
      </c>
      <c r="N209" s="1" t="n">
        <f aca="false">J209+L209</f>
        <v>-2242.45776009868</v>
      </c>
      <c r="O209" s="1" t="n">
        <f aca="false">(1.000001018*(1-K209*K209))/(1+K209*COS(RADIANS(N209)))</f>
        <v>0.9975336233986</v>
      </c>
      <c r="P209" s="1" t="n">
        <f aca="false">M209-0.00569-0.00478*SIN(RADIANS(125.04-1934.136*G209))</f>
        <v>200.354560172254</v>
      </c>
      <c r="Q209" s="1" t="n">
        <f aca="false">23+(26+((21.448-G209*(46.815+G209*(0.00059-G209*0.001813))))/60)/60</f>
        <v>23.4402296352849</v>
      </c>
      <c r="R209" s="1" t="n">
        <f aca="false">Q209+0.00256*COS(RADIANS(125.04-1934.136*G209))</f>
        <v>23.4399899970273</v>
      </c>
      <c r="S209" s="1" t="n">
        <f aca="false">DEGREES(ATAN2(COS(RADIANS(P209)),COS(RADIANS(R209))*SIN(RADIANS(P209))))</f>
        <v>-161.2025196898</v>
      </c>
      <c r="T209" s="1" t="n">
        <f aca="false">DEGREES(ASIN(SIN(RADIANS(R209))*SIN(RADIANS(P209))))</f>
        <v>-7.95308287731996</v>
      </c>
      <c r="U209" s="1" t="n">
        <f aca="false">TAN(RADIANS(R209/2))*TAN(RADIANS(R209/2))</f>
        <v>0.043037168629777</v>
      </c>
      <c r="V209" s="1" t="n">
        <f aca="false">4*DEGREES(U209*SIN(2*RADIANS(I209))-2*K209*SIN(RADIANS(J209))+4*K209*U209*SIN(RADIANS(J209))*COS(2*RADIANS(I209))-0.5*U209*U209*SIN(4*RADIANS(I209))-1.25*K209*K209*SIN(2*RADIANS(J209)))</f>
        <v>13.8196847135051</v>
      </c>
      <c r="W209" s="1" t="n">
        <f aca="false">DEGREES(ACOS(COS(RADIANS(90.833))/(COS(RADIANS($B$3))*COS(RADIANS(T209)))-TAN(RADIANS($B$3))*TAN(RADIANS(T209))))</f>
        <v>97.2978732915999</v>
      </c>
      <c r="X209" s="7" t="n">
        <f aca="false">(720-4*$B$4-V209+$B$5*60)/1440</f>
        <v>0.504337910615622</v>
      </c>
      <c r="Y209" s="7" t="n">
        <f aca="false">X209-W209*4/1440</f>
        <v>0.234066040361177</v>
      </c>
      <c r="Z209" s="7" t="n">
        <f aca="false">X209+W209*4/1440</f>
        <v>0.774609780870066</v>
      </c>
      <c r="AA209" s="9" t="n">
        <f aca="false">8*W209</f>
        <v>778.382986332799</v>
      </c>
      <c r="AB209" s="1" t="n">
        <f aca="false">MOD(E209*1440+V209+4*$B$4-60*$B$5,1440)</f>
        <v>1241.7534087135</v>
      </c>
      <c r="AC209" s="1" t="n">
        <f aca="false">IF(AB209/4&lt;0,AB209/4+180,AB209/4-180)</f>
        <v>130.438352178376</v>
      </c>
      <c r="AD209" s="1" t="n">
        <f aca="false">DEGREES(ACOS(SIN(RADIANS($B$3))*SIN(RADIANS(T209))+COS(RADIANS($B$3))*COS(RADIANS(T209))*COS(RADIANS(AC209))))</f>
        <v>114.999459400576</v>
      </c>
      <c r="AE209" s="1" t="n">
        <f aca="false">90-AD209</f>
        <v>-24.999459400576</v>
      </c>
      <c r="AF209" s="1" t="n">
        <f aca="false">IF(AE209&gt;85,0,IF(AE209&gt;5,58.1/TAN(RADIANS(AE209))-0.07/POWER(TAN(RADIANS(AE209)),3)+0.000086/POWER(TAN(RADIANS(AE209)),5),IF(AE209&gt;-0.575,1735+AE209*(-518.2+AE209*(103.4+AE209*(-12.79+AE209*0.711))),-20.772/TAN(RADIANS(AE209)))))/3600</f>
        <v>0.0123741097496342</v>
      </c>
      <c r="AG209" s="1" t="n">
        <f aca="false">AE209+AF209</f>
        <v>-24.9870852908264</v>
      </c>
      <c r="AH209" s="1" t="n">
        <f aca="false">IF(AC209&gt;0,MOD(DEGREES(ACOS(((SIN(RADIANS($B$3))*COS(RADIANS(AD209)))-SIN(RADIANS(T209)))/(COS(RADIANS($B$3))*SIN(RADIANS(AD209)))))+180,360),MOD(540-DEGREES(ACOS(((SIN(RADIANS($B$3))*COS(RADIANS(AD209)))-SIN(RADIANS(T209)))/(COS(RADIANS($B$3))*SIN(RADIANS(AD209))))),360))</f>
        <v>236.274253518278</v>
      </c>
    </row>
    <row r="210" customFormat="false" ht="15" hidden="false" customHeight="false" outlineLevel="0" collapsed="false">
      <c r="D210" s="6" t="n">
        <f aca="false">$B$7</f>
        <v>33890</v>
      </c>
      <c r="E210" s="7" t="n">
        <f aca="false">E209+0.1/24</f>
        <v>0.870833333333332</v>
      </c>
      <c r="F210" s="2" t="n">
        <f aca="false">D210+2415018.5+E210-$B$5/24</f>
        <v>2448908.95416667</v>
      </c>
      <c r="G210" s="8" t="n">
        <f aca="false">(F210-2451545)/36525</f>
        <v>-0.0721710015970813</v>
      </c>
      <c r="I210" s="1" t="n">
        <f aca="false">MOD(280.46646+G210*(36000.76983+G210*0.0003032),360)</f>
        <v>202.254844682177</v>
      </c>
      <c r="J210" s="1" t="n">
        <f aca="false">357.52911+G210*(35999.05029-0.0001537*G210)</f>
        <v>-2240.55840677357</v>
      </c>
      <c r="K210" s="1" t="n">
        <f aca="false">0.016708634-G210*(0.000042037+0.0000001267*G210)</f>
        <v>0.0167116671924577</v>
      </c>
      <c r="L210" s="1" t="n">
        <f aca="false">SIN(RADIANS(J210))*(1.914602-G210*(0.004817+0.000014*G210))+SIN(RADIANS(2*J210))*(0.019993-0.000101*G210)+SIN(RADIANS(3*J210))*0.000289</f>
        <v>-1.89522688869623</v>
      </c>
      <c r="M210" s="1" t="n">
        <f aca="false">I210+L210</f>
        <v>200.35961779348</v>
      </c>
      <c r="N210" s="1" t="n">
        <f aca="false">J210+L210</f>
        <v>-2242.45363366227</v>
      </c>
      <c r="O210" s="1" t="n">
        <f aca="false">(1.000001018*(1-K210*K210))/(1+K210*COS(RADIANS(N210)))</f>
        <v>0.997532435794543</v>
      </c>
      <c r="P210" s="1" t="n">
        <f aca="false">M210-0.00569-0.00478*SIN(RADIANS(125.04-1934.136*G210))</f>
        <v>200.358686803093</v>
      </c>
      <c r="Q210" s="1" t="n">
        <f aca="false">23+(26+((21.448-G210*(46.815+G210*(0.00059-G210*0.001813))))/60)/60</f>
        <v>23.4402296338014</v>
      </c>
      <c r="R210" s="1" t="n">
        <f aca="false">Q210+0.00256*COS(RADIANS(125.04-1934.136*G210))</f>
        <v>23.4399899857288</v>
      </c>
      <c r="S210" s="1" t="n">
        <f aca="false">DEGREES(ATAN2(COS(RADIANS(P210)),COS(RADIANS(R210))*SIN(RADIANS(P210))))</f>
        <v>-161.198659688022</v>
      </c>
      <c r="T210" s="1" t="n">
        <f aca="false">DEGREES(ASIN(SIN(RADIANS(R210))*SIN(RADIANS(P210))))</f>
        <v>-7.95463682817538</v>
      </c>
      <c r="U210" s="1" t="n">
        <f aca="false">TAN(RADIANS(R210/2))*TAN(RADIANS(R210/2))</f>
        <v>0.0430371685871073</v>
      </c>
      <c r="V210" s="1" t="n">
        <f aca="false">4*DEGREES(U210*SIN(2*RADIANS(I210))-2*K210*SIN(RADIANS(J210))+4*K210*U210*SIN(RADIANS(J210))*COS(2*RADIANS(I210))-0.5*U210*U210*SIN(4*RADIANS(I210))-1.25*K210*K210*SIN(2*RADIANS(J210)))</f>
        <v>13.8206837759645</v>
      </c>
      <c r="W210" s="1" t="n">
        <f aca="false">DEGREES(ACOS(COS(RADIANS(90.833))/(COS(RADIANS($B$3))*COS(RADIANS(T210)))-TAN(RADIANS($B$3))*TAN(RADIANS(T210))))</f>
        <v>97.2991171882362</v>
      </c>
      <c r="X210" s="7" t="n">
        <f aca="false">(720-4*$B$4-V210+$B$5*60)/1440</f>
        <v>0.504337216822247</v>
      </c>
      <c r="Y210" s="7" t="n">
        <f aca="false">X210-W210*4/1440</f>
        <v>0.234061891299369</v>
      </c>
      <c r="Z210" s="7" t="n">
        <f aca="false">X210+W210*4/1440</f>
        <v>0.774612542345125</v>
      </c>
      <c r="AA210" s="9" t="n">
        <f aca="false">8*W210</f>
        <v>778.392937505889</v>
      </c>
      <c r="AB210" s="1" t="n">
        <f aca="false">MOD(E210*1440+V210+4*$B$4-60*$B$5,1440)</f>
        <v>1247.75440777596</v>
      </c>
      <c r="AC210" s="1" t="n">
        <f aca="false">IF(AB210/4&lt;0,AB210/4+180,AB210/4-180)</f>
        <v>131.938601943991</v>
      </c>
      <c r="AD210" s="1" t="n">
        <f aca="false">DEGREES(ACOS(SIN(RADIANS($B$3))*SIN(RADIANS(T210))+COS(RADIANS($B$3))*COS(RADIANS(T210))*COS(RADIANS(AC210))))</f>
        <v>115.976778348754</v>
      </c>
      <c r="AE210" s="1" t="n">
        <f aca="false">90-AD210</f>
        <v>-25.9767783487539</v>
      </c>
      <c r="AF210" s="1" t="n">
        <f aca="false">IF(AE210&gt;85,0,IF(AE210&gt;5,58.1/TAN(RADIANS(AE210))-0.07/POWER(TAN(RADIANS(AE210)),3)+0.000086/POWER(TAN(RADIANS(AE210)),5),IF(AE210&gt;-0.575,1735+AE210*(-518.2+AE210*(103.4+AE210*(-12.79+AE210*0.711))),-20.772/TAN(RADIANS(AE210)))))/3600</f>
        <v>0.0118424324964856</v>
      </c>
      <c r="AG210" s="1" t="n">
        <f aca="false">AE210+AF210</f>
        <v>-25.9649359162574</v>
      </c>
      <c r="AH210" s="1" t="n">
        <f aca="false">IF(AC210&gt;0,MOD(DEGREES(ACOS(((SIN(RADIANS($B$3))*COS(RADIANS(AD210)))-SIN(RADIANS(T210)))/(COS(RADIANS($B$3))*SIN(RADIANS(AD210)))))+180,360),MOD(540-DEGREES(ACOS(((SIN(RADIANS($B$3))*COS(RADIANS(AD210)))-SIN(RADIANS(T210)))/(COS(RADIANS($B$3))*SIN(RADIANS(AD210))))),360))</f>
        <v>235.034406447513</v>
      </c>
    </row>
    <row r="211" customFormat="false" ht="15" hidden="false" customHeight="false" outlineLevel="0" collapsed="false">
      <c r="D211" s="6" t="n">
        <f aca="false">$B$7</f>
        <v>33890</v>
      </c>
      <c r="E211" s="7" t="n">
        <f aca="false">E210+0.1/24</f>
        <v>0.874999999999998</v>
      </c>
      <c r="F211" s="2" t="n">
        <f aca="false">D211+2415018.5+E211-$B$5/24</f>
        <v>2448908.95833333</v>
      </c>
      <c r="G211" s="8" t="n">
        <f aca="false">(F211-2451545)/36525</f>
        <v>-0.0721708875199593</v>
      </c>
      <c r="I211" s="1" t="n">
        <f aca="false">MOD(280.46646+G211*(36000.76983+G211*0.0003032),360)</f>
        <v>202.258951546386</v>
      </c>
      <c r="J211" s="1" t="n">
        <f aca="false">357.52911+G211*(35999.05029-0.0001537*G211)</f>
        <v>-2240.55430010551</v>
      </c>
      <c r="K211" s="1" t="n">
        <f aca="false">0.016708634-G211*(0.000042037+0.0000001267*G211)</f>
        <v>0.0167116671876644</v>
      </c>
      <c r="L211" s="1" t="n">
        <f aca="false">SIN(RADIANS(J211))*(1.914602-G211*(0.004817+0.000014*G211))+SIN(RADIANS(2*J211))*(0.019993-0.000101*G211)+SIN(RADIANS(3*J211))*0.000289</f>
        <v>-1.89520711005664</v>
      </c>
      <c r="M211" s="1" t="n">
        <f aca="false">I211+L211</f>
        <v>200.36374443633</v>
      </c>
      <c r="N211" s="1" t="n">
        <f aca="false">J211+L211</f>
        <v>-2242.44950721557</v>
      </c>
      <c r="O211" s="1" t="n">
        <f aca="false">(1.000001018*(1-K211*K211))/(1+K211*COS(RADIANS(N211)))</f>
        <v>0.997531248201685</v>
      </c>
      <c r="P211" s="1" t="n">
        <f aca="false">M211-0.00569-0.00478*SIN(RADIANS(125.04-1934.136*G211))</f>
        <v>200.362813444219</v>
      </c>
      <c r="Q211" s="1" t="n">
        <f aca="false">23+(26+((21.448-G211*(46.815+G211*(0.00059-G211*0.001813))))/60)/60</f>
        <v>23.440229632318</v>
      </c>
      <c r="R211" s="1" t="n">
        <f aca="false">Q211+0.00256*COS(RADIANS(125.04-1934.136*G211))</f>
        <v>23.4399899744303</v>
      </c>
      <c r="S211" s="1" t="n">
        <f aca="false">DEGREES(ATAN2(COS(RADIANS(P211)),COS(RADIANS(R211))*SIN(RADIANS(P211))))</f>
        <v>-161.194799647363</v>
      </c>
      <c r="T211" s="1" t="n">
        <f aca="false">DEGREES(ASIN(SIN(RADIANS(R211))*SIN(RADIANS(P211))))</f>
        <v>-7.95619074726131</v>
      </c>
      <c r="U211" s="1" t="n">
        <f aca="false">TAN(RADIANS(R211/2))*TAN(RADIANS(R211/2))</f>
        <v>0.0430371685444376</v>
      </c>
      <c r="V211" s="1" t="n">
        <f aca="false">4*DEGREES(U211*SIN(2*RADIANS(I211))-2*K211*SIN(RADIANS(J211))+4*K211*U211*SIN(RADIANS(J211))*COS(2*RADIANS(I211))-0.5*U211*U211*SIN(4*RADIANS(I211))-1.25*K211*K211*SIN(2*RADIANS(J211)))</f>
        <v>13.8216826848828</v>
      </c>
      <c r="W211" s="1" t="n">
        <f aca="false">DEGREES(ACOS(COS(RADIANS(90.833))/(COS(RADIANS($B$3))*COS(RADIANS(T211)))-TAN(RADIANS($B$3))*TAN(RADIANS(T211))))</f>
        <v>97.3003610731184</v>
      </c>
      <c r="X211" s="7" t="n">
        <f aca="false">(720-4*$B$4-V211+$B$5*60)/1440</f>
        <v>0.504336523135498</v>
      </c>
      <c r="Y211" s="7" t="n">
        <f aca="false">X211-W211*4/1440</f>
        <v>0.234057742376836</v>
      </c>
      <c r="Z211" s="7" t="n">
        <f aca="false">X211+W211*4/1440</f>
        <v>0.77461530389416</v>
      </c>
      <c r="AA211" s="9" t="n">
        <f aca="false">8*W211</f>
        <v>778.402888584947</v>
      </c>
      <c r="AB211" s="1" t="n">
        <f aca="false">MOD(E211*1440+V211+4*$B$4-60*$B$5,1440)</f>
        <v>1253.75540668488</v>
      </c>
      <c r="AC211" s="1" t="n">
        <f aca="false">IF(AB211/4&lt;0,AB211/4+180,AB211/4-180)</f>
        <v>133.43885167122</v>
      </c>
      <c r="AD211" s="1" t="n">
        <f aca="false">DEGREES(ACOS(SIN(RADIANS($B$3))*SIN(RADIANS(T211))+COS(RADIANS($B$3))*COS(RADIANS(T211))*COS(RADIANS(AC211))))</f>
        <v>116.93924080336</v>
      </c>
      <c r="AE211" s="1" t="n">
        <f aca="false">90-AD211</f>
        <v>-26.9392408033602</v>
      </c>
      <c r="AF211" s="1" t="n">
        <f aca="false">IF(AE211&gt;85,0,IF(AE211&gt;5,58.1/TAN(RADIANS(AE211))-0.07/POWER(TAN(RADIANS(AE211)),3)+0.000086/POWER(TAN(RADIANS(AE211)),5),IF(AE211&gt;-0.575,1735+AE211*(-518.2+AE211*(103.4+AE211*(-12.79+AE211*0.711))),-20.772/TAN(RADIANS(AE211)))))/3600</f>
        <v>0.0113540119100273</v>
      </c>
      <c r="AG211" s="1" t="n">
        <f aca="false">AE211+AF211</f>
        <v>-26.9278867914501</v>
      </c>
      <c r="AH211" s="1" t="n">
        <f aca="false">IF(AC211&gt;0,MOD(DEGREES(ACOS(((SIN(RADIANS($B$3))*COS(RADIANS(AD211)))-SIN(RADIANS(T211)))/(COS(RADIANS($B$3))*SIN(RADIANS(AD211)))))+180,360),MOD(540-DEGREES(ACOS(((SIN(RADIANS($B$3))*COS(RADIANS(AD211)))-SIN(RADIANS(T211)))/(COS(RADIANS($B$3))*SIN(RADIANS(AD211))))),360))</f>
        <v>233.770000264105</v>
      </c>
    </row>
    <row r="212" customFormat="false" ht="15" hidden="false" customHeight="false" outlineLevel="0" collapsed="false">
      <c r="D212" s="6" t="n">
        <f aca="false">$B$7</f>
        <v>33890</v>
      </c>
      <c r="E212" s="7" t="n">
        <f aca="false">E211+0.1/24</f>
        <v>0.879166666666665</v>
      </c>
      <c r="F212" s="2" t="n">
        <f aca="false">D212+2415018.5+E212-$B$5/24</f>
        <v>2448908.9625</v>
      </c>
      <c r="G212" s="8" t="n">
        <f aca="false">(F212-2451545)/36525</f>
        <v>-0.0721707734428372</v>
      </c>
      <c r="I212" s="1" t="n">
        <f aca="false">MOD(280.46646+G212*(36000.76983+G212*0.0003032),360)</f>
        <v>202.263058410597</v>
      </c>
      <c r="J212" s="1" t="n">
        <f aca="false">357.52911+G212*(35999.05029-0.0001537*G212)</f>
        <v>-2240.55019343746</v>
      </c>
      <c r="K212" s="1" t="n">
        <f aca="false">0.016708634-G212*(0.000042037+0.0000001267*G212)</f>
        <v>0.016711667182871</v>
      </c>
      <c r="L212" s="1" t="n">
        <f aca="false">SIN(RADIANS(J212))*(1.914602-G212*(0.004817+0.000014*G212))+SIN(RADIANS(2*J212))*(0.019993-0.000101*G212)+SIN(RADIANS(3*J212))*0.000289</f>
        <v>-1.8951873215915</v>
      </c>
      <c r="M212" s="1" t="n">
        <f aca="false">I212+L212</f>
        <v>200.367871089005</v>
      </c>
      <c r="N212" s="1" t="n">
        <f aca="false">J212+L212</f>
        <v>-2242.44538075905</v>
      </c>
      <c r="O212" s="1" t="n">
        <f aca="false">(1.000001018*(1-K212*K212))/(1+K212*COS(RADIANS(N212)))</f>
        <v>0.997530060620164</v>
      </c>
      <c r="P212" s="1" t="n">
        <f aca="false">M212-0.00569-0.00478*SIN(RADIANS(125.04-1934.136*G212))</f>
        <v>200.366940095171</v>
      </c>
      <c r="Q212" s="1" t="n">
        <f aca="false">23+(26+((21.448-G212*(46.815+G212*(0.00059-G212*0.001813))))/60)/60</f>
        <v>23.4402296308345</v>
      </c>
      <c r="R212" s="1" t="n">
        <f aca="false">Q212+0.00256*COS(RADIANS(125.04-1934.136*G212))</f>
        <v>23.4399899631318</v>
      </c>
      <c r="S212" s="1" t="n">
        <f aca="false">DEGREES(ATAN2(COS(RADIANS(P212)),COS(RADIANS(R212))*SIN(RADIANS(P212))))</f>
        <v>-161.190939568251</v>
      </c>
      <c r="T212" s="1" t="n">
        <f aca="false">DEGREES(ASIN(SIN(RADIANS(R212))*SIN(RADIANS(P212))))</f>
        <v>-7.95774463439657</v>
      </c>
      <c r="U212" s="1" t="n">
        <f aca="false">TAN(RADIANS(R212/2))*TAN(RADIANS(R212/2))</f>
        <v>0.0430371685017679</v>
      </c>
      <c r="V212" s="1" t="n">
        <f aca="false">4*DEGREES(U212*SIN(2*RADIANS(I212))-2*K212*SIN(RADIANS(J212))+4*K212*U212*SIN(RADIANS(J212))*COS(2*RADIANS(I212))-0.5*U212*U212*SIN(4*RADIANS(I212))-1.25*K212*K212*SIN(2*RADIANS(J212)))</f>
        <v>13.8226814401254</v>
      </c>
      <c r="W212" s="1" t="n">
        <f aca="false">DEGREES(ACOS(COS(RADIANS(90.833))/(COS(RADIANS($B$3))*COS(RADIANS(T212)))-TAN(RADIANS($B$3))*TAN(RADIANS(T212))))</f>
        <v>97.3016049461031</v>
      </c>
      <c r="X212" s="7" t="n">
        <f aca="false">(720-4*$B$4-V212+$B$5*60)/1440</f>
        <v>0.504335829555469</v>
      </c>
      <c r="Y212" s="7" t="n">
        <f aca="false">X212-W212*4/1440</f>
        <v>0.234053593594071</v>
      </c>
      <c r="Z212" s="7" t="n">
        <f aca="false">X212+W212*4/1440</f>
        <v>0.774618065516866</v>
      </c>
      <c r="AA212" s="9" t="n">
        <f aca="false">8*W212</f>
        <v>778.412839568825</v>
      </c>
      <c r="AB212" s="1" t="n">
        <f aca="false">MOD(E212*1440+V212+4*$B$4-60*$B$5,1440)</f>
        <v>1259.75640544012</v>
      </c>
      <c r="AC212" s="1" t="n">
        <f aca="false">IF(AB212/4&lt;0,AB212/4+180,AB212/4-180)</f>
        <v>134.939101360031</v>
      </c>
      <c r="AD212" s="1" t="n">
        <f aca="false">DEGREES(ACOS(SIN(RADIANS($B$3))*SIN(RADIANS(T212))+COS(RADIANS($B$3))*COS(RADIANS(T212))*COS(RADIANS(AC212))))</f>
        <v>117.886075693673</v>
      </c>
      <c r="AE212" s="1" t="n">
        <f aca="false">90-AD212</f>
        <v>-27.8860756936731</v>
      </c>
      <c r="AF212" s="1" t="n">
        <f aca="false">IF(AE212&gt;85,0,IF(AE212&gt;5,58.1/TAN(RADIANS(AE212))-0.07/POWER(TAN(RADIANS(AE212)),3)+0.000086/POWER(TAN(RADIANS(AE212)),5),IF(AE212&gt;-0.575,1735+AE212*(-518.2+AE212*(103.4+AE212*(-12.79+AE212*0.711))),-20.772/TAN(RADIANS(AE212)))))/3600</f>
        <v>0.0109040407885069</v>
      </c>
      <c r="AG212" s="1" t="n">
        <f aca="false">AE212+AF212</f>
        <v>-27.8751716528846</v>
      </c>
      <c r="AH212" s="1" t="n">
        <f aca="false">IF(AC212&gt;0,MOD(DEGREES(ACOS(((SIN(RADIANS($B$3))*COS(RADIANS(AD212)))-SIN(RADIANS(T212)))/(COS(RADIANS($B$3))*SIN(RADIANS(AD212)))))+180,360),MOD(540-DEGREES(ACOS(((SIN(RADIANS($B$3))*COS(RADIANS(AD212)))-SIN(RADIANS(T212)))/(COS(RADIANS($B$3))*SIN(RADIANS(AD212))))),360))</f>
        <v>232.48008975578</v>
      </c>
    </row>
    <row r="213" customFormat="false" ht="15" hidden="false" customHeight="false" outlineLevel="0" collapsed="false">
      <c r="D213" s="6" t="n">
        <f aca="false">$B$7</f>
        <v>33890</v>
      </c>
      <c r="E213" s="7" t="n">
        <f aca="false">E212+0.1/24</f>
        <v>0.883333333333331</v>
      </c>
      <c r="F213" s="2" t="n">
        <f aca="false">D213+2415018.5+E213-$B$5/24</f>
        <v>2448908.96666667</v>
      </c>
      <c r="G213" s="8" t="n">
        <f aca="false">(F213-2451545)/36525</f>
        <v>-0.0721706593657278</v>
      </c>
      <c r="I213" s="1" t="n">
        <f aca="false">MOD(280.46646+G213*(36000.76983+G213*0.0003032),360)</f>
        <v>202.267165274347</v>
      </c>
      <c r="J213" s="1" t="n">
        <f aca="false">357.52911+G213*(35999.05029-0.0001537*G213)</f>
        <v>-2240.54608676986</v>
      </c>
      <c r="K213" s="1" t="n">
        <f aca="false">0.016708634-G213*(0.000042037+0.0000001267*G213)</f>
        <v>0.0167116671780776</v>
      </c>
      <c r="L213" s="1" t="n">
        <f aca="false">SIN(RADIANS(J213))*(1.914602-G213*(0.004817+0.000014*G213))+SIN(RADIANS(2*J213))*(0.019993-0.000101*G213)+SIN(RADIANS(3*J213))*0.000289</f>
        <v>-1.89516752330306</v>
      </c>
      <c r="M213" s="1" t="n">
        <f aca="false">I213+L213</f>
        <v>200.371997751044</v>
      </c>
      <c r="N213" s="1" t="n">
        <f aca="false">J213+L213</f>
        <v>-2242.44125429316</v>
      </c>
      <c r="O213" s="1" t="n">
        <f aca="false">(1.000001018*(1-K213*K213))/(1+K213*COS(RADIANS(N213)))</f>
        <v>0.99752887305012</v>
      </c>
      <c r="P213" s="1" t="n">
        <f aca="false">M213-0.00569-0.00478*SIN(RADIANS(125.04-1934.136*G213))</f>
        <v>200.371066755487</v>
      </c>
      <c r="Q213" s="1" t="n">
        <f aca="false">23+(26+((21.448-G213*(46.815+G213*(0.00059-G213*0.001813))))/60)/60</f>
        <v>23.440229629351</v>
      </c>
      <c r="R213" s="1" t="n">
        <f aca="false">Q213+0.00256*COS(RADIANS(125.04-1934.136*G213))</f>
        <v>23.4399899518333</v>
      </c>
      <c r="S213" s="1" t="n">
        <f aca="false">DEGREES(ATAN2(COS(RADIANS(P213)),COS(RADIANS(R213))*SIN(RADIANS(P213))))</f>
        <v>-161.187079451111</v>
      </c>
      <c r="T213" s="1" t="n">
        <f aca="false">DEGREES(ASIN(SIN(RADIANS(R213))*SIN(RADIANS(P213))))</f>
        <v>-7.95929848939942</v>
      </c>
      <c r="U213" s="1" t="n">
        <f aca="false">TAN(RADIANS(R213/2))*TAN(RADIANS(R213/2))</f>
        <v>0.0430371684590982</v>
      </c>
      <c r="V213" s="1" t="n">
        <f aca="false">4*DEGREES(U213*SIN(2*RADIANS(I213))-2*K213*SIN(RADIANS(J213))+4*K213*U213*SIN(RADIANS(J213))*COS(2*RADIANS(I213))-0.5*U213*U213*SIN(4*RADIANS(I213))-1.25*K213*K213*SIN(2*RADIANS(J213)))</f>
        <v>13.8236800415573</v>
      </c>
      <c r="W213" s="1" t="n">
        <f aca="false">DEGREES(ACOS(COS(RADIANS(90.833))/(COS(RADIANS($B$3))*COS(RADIANS(T213)))-TAN(RADIANS($B$3))*TAN(RADIANS(T213))))</f>
        <v>97.3028488070468</v>
      </c>
      <c r="X213" s="7" t="n">
        <f aca="false">(720-4*$B$4-V213+$B$5*60)/1440</f>
        <v>0.504335136082252</v>
      </c>
      <c r="Y213" s="7" t="n">
        <f aca="false">X213-W213*4/1440</f>
        <v>0.234049444951566</v>
      </c>
      <c r="Z213" s="7" t="n">
        <f aca="false">X213+W213*4/1440</f>
        <v>0.774620827212938</v>
      </c>
      <c r="AA213" s="9" t="n">
        <f aca="false">8*W213</f>
        <v>778.422790456375</v>
      </c>
      <c r="AB213" s="1" t="n">
        <f aca="false">MOD(E213*1440+V213+4*$B$4-60*$B$5,1440)</f>
        <v>1265.75740404155</v>
      </c>
      <c r="AC213" s="1" t="n">
        <f aca="false">IF(AB213/4&lt;0,AB213/4+180,AB213/4-180)</f>
        <v>136.439351010388</v>
      </c>
      <c r="AD213" s="1" t="n">
        <f aca="false">DEGREES(ACOS(SIN(RADIANS($B$3))*SIN(RADIANS(T213))+COS(RADIANS($B$3))*COS(RADIANS(T213))*COS(RADIANS(AC213))))</f>
        <v>118.816479797955</v>
      </c>
      <c r="AE213" s="1" t="n">
        <f aca="false">90-AD213</f>
        <v>-28.8164797979546</v>
      </c>
      <c r="AF213" s="1" t="n">
        <f aca="false">IF(AE213&gt;85,0,IF(AE213&gt;5,58.1/TAN(RADIANS(AE213))-0.07/POWER(TAN(RADIANS(AE213)),3)+0.000086/POWER(TAN(RADIANS(AE213)),5),IF(AE213&gt;-0.575,1735+AE213*(-518.2+AE213*(103.4+AE213*(-12.79+AE213*0.711))),-20.772/TAN(RADIANS(AE213)))))/3600</f>
        <v>0.0104884439699499</v>
      </c>
      <c r="AG213" s="1" t="n">
        <f aca="false">AE213+AF213</f>
        <v>-28.8059913539846</v>
      </c>
      <c r="AH213" s="1" t="n">
        <f aca="false">IF(AC213&gt;0,MOD(DEGREES(ACOS(((SIN(RADIANS($B$3))*COS(RADIANS(AD213)))-SIN(RADIANS(T213)))/(COS(RADIANS($B$3))*SIN(RADIANS(AD213)))))+180,360),MOD(540-DEGREES(ACOS(((SIN(RADIANS($B$3))*COS(RADIANS(AD213)))-SIN(RADIANS(T213)))/(COS(RADIANS($B$3))*SIN(RADIANS(AD213))))),360))</f>
        <v>231.163742131078</v>
      </c>
    </row>
    <row r="214" customFormat="false" ht="15" hidden="false" customHeight="false" outlineLevel="0" collapsed="false">
      <c r="D214" s="6" t="n">
        <f aca="false">$B$7</f>
        <v>33890</v>
      </c>
      <c r="E214" s="7" t="n">
        <f aca="false">E213+0.1/24</f>
        <v>0.887499999999998</v>
      </c>
      <c r="F214" s="2" t="n">
        <f aca="false">D214+2415018.5+E214-$B$5/24</f>
        <v>2448908.97083333</v>
      </c>
      <c r="G214" s="8" t="n">
        <f aca="false">(F214-2451545)/36525</f>
        <v>-0.0721705452886058</v>
      </c>
      <c r="I214" s="1" t="n">
        <f aca="false">MOD(280.46646+G214*(36000.76983+G214*0.0003032),360)</f>
        <v>202.271272138557</v>
      </c>
      <c r="J214" s="1" t="n">
        <f aca="false">357.52911+G214*(35999.05029-0.0001537*G214)</f>
        <v>-2240.5419801018</v>
      </c>
      <c r="K214" s="1" t="n">
        <f aca="false">0.016708634-G214*(0.000042037+0.0000001267*G214)</f>
        <v>0.0167116671732842</v>
      </c>
      <c r="L214" s="1" t="n">
        <f aca="false">SIN(RADIANS(J214))*(1.914602-G214*(0.004817+0.000014*G214))+SIN(RADIANS(2*J214))*(0.019993-0.000101*G214)+SIN(RADIANS(3*J214))*0.000289</f>
        <v>-1.89514771518697</v>
      </c>
      <c r="M214" s="1" t="n">
        <f aca="false">I214+L214</f>
        <v>200.37612442337</v>
      </c>
      <c r="N214" s="1" t="n">
        <f aca="false">J214+L214</f>
        <v>-2242.43712781699</v>
      </c>
      <c r="O214" s="1" t="n">
        <f aca="false">(1.000001018*(1-K214*K214))/(1+K214*COS(RADIANS(N214)))</f>
        <v>0.997527685491293</v>
      </c>
      <c r="P214" s="1" t="n">
        <f aca="false">M214-0.00569-0.00478*SIN(RADIANS(125.04-1934.136*G214))</f>
        <v>200.37519342609</v>
      </c>
      <c r="Q214" s="1" t="n">
        <f aca="false">23+(26+((21.448-G214*(46.815+G214*(0.00059-G214*0.001813))))/60)/60</f>
        <v>23.4402296278675</v>
      </c>
      <c r="R214" s="1" t="n">
        <f aca="false">Q214+0.00256*COS(RADIANS(125.04-1934.136*G214))</f>
        <v>23.4399899405348</v>
      </c>
      <c r="S214" s="1" t="n">
        <f aca="false">DEGREES(ATAN2(COS(RADIANS(P214)),COS(RADIANS(R214))*SIN(RADIANS(P214))))</f>
        <v>-161.183219295074</v>
      </c>
      <c r="T214" s="1" t="n">
        <f aca="false">DEGREES(ASIN(SIN(RADIANS(R214))*SIN(RADIANS(P214))))</f>
        <v>-7.96085231261002</v>
      </c>
      <c r="U214" s="1" t="n">
        <f aca="false">TAN(RADIANS(R214/2))*TAN(RADIANS(R214/2))</f>
        <v>0.0430371684164285</v>
      </c>
      <c r="V214" s="1" t="n">
        <f aca="false">4*DEGREES(U214*SIN(2*RADIANS(I214))-2*K214*SIN(RADIANS(J214))+4*K214*U214*SIN(RADIANS(J214))*COS(2*RADIANS(I214))-0.5*U214*U214*SIN(4*RADIANS(I214))-1.25*K214*K214*SIN(2*RADIANS(J214)))</f>
        <v>13.8246784893788</v>
      </c>
      <c r="W214" s="1" t="n">
        <f aca="false">DEGREES(ACOS(COS(RADIANS(90.833))/(COS(RADIANS($B$3))*COS(RADIANS(T214)))-TAN(RADIANS($B$3))*TAN(RADIANS(T214))))</f>
        <v>97.3040926562236</v>
      </c>
      <c r="X214" s="7" t="n">
        <f aca="false">(720-4*$B$4-V214+$B$5*60)/1440</f>
        <v>0.504334442715709</v>
      </c>
      <c r="Y214" s="7" t="n">
        <f aca="false">X214-W214*4/1440</f>
        <v>0.234045296448421</v>
      </c>
      <c r="Z214" s="7" t="n">
        <f aca="false">X214+W214*4/1440</f>
        <v>0.774623588982997</v>
      </c>
      <c r="AA214" s="9" t="n">
        <f aca="false">8*W214</f>
        <v>778.432741249789</v>
      </c>
      <c r="AB214" s="1" t="n">
        <f aca="false">MOD(E214*1440+V214+4*$B$4-60*$B$5,1440)</f>
        <v>1271.75840248938</v>
      </c>
      <c r="AC214" s="1" t="n">
        <f aca="false">IF(AB214/4&lt;0,AB214/4+180,AB214/4-180)</f>
        <v>137.939600622344</v>
      </c>
      <c r="AD214" s="1" t="n">
        <f aca="false">DEGREES(ACOS(SIN(RADIANS($B$3))*SIN(RADIANS(T214))+COS(RADIANS($B$3))*COS(RADIANS(T214))*COS(RADIANS(AC214))))</f>
        <v>119.729617190575</v>
      </c>
      <c r="AE214" s="1" t="n">
        <f aca="false">90-AD214</f>
        <v>-29.7296171905749</v>
      </c>
      <c r="AF214" s="1" t="n">
        <f aca="false">IF(AE214&gt;85,0,IF(AE214&gt;5,58.1/TAN(RADIANS(AE214))-0.07/POWER(TAN(RADIANS(AE214)),3)+0.000086/POWER(TAN(RADIANS(AE214)),5),IF(AE214&gt;-0.575,1735+AE214*(-518.2+AE214*(103.4+AE214*(-12.79+AE214*0.711))),-20.772/TAN(RADIANS(AE214)))))/3600</f>
        <v>0.0101037477043627</v>
      </c>
      <c r="AG214" s="1" t="n">
        <f aca="false">AE214+AF214</f>
        <v>-29.7195134428705</v>
      </c>
      <c r="AH214" s="1" t="n">
        <f aca="false">IF(AC214&gt;0,MOD(DEGREES(ACOS(((SIN(RADIANS($B$3))*COS(RADIANS(AD214)))-SIN(RADIANS(T214)))/(COS(RADIANS($B$3))*SIN(RADIANS(AD214)))))+180,360),MOD(540-DEGREES(ACOS(((SIN(RADIANS($B$3))*COS(RADIANS(AD214)))-SIN(RADIANS(T214)))/(COS(RADIANS($B$3))*SIN(RADIANS(AD214))))),360))</f>
        <v>229.820043133856</v>
      </c>
    </row>
    <row r="215" customFormat="false" ht="15" hidden="false" customHeight="false" outlineLevel="0" collapsed="false">
      <c r="D215" s="6" t="n">
        <f aca="false">$B$7</f>
        <v>33890</v>
      </c>
      <c r="E215" s="7" t="n">
        <f aca="false">E214+0.1/24</f>
        <v>0.891666666666665</v>
      </c>
      <c r="F215" s="2" t="n">
        <f aca="false">D215+2415018.5+E215-$B$5/24</f>
        <v>2448908.975</v>
      </c>
      <c r="G215" s="8" t="n">
        <f aca="false">(F215-2451545)/36525</f>
        <v>-0.0721704312114964</v>
      </c>
      <c r="I215" s="1" t="n">
        <f aca="false">MOD(280.46646+G215*(36000.76983+G215*0.0003032),360)</f>
        <v>202.275379002308</v>
      </c>
      <c r="J215" s="1" t="n">
        <f aca="false">357.52911+G215*(35999.05029-0.0001537*G215)</f>
        <v>-2240.5378734342</v>
      </c>
      <c r="K215" s="1" t="n">
        <f aca="false">0.016708634-G215*(0.000042037+0.0000001267*G215)</f>
        <v>0.0167116671684909</v>
      </c>
      <c r="L215" s="1" t="n">
        <f aca="false">SIN(RADIANS(J215))*(1.914602-G215*(0.004817+0.000014*G215))+SIN(RADIANS(2*J215))*(0.019993-0.000101*G215)+SIN(RADIANS(3*J215))*0.000289</f>
        <v>-1.8951278972477</v>
      </c>
      <c r="M215" s="1" t="n">
        <f aca="false">I215+L215</f>
        <v>200.38025110506</v>
      </c>
      <c r="N215" s="1" t="n">
        <f aca="false">J215+L215</f>
        <v>-2242.43300133145</v>
      </c>
      <c r="O215" s="1" t="n">
        <f aca="false">(1.000001018*(1-K215*K215))/(1+K215*COS(RADIANS(N215)))</f>
        <v>0.997526497943955</v>
      </c>
      <c r="P215" s="1" t="n">
        <f aca="false">M215-0.00569-0.00478*SIN(RADIANS(125.04-1934.136*G215))</f>
        <v>200.379320106056</v>
      </c>
      <c r="Q215" s="1" t="n">
        <f aca="false">23+(26+((21.448-G215*(46.815+G215*(0.00059-G215*0.001813))))/60)/60</f>
        <v>23.4402296263841</v>
      </c>
      <c r="R215" s="1" t="n">
        <f aca="false">Q215+0.00256*COS(RADIANS(125.04-1934.136*G215))</f>
        <v>23.4399899292363</v>
      </c>
      <c r="S215" s="1" t="n">
        <f aca="false">DEGREES(ATAN2(COS(RADIANS(P215)),COS(RADIANS(R215))*SIN(RADIANS(P215))))</f>
        <v>-161.179359100999</v>
      </c>
      <c r="T215" s="1" t="n">
        <f aca="false">DEGREES(ASIN(SIN(RADIANS(R215))*SIN(RADIANS(P215))))</f>
        <v>-7.96240610367318</v>
      </c>
      <c r="U215" s="1" t="n">
        <f aca="false">TAN(RADIANS(R215/2))*TAN(RADIANS(R215/2))</f>
        <v>0.0430371683737588</v>
      </c>
      <c r="V215" s="1" t="n">
        <f aca="false">4*DEGREES(U215*SIN(2*RADIANS(I215))-2*K215*SIN(RADIANS(J215))+4*K215*U215*SIN(RADIANS(J215))*COS(2*RADIANS(I215))-0.5*U215*U215*SIN(4*RADIANS(I215))-1.25*K215*K215*SIN(2*RADIANS(J215)))</f>
        <v>13.8256767833435</v>
      </c>
      <c r="W215" s="1" t="n">
        <f aca="false">DEGREES(ACOS(COS(RADIANS(90.833))/(COS(RADIANS($B$3))*COS(RADIANS(T215)))-TAN(RADIANS($B$3))*TAN(RADIANS(T215))))</f>
        <v>97.3053364933509</v>
      </c>
      <c r="X215" s="7" t="n">
        <f aca="false">(720-4*$B$4-V215+$B$5*60)/1440</f>
        <v>0.504333749456012</v>
      </c>
      <c r="Y215" s="7" t="n">
        <f aca="false">X215-W215*4/1440</f>
        <v>0.234041148085592</v>
      </c>
      <c r="Z215" s="7" t="n">
        <f aca="false">X215+W215*4/1440</f>
        <v>0.774626350826431</v>
      </c>
      <c r="AA215" s="9" t="n">
        <f aca="false">8*W215</f>
        <v>778.442691946807</v>
      </c>
      <c r="AB215" s="1" t="n">
        <f aca="false">MOD(E215*1440+V215+4*$B$4-60*$B$5,1440)</f>
        <v>1277.75940078334</v>
      </c>
      <c r="AC215" s="1" t="n">
        <f aca="false">IF(AB215/4&lt;0,AB215/4+180,AB215/4-180)</f>
        <v>139.439850195835</v>
      </c>
      <c r="AD215" s="1" t="n">
        <f aca="false">DEGREES(ACOS(SIN(RADIANS($B$3))*SIN(RADIANS(T215))+COS(RADIANS($B$3))*COS(RADIANS(T215))*COS(RADIANS(AC215))))</f>
        <v>120.624618897585</v>
      </c>
      <c r="AE215" s="1" t="n">
        <f aca="false">90-AD215</f>
        <v>-30.6246188975847</v>
      </c>
      <c r="AF215" s="1" t="n">
        <f aca="false">IF(AE215&gt;85,0,IF(AE215&gt;5,58.1/TAN(RADIANS(AE215))-0.07/POWER(TAN(RADIANS(AE215)),3)+0.000086/POWER(TAN(RADIANS(AE215)),5),IF(AE215&gt;-0.575,1735+AE215*(-518.2+AE215*(103.4+AE215*(-12.79+AE215*0.711))),-20.772/TAN(RADIANS(AE215)))))/3600</f>
        <v>0.00974697624361423</v>
      </c>
      <c r="AG215" s="1" t="n">
        <f aca="false">AE215+AF215</f>
        <v>-30.6148719213411</v>
      </c>
      <c r="AH215" s="1" t="n">
        <f aca="false">IF(AC215&gt;0,MOD(DEGREES(ACOS(((SIN(RADIANS($B$3))*COS(RADIANS(AD215)))-SIN(RADIANS(T215)))/(COS(RADIANS($B$3))*SIN(RADIANS(AD215)))))+180,360),MOD(540-DEGREES(ACOS(((SIN(RADIANS($B$3))*COS(RADIANS(AD215)))-SIN(RADIANS(T215)))/(COS(RADIANS($B$3))*SIN(RADIANS(AD215))))),360))</f>
        <v>228.448104046964</v>
      </c>
    </row>
    <row r="216" customFormat="false" ht="15" hidden="false" customHeight="false" outlineLevel="0" collapsed="false">
      <c r="D216" s="6" t="n">
        <f aca="false">$B$7</f>
        <v>33890</v>
      </c>
      <c r="E216" s="7" t="n">
        <f aca="false">E215+0.1/24</f>
        <v>0.895833333333331</v>
      </c>
      <c r="F216" s="2" t="n">
        <f aca="false">D216+2415018.5+E216-$B$5/24</f>
        <v>2448908.97916667</v>
      </c>
      <c r="G216" s="8" t="n">
        <f aca="false">(F216-2451545)/36525</f>
        <v>-0.0721703171343743</v>
      </c>
      <c r="I216" s="1" t="n">
        <f aca="false">MOD(280.46646+G216*(36000.76983+G216*0.0003032),360)</f>
        <v>202.279485866518</v>
      </c>
      <c r="J216" s="1" t="n">
        <f aca="false">357.52911+G216*(35999.05029-0.0001537*G216)</f>
        <v>-2240.53376676615</v>
      </c>
      <c r="K216" s="1" t="n">
        <f aca="false">0.016708634-G216*(0.000042037+0.0000001267*G216)</f>
        <v>0.0167116671636975</v>
      </c>
      <c r="L216" s="1" t="n">
        <f aca="false">SIN(RADIANS(J216))*(1.914602-G216*(0.004817+0.000014*G216))+SIN(RADIANS(2*J216))*(0.019993-0.000101*G216)+SIN(RADIANS(3*J216))*0.000289</f>
        <v>-1.89510806948089</v>
      </c>
      <c r="M216" s="1" t="n">
        <f aca="false">I216+L216</f>
        <v>200.384377797037</v>
      </c>
      <c r="N216" s="1" t="n">
        <f aca="false">J216+L216</f>
        <v>-2242.42887483563</v>
      </c>
      <c r="O216" s="1" t="n">
        <f aca="false">(1.000001018*(1-K216*K216))/(1+K216*COS(RADIANS(N216)))</f>
        <v>0.997525310407846</v>
      </c>
      <c r="P216" s="1" t="n">
        <f aca="false">M216-0.00569-0.00478*SIN(RADIANS(125.04-1934.136*G216))</f>
        <v>200.38344679631</v>
      </c>
      <c r="Q216" s="1" t="n">
        <f aca="false">23+(26+((21.448-G216*(46.815+G216*(0.00059-G216*0.001813))))/60)/60</f>
        <v>23.4402296249006</v>
      </c>
      <c r="R216" s="1" t="n">
        <f aca="false">Q216+0.00256*COS(RADIANS(125.04-1934.136*G216))</f>
        <v>23.4399899179378</v>
      </c>
      <c r="S216" s="1" t="n">
        <f aca="false">DEGREES(ATAN2(COS(RADIANS(P216)),COS(RADIANS(R216))*SIN(RADIANS(P216))))</f>
        <v>-161.175498868016</v>
      </c>
      <c r="T216" s="1" t="n">
        <f aca="false">DEGREES(ASIN(SIN(RADIANS(R216))*SIN(RADIANS(P216))))</f>
        <v>-7.96395986292901</v>
      </c>
      <c r="U216" s="1" t="n">
        <f aca="false">TAN(RADIANS(R216/2))*TAN(RADIANS(R216/2))</f>
        <v>0.0430371683310891</v>
      </c>
      <c r="V216" s="1" t="n">
        <f aca="false">4*DEGREES(U216*SIN(2*RADIANS(I216))-2*K216*SIN(RADIANS(J216))+4*K216*U216*SIN(RADIANS(J216))*COS(2*RADIANS(I216))-0.5*U216*U216*SIN(4*RADIANS(I216))-1.25*K216*K216*SIN(2*RADIANS(J216)))</f>
        <v>13.8266749236517</v>
      </c>
      <c r="W216" s="1" t="n">
        <f aca="false">DEGREES(ACOS(COS(RADIANS(90.833))/(COS(RADIANS($B$3))*COS(RADIANS(T216)))-TAN(RADIANS($B$3))*TAN(RADIANS(T216))))</f>
        <v>97.3065803187027</v>
      </c>
      <c r="X216" s="7" t="n">
        <f aca="false">(720-4*$B$4-V216+$B$5*60)/1440</f>
        <v>0.50433305630302</v>
      </c>
      <c r="Y216" s="7" t="n">
        <f aca="false">X216-W216*4/1440</f>
        <v>0.234036999862179</v>
      </c>
      <c r="Z216" s="7" t="n">
        <f aca="false">X216+W216*4/1440</f>
        <v>0.774629112743861</v>
      </c>
      <c r="AA216" s="9" t="n">
        <f aca="false">8*W216</f>
        <v>778.452642549622</v>
      </c>
      <c r="AB216" s="1" t="n">
        <f aca="false">MOD(E216*1440+V216+4*$B$4-60*$B$5,1440)</f>
        <v>1283.76039892365</v>
      </c>
      <c r="AC216" s="1" t="n">
        <f aca="false">IF(AB216/4&lt;0,AB216/4+180,AB216/4-180)</f>
        <v>140.940099730912</v>
      </c>
      <c r="AD216" s="1" t="n">
        <f aca="false">DEGREES(ACOS(SIN(RADIANS($B$3))*SIN(RADIANS(T216))+COS(RADIANS($B$3))*COS(RADIANS(T216))*COS(RADIANS(AC216))))</f>
        <v>121.50058279866</v>
      </c>
      <c r="AE216" s="1" t="n">
        <f aca="false">90-AD216</f>
        <v>-31.5005827986602</v>
      </c>
      <c r="AF216" s="1" t="n">
        <f aca="false">IF(AE216&gt;85,0,IF(AE216&gt;5,58.1/TAN(RADIANS(AE216))-0.07/POWER(TAN(RADIANS(AE216)),3)+0.000086/POWER(TAN(RADIANS(AE216)),5),IF(AE216&gt;-0.575,1735+AE216*(-518.2+AE216*(103.4+AE216*(-12.79+AE216*0.711))),-20.772/TAN(RADIANS(AE216)))))/3600</f>
        <v>0.00941556925658713</v>
      </c>
      <c r="AG216" s="1" t="n">
        <f aca="false">AE216+AF216</f>
        <v>-31.4911672294036</v>
      </c>
      <c r="AH216" s="1" t="n">
        <f aca="false">IF(AC216&gt;0,MOD(DEGREES(ACOS(((SIN(RADIANS($B$3))*COS(RADIANS(AD216)))-SIN(RADIANS(T216)))/(COS(RADIANS($B$3))*SIN(RADIANS(AD216)))))+180,360),MOD(540-DEGREES(ACOS(((SIN(RADIANS($B$3))*COS(RADIANS(AD216)))-SIN(RADIANS(T216)))/(COS(RADIANS($B$3))*SIN(RADIANS(AD216))))),360))</f>
        <v>227.047069634149</v>
      </c>
    </row>
    <row r="217" customFormat="false" ht="15" hidden="false" customHeight="false" outlineLevel="0" collapsed="false">
      <c r="D217" s="6" t="n">
        <f aca="false">$B$7</f>
        <v>33890</v>
      </c>
      <c r="E217" s="7" t="n">
        <f aca="false">E216+0.1/24</f>
        <v>0.899999999999998</v>
      </c>
      <c r="F217" s="2" t="n">
        <f aca="false">D217+2415018.5+E217-$B$5/24</f>
        <v>2448908.98333333</v>
      </c>
      <c r="G217" s="8" t="n">
        <f aca="false">(F217-2451545)/36525</f>
        <v>-0.072170203057265</v>
      </c>
      <c r="I217" s="1" t="n">
        <f aca="false">MOD(280.46646+G217*(36000.76983+G217*0.0003032),360)</f>
        <v>202.283592730269</v>
      </c>
      <c r="J217" s="1" t="n">
        <f aca="false">357.52911+G217*(35999.05029-0.0001537*G217)</f>
        <v>-2240.52966009855</v>
      </c>
      <c r="K217" s="1" t="n">
        <f aca="false">0.016708634-G217*(0.000042037+0.0000001267*G217)</f>
        <v>0.0167116671589041</v>
      </c>
      <c r="L217" s="1" t="n">
        <f aca="false">SIN(RADIANS(J217))*(1.914602-G217*(0.004817+0.000014*G217))+SIN(RADIANS(2*J217))*(0.019993-0.000101*G217)+SIN(RADIANS(3*J217))*0.000289</f>
        <v>-1.89508823189104</v>
      </c>
      <c r="M217" s="1" t="n">
        <f aca="false">I217+L217</f>
        <v>200.388504498378</v>
      </c>
      <c r="N217" s="1" t="n">
        <f aca="false">J217+L217</f>
        <v>-2242.42474833044</v>
      </c>
      <c r="O217" s="1" t="n">
        <f aca="false">(1.000001018*(1-K217*K217))/(1+K217*COS(RADIANS(N217)))</f>
        <v>0.997524122883239</v>
      </c>
      <c r="P217" s="1" t="n">
        <f aca="false">M217-0.00569-0.00478*SIN(RADIANS(125.04-1934.136*G217))</f>
        <v>200.387573495927</v>
      </c>
      <c r="Q217" s="1" t="n">
        <f aca="false">23+(26+((21.448-G217*(46.815+G217*(0.00059-G217*0.001813))))/60)/60</f>
        <v>23.4402296234171</v>
      </c>
      <c r="R217" s="1" t="n">
        <f aca="false">Q217+0.00256*COS(RADIANS(125.04-1934.136*G217))</f>
        <v>23.4399899066394</v>
      </c>
      <c r="S217" s="1" t="n">
        <f aca="false">DEGREES(ATAN2(COS(RADIANS(P217)),COS(RADIANS(R217))*SIN(RADIANS(P217))))</f>
        <v>-161.171638596984</v>
      </c>
      <c r="T217" s="1" t="n">
        <f aca="false">DEGREES(ASIN(SIN(RADIANS(R217))*SIN(RADIANS(P217))))</f>
        <v>-7.96551359002206</v>
      </c>
      <c r="U217" s="1" t="n">
        <f aca="false">TAN(RADIANS(R217/2))*TAN(RADIANS(R217/2))</f>
        <v>0.0430371682884195</v>
      </c>
      <c r="V217" s="1" t="n">
        <f aca="false">4*DEGREES(U217*SIN(2*RADIANS(I217))-2*K217*SIN(RADIANS(J217))+4*K217*U217*SIN(RADIANS(J217))*COS(2*RADIANS(I217))-0.5*U217*U217*SIN(4*RADIANS(I217))-1.25*K217*K217*SIN(2*RADIANS(J217)))</f>
        <v>13.8276729100568</v>
      </c>
      <c r="W217" s="1" t="n">
        <f aca="false">DEGREES(ACOS(COS(RADIANS(90.833))/(COS(RADIANS($B$3))*COS(RADIANS(T217)))-TAN(RADIANS($B$3))*TAN(RADIANS(T217))))</f>
        <v>97.3078241319963</v>
      </c>
      <c r="X217" s="7" t="n">
        <f aca="false">(720-4*$B$4-V217+$B$5*60)/1440</f>
        <v>0.504332363256905</v>
      </c>
      <c r="Y217" s="7" t="n">
        <f aca="false">X217-W217*4/1440</f>
        <v>0.234032851779137</v>
      </c>
      <c r="Z217" s="7" t="n">
        <f aca="false">X217+W217*4/1440</f>
        <v>0.774631874734673</v>
      </c>
      <c r="AA217" s="9" t="n">
        <f aca="false">8*W217</f>
        <v>778.462593055971</v>
      </c>
      <c r="AB217" s="1" t="n">
        <f aca="false">MOD(E217*1440+V217+4*$B$4-60*$B$5,1440)</f>
        <v>1289.76139691005</v>
      </c>
      <c r="AC217" s="1" t="n">
        <f aca="false">IF(AB217/4&lt;0,AB217/4+180,AB217/4-180)</f>
        <v>142.440349227513</v>
      </c>
      <c r="AD217" s="1" t="n">
        <f aca="false">DEGREES(ACOS(SIN(RADIANS($B$3))*SIN(RADIANS(T217))+COS(RADIANS($B$3))*COS(RADIANS(T217))*COS(RADIANS(AC217))))</f>
        <v>122.356573824084</v>
      </c>
      <c r="AE217" s="1" t="n">
        <f aca="false">90-AD217</f>
        <v>-32.3565738240839</v>
      </c>
      <c r="AF217" s="1" t="n">
        <f aca="false">IF(AE217&gt;85,0,IF(AE217&gt;5,58.1/TAN(RADIANS(AE217))-0.07/POWER(TAN(RADIANS(AE217)),3)+0.000086/POWER(TAN(RADIANS(AE217)),5),IF(AE217&gt;-0.575,1735+AE217*(-518.2+AE217*(103.4+AE217*(-12.79+AE217*0.711))),-20.772/TAN(RADIANS(AE217)))))/3600</f>
        <v>0.00910731533262194</v>
      </c>
      <c r="AG217" s="1" t="n">
        <f aca="false">AE217+AF217</f>
        <v>-32.3474665087513</v>
      </c>
      <c r="AH217" s="1" t="n">
        <f aca="false">IF(AC217&gt;0,MOD(DEGREES(ACOS(((SIN(RADIANS($B$3))*COS(RADIANS(AD217)))-SIN(RADIANS(T217)))/(COS(RADIANS($B$3))*SIN(RADIANS(AD217)))))+180,360),MOD(540-DEGREES(ACOS(((SIN(RADIANS($B$3))*COS(RADIANS(AD217)))-SIN(RADIANS(T217)))/(COS(RADIANS($B$3))*SIN(RADIANS(AD217))))),360))</f>
        <v>225.616127067433</v>
      </c>
    </row>
    <row r="218" customFormat="false" ht="15" hidden="false" customHeight="false" outlineLevel="0" collapsed="false">
      <c r="D218" s="6" t="n">
        <f aca="false">$B$7</f>
        <v>33890</v>
      </c>
      <c r="E218" s="7" t="n">
        <f aca="false">E217+0.1/24</f>
        <v>0.904166666666665</v>
      </c>
      <c r="F218" s="2" t="n">
        <f aca="false">D218+2415018.5+E218-$B$5/24</f>
        <v>2448908.9875</v>
      </c>
      <c r="G218" s="8" t="n">
        <f aca="false">(F218-2451545)/36525</f>
        <v>-0.0721700889801429</v>
      </c>
      <c r="I218" s="1" t="n">
        <f aca="false">MOD(280.46646+G218*(36000.76983+G218*0.0003032),360)</f>
        <v>202.287699594479</v>
      </c>
      <c r="J218" s="1" t="n">
        <f aca="false">357.52911+G218*(35999.05029-0.0001537*G218)</f>
        <v>-2240.52555343049</v>
      </c>
      <c r="K218" s="1" t="n">
        <f aca="false">0.016708634-G218*(0.000042037+0.0000001267*G218)</f>
        <v>0.0167116671541108</v>
      </c>
      <c r="L218" s="1" t="n">
        <f aca="false">SIN(RADIANS(J218))*(1.914602-G218*(0.004817+0.000014*G218))+SIN(RADIANS(2*J218))*(0.019993-0.000101*G218)+SIN(RADIANS(3*J218))*0.000289</f>
        <v>-1.89506838447376</v>
      </c>
      <c r="M218" s="1" t="n">
        <f aca="false">I218+L218</f>
        <v>200.392631210005</v>
      </c>
      <c r="N218" s="1" t="n">
        <f aca="false">J218+L218</f>
        <v>-2242.42062181496</v>
      </c>
      <c r="O218" s="1" t="n">
        <f aca="false">(1.000001018*(1-K218*K218))/(1+K218*COS(RADIANS(N218)))</f>
        <v>0.997522935369873</v>
      </c>
      <c r="P218" s="1" t="n">
        <f aca="false">M218-0.00569-0.00478*SIN(RADIANS(125.04-1934.136*G218))</f>
        <v>200.39170020583</v>
      </c>
      <c r="Q218" s="1" t="n">
        <f aca="false">23+(26+((21.448-G218*(46.815+G218*(0.00059-G218*0.001813))))/60)/60</f>
        <v>23.4402296219336</v>
      </c>
      <c r="R218" s="1" t="n">
        <f aca="false">Q218+0.00256*COS(RADIANS(125.04-1934.136*G218))</f>
        <v>23.4399898953409</v>
      </c>
      <c r="S218" s="1" t="n">
        <f aca="false">DEGREES(ATAN2(COS(RADIANS(P218)),COS(RADIANS(R218))*SIN(RADIANS(P218))))</f>
        <v>-161.167778287033</v>
      </c>
      <c r="T218" s="1" t="n">
        <f aca="false">DEGREES(ASIN(SIN(RADIANS(R218))*SIN(RADIANS(P218))))</f>
        <v>-7.96706728529244</v>
      </c>
      <c r="U218" s="1" t="n">
        <f aca="false">TAN(RADIANS(R218/2))*TAN(RADIANS(R218/2))</f>
        <v>0.0430371682457499</v>
      </c>
      <c r="V218" s="1" t="n">
        <f aca="false">4*DEGREES(U218*SIN(2*RADIANS(I218))-2*K218*SIN(RADIANS(J218))+4*K218*U218*SIN(RADIANS(J218))*COS(2*RADIANS(I218))-0.5*U218*U218*SIN(4*RADIANS(I218))-1.25*K218*K218*SIN(2*RADIANS(J218)))</f>
        <v>13.828670742759</v>
      </c>
      <c r="W218" s="1" t="n">
        <f aca="false">DEGREES(ACOS(COS(RADIANS(90.833))/(COS(RADIANS($B$3))*COS(RADIANS(T218)))-TAN(RADIANS($B$3))*TAN(RADIANS(T218))))</f>
        <v>97.3090679335059</v>
      </c>
      <c r="X218" s="7" t="n">
        <f aca="false">(720-4*$B$4-V218+$B$5*60)/1440</f>
        <v>0.504331670317529</v>
      </c>
      <c r="Y218" s="7" t="n">
        <f aca="false">X218-W218*4/1440</f>
        <v>0.234028703835568</v>
      </c>
      <c r="Z218" s="7" t="n">
        <f aca="false">X218+W218*4/1440</f>
        <v>0.774634636799489</v>
      </c>
      <c r="AA218" s="9" t="n">
        <f aca="false">8*W218</f>
        <v>778.472543468047</v>
      </c>
      <c r="AB218" s="1" t="n">
        <f aca="false">MOD(E218*1440+V218+4*$B$4-60*$B$5,1440)</f>
        <v>1295.76239474276</v>
      </c>
      <c r="AC218" s="1" t="n">
        <f aca="false">IF(AB218/4&lt;0,AB218/4+180,AB218/4-180)</f>
        <v>143.940598685689</v>
      </c>
      <c r="AD218" s="1" t="n">
        <f aca="false">DEGREES(ACOS(SIN(RADIANS($B$3))*SIN(RADIANS(T218))+COS(RADIANS($B$3))*COS(RADIANS(T218))*COS(RADIANS(AC218))))</f>
        <v>123.191624491549</v>
      </c>
      <c r="AE218" s="1" t="n">
        <f aca="false">90-AD218</f>
        <v>-33.1916244915489</v>
      </c>
      <c r="AF218" s="1" t="n">
        <f aca="false">IF(AE218&gt;85,0,IF(AE218&gt;5,58.1/TAN(RADIANS(AE218))-0.07/POWER(TAN(RADIANS(AE218)),3)+0.000086/POWER(TAN(RADIANS(AE218)),5),IF(AE218&gt;-0.575,1735+AE218*(-518.2+AE218*(103.4+AE218*(-12.79+AE218*0.711))),-20.772/TAN(RADIANS(AE218)))))/3600</f>
        <v>0.00882029802862632</v>
      </c>
      <c r="AG218" s="1" t="n">
        <f aca="false">AE218+AF218</f>
        <v>-33.1828041935203</v>
      </c>
      <c r="AH218" s="1" t="n">
        <f aca="false">IF(AC218&gt;0,MOD(DEGREES(ACOS(((SIN(RADIANS($B$3))*COS(RADIANS(AD218)))-SIN(RADIANS(T218)))/(COS(RADIANS($B$3))*SIN(RADIANS(AD218)))))+180,360),MOD(540-DEGREES(ACOS(((SIN(RADIANS($B$3))*COS(RADIANS(AD218)))-SIN(RADIANS(T218)))/(COS(RADIANS($B$3))*SIN(RADIANS(AD218))))),360))</f>
        <v>224.154515863606</v>
      </c>
    </row>
    <row r="219" customFormat="false" ht="15" hidden="false" customHeight="false" outlineLevel="0" collapsed="false">
      <c r="D219" s="6" t="n">
        <f aca="false">$B$7</f>
        <v>33890</v>
      </c>
      <c r="E219" s="7" t="n">
        <f aca="false">E218+0.1/24</f>
        <v>0.908333333333331</v>
      </c>
      <c r="F219" s="2" t="n">
        <f aca="false">D219+2415018.5+E219-$B$5/24</f>
        <v>2448908.99166667</v>
      </c>
      <c r="G219" s="8" t="n">
        <f aca="false">(F219-2451545)/36525</f>
        <v>-0.0721699749030336</v>
      </c>
      <c r="I219" s="1" t="n">
        <f aca="false">MOD(280.46646+G219*(36000.76983+G219*0.0003032),360)</f>
        <v>202.29180645823</v>
      </c>
      <c r="J219" s="1" t="n">
        <f aca="false">357.52911+G219*(35999.05029-0.0001537*G219)</f>
        <v>-2240.52144676289</v>
      </c>
      <c r="K219" s="1" t="n">
        <f aca="false">0.016708634-G219*(0.000042037+0.0000001267*G219)</f>
        <v>0.0167116671493174</v>
      </c>
      <c r="L219" s="1" t="n">
        <f aca="false">SIN(RADIANS(J219))*(1.914602-G219*(0.004817+0.000014*G219))+SIN(RADIANS(2*J219))*(0.019993-0.000101*G219)+SIN(RADIANS(3*J219))*0.000289</f>
        <v>-1.89504852723354</v>
      </c>
      <c r="M219" s="1" t="n">
        <f aca="false">I219+L219</f>
        <v>200.396757930996</v>
      </c>
      <c r="N219" s="1" t="n">
        <f aca="false">J219+L219</f>
        <v>-2242.41649529013</v>
      </c>
      <c r="O219" s="1" t="n">
        <f aca="false">(1.000001018*(1-K219*K219))/(1+K219*COS(RADIANS(N219)))</f>
        <v>0.997521747868022</v>
      </c>
      <c r="P219" s="1" t="n">
        <f aca="false">M219-0.00569-0.00478*SIN(RADIANS(125.04-1934.136*G219))</f>
        <v>200.395826925097</v>
      </c>
      <c r="Q219" s="1" t="n">
        <f aca="false">23+(26+((21.448-G219*(46.815+G219*(0.00059-G219*0.001813))))/60)/60</f>
        <v>23.4402296204502</v>
      </c>
      <c r="R219" s="1" t="n">
        <f aca="false">Q219+0.00256*COS(RADIANS(125.04-1934.136*G219))</f>
        <v>23.4399898840424</v>
      </c>
      <c r="S219" s="1" t="n">
        <f aca="false">DEGREES(ATAN2(COS(RADIANS(P219)),COS(RADIANS(R219))*SIN(RADIANS(P219))))</f>
        <v>-161.163917939022</v>
      </c>
      <c r="T219" s="1" t="n">
        <f aca="false">DEGREES(ASIN(SIN(RADIANS(R219))*SIN(RADIANS(P219))))</f>
        <v>-7.96862094838497</v>
      </c>
      <c r="U219" s="1" t="n">
        <f aca="false">TAN(RADIANS(R219/2))*TAN(RADIANS(R219/2))</f>
        <v>0.0430371682030803</v>
      </c>
      <c r="V219" s="1" t="n">
        <f aca="false">4*DEGREES(U219*SIN(2*RADIANS(I219))-2*K219*SIN(RADIANS(J219))+4*K219*U219*SIN(RADIANS(J219))*COS(2*RADIANS(I219))-0.5*U219*U219*SIN(4*RADIANS(I219))-1.25*K219*K219*SIN(2*RADIANS(J219)))</f>
        <v>13.829668421512</v>
      </c>
      <c r="W219" s="1" t="n">
        <f aca="false">DEGREES(ACOS(COS(RADIANS(90.833))/(COS(RADIANS($B$3))*COS(RADIANS(T219)))-TAN(RADIANS($B$3))*TAN(RADIANS(T219))))</f>
        <v>97.3103117229488</v>
      </c>
      <c r="X219" s="7" t="n">
        <f aca="false">(720-4*$B$4-V219+$B$5*60)/1440</f>
        <v>0.504330977485061</v>
      </c>
      <c r="Y219" s="7" t="n">
        <f aca="false">X219-W219*4/1440</f>
        <v>0.234024556032426</v>
      </c>
      <c r="Z219" s="7" t="n">
        <f aca="false">X219+W219*4/1440</f>
        <v>0.774637398937697</v>
      </c>
      <c r="AA219" s="9" t="n">
        <f aca="false">8*W219</f>
        <v>778.48249378359</v>
      </c>
      <c r="AB219" s="1" t="n">
        <f aca="false">MOD(E219*1440+V219+4*$B$4-60*$B$5,1440)</f>
        <v>1301.76339242151</v>
      </c>
      <c r="AC219" s="1" t="n">
        <f aca="false">IF(AB219/4&lt;0,AB219/4+180,AB219/4-180)</f>
        <v>145.440848105377</v>
      </c>
      <c r="AD219" s="1" t="n">
        <f aca="false">DEGREES(ACOS(SIN(RADIANS($B$3))*SIN(RADIANS(T219))+COS(RADIANS($B$3))*COS(RADIANS(T219))*COS(RADIANS(AC219))))</f>
        <v>124.004735838722</v>
      </c>
      <c r="AE219" s="1" t="n">
        <f aca="false">90-AD219</f>
        <v>-34.0047358387219</v>
      </c>
      <c r="AF219" s="1" t="n">
        <f aca="false">IF(AE219&gt;85,0,IF(AE219&gt;5,58.1/TAN(RADIANS(AE219))-0.07/POWER(TAN(RADIANS(AE219)),3)+0.000086/POWER(TAN(RADIANS(AE219)),5),IF(AE219&gt;-0.575,1735+AE219*(-518.2+AE219*(103.4+AE219*(-12.79+AE219*0.711))),-20.772/TAN(RADIANS(AE219)))))/3600</f>
        <v>0.00855285177524416</v>
      </c>
      <c r="AG219" s="1" t="n">
        <f aca="false">AE219+AF219</f>
        <v>-33.9961829869466</v>
      </c>
      <c r="AH219" s="1" t="n">
        <f aca="false">IF(AC219&gt;0,MOD(DEGREES(ACOS(((SIN(RADIANS($B$3))*COS(RADIANS(AD219)))-SIN(RADIANS(T219)))/(COS(RADIANS($B$3))*SIN(RADIANS(AD219)))))+180,360),MOD(540-DEGREES(ACOS(((SIN(RADIANS($B$3))*COS(RADIANS(AD219)))-SIN(RADIANS(T219)))/(COS(RADIANS($B$3))*SIN(RADIANS(AD219))))),360))</f>
        <v>222.661538843567</v>
      </c>
    </row>
    <row r="220" customFormat="false" ht="15" hidden="false" customHeight="false" outlineLevel="0" collapsed="false">
      <c r="D220" s="6" t="n">
        <f aca="false">$B$7</f>
        <v>33890</v>
      </c>
      <c r="E220" s="7" t="n">
        <f aca="false">E219+0.1/24</f>
        <v>0.912499999999998</v>
      </c>
      <c r="F220" s="2" t="n">
        <f aca="false">D220+2415018.5+E220-$B$5/24</f>
        <v>2448908.99583333</v>
      </c>
      <c r="G220" s="8" t="n">
        <f aca="false">(F220-2451545)/36525</f>
        <v>-0.0721698608259115</v>
      </c>
      <c r="I220" s="1" t="n">
        <f aca="false">MOD(280.46646+G220*(36000.76983+G220*0.0003032),360)</f>
        <v>202.29591332244</v>
      </c>
      <c r="J220" s="1" t="n">
        <f aca="false">357.52911+G220*(35999.05029-0.0001537*G220)</f>
        <v>-2240.51734009483</v>
      </c>
      <c r="K220" s="1" t="n">
        <f aca="false">0.016708634-G220*(0.000042037+0.0000001267*G220)</f>
        <v>0.016711667144524</v>
      </c>
      <c r="L220" s="1" t="n">
        <f aca="false">SIN(RADIANS(J220))*(1.914602-G220*(0.004817+0.000014*G220))+SIN(RADIANS(2*J220))*(0.019993-0.000101*G220)+SIN(RADIANS(3*J220))*0.000289</f>
        <v>-1.89502866016602</v>
      </c>
      <c r="M220" s="1" t="n">
        <f aca="false">I220+L220</f>
        <v>200.400884662274</v>
      </c>
      <c r="N220" s="1" t="n">
        <f aca="false">J220+L220</f>
        <v>-2242.412368755</v>
      </c>
      <c r="O220" s="1" t="n">
        <f aca="false">(1.000001018*(1-K220*K220))/(1+K220*COS(RADIANS(N220)))</f>
        <v>0.997520560377424</v>
      </c>
      <c r="P220" s="1" t="n">
        <f aca="false">M220-0.00569-0.00478*SIN(RADIANS(125.04-1934.136*G220))</f>
        <v>200.399953654651</v>
      </c>
      <c r="Q220" s="1" t="n">
        <f aca="false">23+(26+((21.448-G220*(46.815+G220*(0.00059-G220*0.001813))))/60)/60</f>
        <v>23.4402296189667</v>
      </c>
      <c r="R220" s="1" t="n">
        <f aca="false">Q220+0.00256*COS(RADIANS(125.04-1934.136*G220))</f>
        <v>23.4399898727439</v>
      </c>
      <c r="S220" s="1" t="n">
        <f aca="false">DEGREES(ATAN2(COS(RADIANS(P220)),COS(RADIANS(R220))*SIN(RADIANS(P220))))</f>
        <v>-161.160057552081</v>
      </c>
      <c r="T220" s="1" t="n">
        <f aca="false">DEGREES(ASIN(SIN(RADIANS(R220))*SIN(RADIANS(P220))))</f>
        <v>-7.97017457963978</v>
      </c>
      <c r="U220" s="1" t="n">
        <f aca="false">TAN(RADIANS(R220/2))*TAN(RADIANS(R220/2))</f>
        <v>0.0430371681604106</v>
      </c>
      <c r="V220" s="1" t="n">
        <f aca="false">4*DEGREES(U220*SIN(2*RADIANS(I220))-2*K220*SIN(RADIANS(J220))+4*K220*U220*SIN(RADIANS(J220))*COS(2*RADIANS(I220))-0.5*U220*U220*SIN(4*RADIANS(I220))-1.25*K220*K220*SIN(2*RADIANS(J220)))</f>
        <v>13.830665946516</v>
      </c>
      <c r="W220" s="1" t="n">
        <f aca="false">DEGREES(ACOS(COS(RADIANS(90.833))/(COS(RADIANS($B$3))*COS(RADIANS(T220)))-TAN(RADIANS($B$3))*TAN(RADIANS(T220))))</f>
        <v>97.3115555005992</v>
      </c>
      <c r="X220" s="7" t="n">
        <f aca="false">(720-4*$B$4-V220+$B$5*60)/1440</f>
        <v>0.504330284759364</v>
      </c>
      <c r="Y220" s="7" t="n">
        <f aca="false">X220-W220*4/1440</f>
        <v>0.234020408368811</v>
      </c>
      <c r="Z220" s="7" t="n">
        <f aca="false">X220+W220*4/1440</f>
        <v>0.774640161149917</v>
      </c>
      <c r="AA220" s="9" t="n">
        <f aca="false">8*W220</f>
        <v>778.492444004793</v>
      </c>
      <c r="AB220" s="1" t="n">
        <f aca="false">MOD(E220*1440+V220+4*$B$4-60*$B$5,1440)</f>
        <v>1307.76438994651</v>
      </c>
      <c r="AC220" s="1" t="n">
        <f aca="false">IF(AB220/4&lt;0,AB220/4+180,AB220/4-180)</f>
        <v>146.941097486628</v>
      </c>
      <c r="AD220" s="1" t="n">
        <f aca="false">DEGREES(ACOS(SIN(RADIANS($B$3))*SIN(RADIANS(T220))+COS(RADIANS($B$3))*COS(RADIANS(T220))*COS(RADIANS(AC220))))</f>
        <v>124.79487880199</v>
      </c>
      <c r="AE220" s="1" t="n">
        <f aca="false">90-AD220</f>
        <v>-34.7948788019903</v>
      </c>
      <c r="AF220" s="1" t="n">
        <f aca="false">IF(AE220&gt;85,0,IF(AE220&gt;5,58.1/TAN(RADIANS(AE220))-0.07/POWER(TAN(RADIANS(AE220)),3)+0.000086/POWER(TAN(RADIANS(AE220)),5),IF(AE220&gt;-0.575,1735+AE220*(-518.2+AE220*(103.4+AE220*(-12.79+AE220*0.711))),-20.772/TAN(RADIANS(AE220)))))/3600</f>
        <v>0.00830352559387411</v>
      </c>
      <c r="AG220" s="1" t="n">
        <f aca="false">AE220+AF220</f>
        <v>-34.7865752763965</v>
      </c>
      <c r="AH220" s="1" t="n">
        <f aca="false">IF(AC220&gt;0,MOD(DEGREES(ACOS(((SIN(RADIANS($B$3))*COS(RADIANS(AD220)))-SIN(RADIANS(T220)))/(COS(RADIANS($B$3))*SIN(RADIANS(AD220)))))+180,360),MOD(540-DEGREES(ACOS(((SIN(RADIANS($B$3))*COS(RADIANS(AD220)))-SIN(RADIANS(T220)))/(COS(RADIANS($B$3))*SIN(RADIANS(AD220))))),360))</f>
        <v>221.136574094178</v>
      </c>
    </row>
    <row r="221" customFormat="false" ht="15" hidden="false" customHeight="false" outlineLevel="0" collapsed="false">
      <c r="D221" s="6" t="n">
        <f aca="false">$B$7</f>
        <v>33890</v>
      </c>
      <c r="E221" s="7" t="n">
        <f aca="false">E220+0.1/24</f>
        <v>0.916666666666665</v>
      </c>
      <c r="F221" s="2" t="n">
        <f aca="false">D221+2415018.5+E221-$B$5/24</f>
        <v>2448909</v>
      </c>
      <c r="G221" s="8" t="n">
        <f aca="false">(F221-2451545)/36525</f>
        <v>-0.0721697467488022</v>
      </c>
      <c r="I221" s="1" t="n">
        <f aca="false">MOD(280.46646+G221*(36000.76983+G221*0.0003032),360)</f>
        <v>202.300020186191</v>
      </c>
      <c r="J221" s="1" t="n">
        <f aca="false">357.52911+G221*(35999.05029-0.0001537*G221)</f>
        <v>-2240.51323342724</v>
      </c>
      <c r="K221" s="1" t="n">
        <f aca="false">0.016708634-G221*(0.000042037+0.0000001267*G221)</f>
        <v>0.0167116671397306</v>
      </c>
      <c r="L221" s="1" t="n">
        <f aca="false">SIN(RADIANS(J221))*(1.914602-G221*(0.004817+0.000014*G221))+SIN(RADIANS(2*J221))*(0.019993-0.000101*G221)+SIN(RADIANS(3*J221))*0.000289</f>
        <v>-1.89500878327568</v>
      </c>
      <c r="M221" s="1" t="n">
        <f aca="false">I221+L221</f>
        <v>200.405011402915</v>
      </c>
      <c r="N221" s="1" t="n">
        <f aca="false">J221+L221</f>
        <v>-2242.40824221051</v>
      </c>
      <c r="O221" s="1" t="n">
        <f aca="false">(1.000001018*(1-K221*K221))/(1+K221*COS(RADIANS(N221)))</f>
        <v>0.997519372898353</v>
      </c>
      <c r="P221" s="1" t="n">
        <f aca="false">M221-0.00569-0.00478*SIN(RADIANS(125.04-1934.136*G221))</f>
        <v>200.404080393568</v>
      </c>
      <c r="Q221" s="1" t="n">
        <f aca="false">23+(26+((21.448-G221*(46.815+G221*(0.00059-G221*0.001813))))/60)/60</f>
        <v>23.4402296174832</v>
      </c>
      <c r="R221" s="1" t="n">
        <f aca="false">Q221+0.00256*COS(RADIANS(125.04-1934.136*G221))</f>
        <v>23.4399898614455</v>
      </c>
      <c r="S221" s="1" t="n">
        <f aca="false">DEGREES(ATAN2(COS(RADIANS(P221)),COS(RADIANS(R221))*SIN(RADIANS(P221))))</f>
        <v>-161.156197127068</v>
      </c>
      <c r="T221" s="1" t="n">
        <f aca="false">DEGREES(ASIN(SIN(RADIANS(R221))*SIN(RADIANS(P221))))</f>
        <v>-7.97172817870144</v>
      </c>
      <c r="U221" s="1" t="n">
        <f aca="false">TAN(RADIANS(R221/2))*TAN(RADIANS(R221/2))</f>
        <v>0.0430371681177411</v>
      </c>
      <c r="V221" s="1" t="n">
        <f aca="false">4*DEGREES(U221*SIN(2*RADIANS(I221))-2*K221*SIN(RADIANS(J221))+4*K221*U221*SIN(RADIANS(J221))*COS(2*RADIANS(I221))-0.5*U221*U221*SIN(4*RADIANS(I221))-1.25*K221*K221*SIN(2*RADIANS(J221)))</f>
        <v>13.8316633175245</v>
      </c>
      <c r="W221" s="1" t="n">
        <f aca="false">DEGREES(ACOS(COS(RADIANS(90.833))/(COS(RADIANS($B$3))*COS(RADIANS(T221)))-TAN(RADIANS($B$3))*TAN(RADIANS(T221))))</f>
        <v>97.3127992661742</v>
      </c>
      <c r="X221" s="7" t="n">
        <f aca="false">(720-4*$B$4-V221+$B$5*60)/1440</f>
        <v>0.504329592140608</v>
      </c>
      <c r="Y221" s="7" t="n">
        <f aca="false">X221-W221*4/1440</f>
        <v>0.23401626084568</v>
      </c>
      <c r="Z221" s="7" t="n">
        <f aca="false">X221+W221*4/1440</f>
        <v>0.774642923435536</v>
      </c>
      <c r="AA221" s="9" t="n">
        <f aca="false">8*W221</f>
        <v>778.502394129394</v>
      </c>
      <c r="AB221" s="1" t="n">
        <f aca="false">MOD(E221*1440+V221+4*$B$4-60*$B$5,1440)</f>
        <v>1313.76538731752</v>
      </c>
      <c r="AC221" s="1" t="n">
        <f aca="false">IF(AB221/4&lt;0,AB221/4+180,AB221/4-180)</f>
        <v>148.441346829381</v>
      </c>
      <c r="AD221" s="1" t="n">
        <f aca="false">DEGREES(ACOS(SIN(RADIANS($B$3))*SIN(RADIANS(T221))+COS(RADIANS($B$3))*COS(RADIANS(T221))*COS(RADIANS(AC221))))</f>
        <v>125.56099610137</v>
      </c>
      <c r="AE221" s="1" t="n">
        <f aca="false">90-AD221</f>
        <v>-35.5609961013695</v>
      </c>
      <c r="AF221" s="1" t="n">
        <f aca="false">IF(AE221&gt;85,0,IF(AE221&gt;5,58.1/TAN(RADIANS(AE221))-0.07/POWER(TAN(RADIANS(AE221)),3)+0.000086/POWER(TAN(RADIANS(AE221)),5),IF(AE221&gt;-0.575,1735+AE221*(-518.2+AE221*(103.4+AE221*(-12.79+AE221*0.711))),-20.772/TAN(RADIANS(AE221)))))/3600</f>
        <v>0.00807105304321929</v>
      </c>
      <c r="AG221" s="1" t="n">
        <f aca="false">AE221+AF221</f>
        <v>-35.5529250483263</v>
      </c>
      <c r="AH221" s="1" t="n">
        <f aca="false">IF(AC221&gt;0,MOD(DEGREES(ACOS(((SIN(RADIANS($B$3))*COS(RADIANS(AD221)))-SIN(RADIANS(T221)))/(COS(RADIANS($B$3))*SIN(RADIANS(AD221)))))+180,360),MOD(540-DEGREES(ACOS(((SIN(RADIANS($B$3))*COS(RADIANS(AD221)))-SIN(RADIANS(T221)))/(COS(RADIANS($B$3))*SIN(RADIANS(AD221))))),360))</f>
        <v>219.579087890602</v>
      </c>
    </row>
    <row r="222" customFormat="false" ht="15" hidden="false" customHeight="false" outlineLevel="0" collapsed="false">
      <c r="D222" s="6" t="n">
        <f aca="false">$B$7</f>
        <v>33890</v>
      </c>
      <c r="E222" s="7" t="n">
        <f aca="false">E221+0.1/24</f>
        <v>0.920833333333331</v>
      </c>
      <c r="F222" s="2" t="n">
        <f aca="false">D222+2415018.5+E222-$B$5/24</f>
        <v>2448909.00416667</v>
      </c>
      <c r="G222" s="8" t="n">
        <f aca="false">(F222-2451545)/36525</f>
        <v>-0.0721696326716801</v>
      </c>
      <c r="I222" s="1" t="n">
        <f aca="false">MOD(280.46646+G222*(36000.76983+G222*0.0003032),360)</f>
        <v>202.3041270504</v>
      </c>
      <c r="J222" s="1" t="n">
        <f aca="false">357.52911+G222*(35999.05029-0.0001537*G222)</f>
        <v>-2240.50912675918</v>
      </c>
      <c r="K222" s="1" t="n">
        <f aca="false">0.016708634-G222*(0.000042037+0.0000001267*G222)</f>
        <v>0.0167116671349373</v>
      </c>
      <c r="L222" s="1" t="n">
        <f aca="false">SIN(RADIANS(J222))*(1.914602-G222*(0.004817+0.000014*G222))+SIN(RADIANS(2*J222))*(0.019993-0.000101*G222)+SIN(RADIANS(3*J222))*0.000289</f>
        <v>-1.89498889655815</v>
      </c>
      <c r="M222" s="1" t="n">
        <f aca="false">I222+L222</f>
        <v>200.409138153842</v>
      </c>
      <c r="N222" s="1" t="n">
        <f aca="false">J222+L222</f>
        <v>-2242.40411565574</v>
      </c>
      <c r="O222" s="1" t="n">
        <f aca="false">(1.000001018*(1-K222*K222))/(1+K222*COS(RADIANS(N222)))</f>
        <v>0.997518185430548</v>
      </c>
      <c r="P222" s="1" t="n">
        <f aca="false">M222-0.00569-0.00478*SIN(RADIANS(125.04-1934.136*G222))</f>
        <v>200.408207142772</v>
      </c>
      <c r="Q222" s="1" t="n">
        <f aca="false">23+(26+((21.448-G222*(46.815+G222*(0.00059-G222*0.001813))))/60)/60</f>
        <v>23.4402296159997</v>
      </c>
      <c r="R222" s="1" t="n">
        <f aca="false">Q222+0.00256*COS(RADIANS(125.04-1934.136*G222))</f>
        <v>23.439989850147</v>
      </c>
      <c r="S222" s="1" t="n">
        <f aca="false">DEGREES(ATAN2(COS(RADIANS(P222)),COS(RADIANS(R222))*SIN(RADIANS(P222))))</f>
        <v>-161.152336663115</v>
      </c>
      <c r="T222" s="1" t="n">
        <f aca="false">DEGREES(ASIN(SIN(RADIANS(R222))*SIN(RADIANS(P222))))</f>
        <v>-7.97328174590996</v>
      </c>
      <c r="U222" s="1" t="n">
        <f aca="false">TAN(RADIANS(R222/2))*TAN(RADIANS(R222/2))</f>
        <v>0.0430371680750715</v>
      </c>
      <c r="V222" s="1" t="n">
        <f aca="false">4*DEGREES(U222*SIN(2*RADIANS(I222))-2*K222*SIN(RADIANS(J222))+4*K222*U222*SIN(RADIANS(J222))*COS(2*RADIANS(I222))-0.5*U222*U222*SIN(4*RADIANS(I222))-1.25*K222*K222*SIN(2*RADIANS(J222)))</f>
        <v>13.8326605347377</v>
      </c>
      <c r="W222" s="1" t="n">
        <f aca="false">DEGREES(ACOS(COS(RADIANS(90.833))/(COS(RADIANS($B$3))*COS(RADIANS(T222)))-TAN(RADIANS($B$3))*TAN(RADIANS(T222))))</f>
        <v>97.314043019948</v>
      </c>
      <c r="X222" s="7" t="n">
        <f aca="false">(720-4*$B$4-V222+$B$5*60)/1440</f>
        <v>0.504328899628655</v>
      </c>
      <c r="Y222" s="7" t="n">
        <f aca="false">X222-W222*4/1440</f>
        <v>0.234012113462132</v>
      </c>
      <c r="Z222" s="7" t="n">
        <f aca="false">X222+W222*4/1440</f>
        <v>0.774645685795177</v>
      </c>
      <c r="AA222" s="9" t="n">
        <f aca="false">8*W222</f>
        <v>778.512344159584</v>
      </c>
      <c r="AB222" s="1" t="n">
        <f aca="false">MOD(E222*1440+V222+4*$B$4-60*$B$5,1440)</f>
        <v>1319.76638453473</v>
      </c>
      <c r="AC222" s="1" t="n">
        <f aca="false">IF(AB222/4&lt;0,AB222/4+180,AB222/4-180)</f>
        <v>149.941596133684</v>
      </c>
      <c r="AD222" s="1" t="n">
        <f aca="false">DEGREES(ACOS(SIN(RADIANS($B$3))*SIN(RADIANS(T222))+COS(RADIANS($B$3))*COS(RADIANS(T222))*COS(RADIANS(AC222))))</f>
        <v>126.30200468324</v>
      </c>
      <c r="AE222" s="1" t="n">
        <f aca="false">90-AD222</f>
        <v>-36.30200468324</v>
      </c>
      <c r="AF222" s="1" t="n">
        <f aca="false">IF(AE222&gt;85,0,IF(AE222&gt;5,58.1/TAN(RADIANS(AE222))-0.07/POWER(TAN(RADIANS(AE222)),3)+0.000086/POWER(TAN(RADIANS(AE222)),5),IF(AE222&gt;-0.575,1735+AE222*(-518.2+AE222*(103.4+AE222*(-12.79+AE222*0.711))),-20.772/TAN(RADIANS(AE222)))))/3600</f>
        <v>0.00785432716868385</v>
      </c>
      <c r="AG222" s="1" t="n">
        <f aca="false">AE222+AF222</f>
        <v>-36.2941503560713</v>
      </c>
      <c r="AH222" s="1" t="n">
        <f aca="false">IF(AC222&gt;0,MOD(DEGREES(ACOS(((SIN(RADIANS($B$3))*COS(RADIANS(AD222)))-SIN(RADIANS(T222)))/(COS(RADIANS($B$3))*SIN(RADIANS(AD222)))))+180,360),MOD(540-DEGREES(ACOS(((SIN(RADIANS($B$3))*COS(RADIANS(AD222)))-SIN(RADIANS(T222)))/(COS(RADIANS($B$3))*SIN(RADIANS(AD222))))),360))</f>
        <v>217.988648490685</v>
      </c>
    </row>
    <row r="223" customFormat="false" ht="15" hidden="false" customHeight="false" outlineLevel="0" collapsed="false">
      <c r="D223" s="6" t="n">
        <f aca="false">$B$7</f>
        <v>33890</v>
      </c>
      <c r="E223" s="7" t="n">
        <f aca="false">E222+0.1/24</f>
        <v>0.924999999999998</v>
      </c>
      <c r="F223" s="2" t="n">
        <f aca="false">D223+2415018.5+E223-$B$5/24</f>
        <v>2448909.00833333</v>
      </c>
      <c r="G223" s="8" t="n">
        <f aca="false">(F223-2451545)/36525</f>
        <v>-0.0721695185945708</v>
      </c>
      <c r="I223" s="1" t="n">
        <f aca="false">MOD(280.46646+G223*(36000.76983+G223*0.0003032),360)</f>
        <v>202.308233914151</v>
      </c>
      <c r="J223" s="1" t="n">
        <f aca="false">357.52911+G223*(35999.05029-0.0001537*G223)</f>
        <v>-2240.50502009158</v>
      </c>
      <c r="K223" s="1" t="n">
        <f aca="false">0.016708634-G223*(0.000042037+0.0000001267*G223)</f>
        <v>0.0167116671301439</v>
      </c>
      <c r="L223" s="1" t="n">
        <f aca="false">SIN(RADIANS(J223))*(1.914602-G223*(0.004817+0.000014*G223))+SIN(RADIANS(2*J223))*(0.019993-0.000101*G223)+SIN(RADIANS(3*J223))*0.000289</f>
        <v>-1.89496900001793</v>
      </c>
      <c r="M223" s="1" t="n">
        <f aca="false">I223+L223</f>
        <v>200.413264914133</v>
      </c>
      <c r="N223" s="1" t="n">
        <f aca="false">J223+L223</f>
        <v>-2242.3999890916</v>
      </c>
      <c r="O223" s="1" t="n">
        <f aca="false">(1.000001018*(1-K223*K223))/(1+K223*COS(RADIANS(N223)))</f>
        <v>0.997516997974281</v>
      </c>
      <c r="P223" s="1" t="n">
        <f aca="false">M223-0.00569-0.00478*SIN(RADIANS(125.04-1934.136*G223))</f>
        <v>200.412333901339</v>
      </c>
      <c r="Q223" s="1" t="n">
        <f aca="false">23+(26+((21.448-G223*(46.815+G223*(0.00059-G223*0.001813))))/60)/60</f>
        <v>23.4402296145163</v>
      </c>
      <c r="R223" s="1" t="n">
        <f aca="false">Q223+0.00256*COS(RADIANS(125.04-1934.136*G223))</f>
        <v>23.4399898388486</v>
      </c>
      <c r="S223" s="1" t="n">
        <f aca="false">DEGREES(ATAN2(COS(RADIANS(P223)),COS(RADIANS(R223))*SIN(RADIANS(P223))))</f>
        <v>-161.14847616108</v>
      </c>
      <c r="T223" s="1" t="n">
        <f aca="false">DEGREES(ASIN(SIN(RADIANS(R223))*SIN(RADIANS(P223))))</f>
        <v>-7.97483528091029</v>
      </c>
      <c r="U223" s="1" t="n">
        <f aca="false">TAN(RADIANS(R223/2))*TAN(RADIANS(R223/2))</f>
        <v>0.0430371680324019</v>
      </c>
      <c r="V223" s="1" t="n">
        <f aca="false">4*DEGREES(U223*SIN(2*RADIANS(I223))-2*K223*SIN(RADIANS(J223))+4*K223*U223*SIN(RADIANS(J223))*COS(2*RADIANS(I223))-0.5*U223*U223*SIN(4*RADIANS(I223))-1.25*K223*K223*SIN(2*RADIANS(J223)))</f>
        <v>13.8336575979093</v>
      </c>
      <c r="W223" s="1" t="n">
        <f aca="false">DEGREES(ACOS(COS(RADIANS(90.833))/(COS(RADIANS($B$3))*COS(RADIANS(T223)))-TAN(RADIANS($B$3))*TAN(RADIANS(T223))))</f>
        <v>97.315286761638</v>
      </c>
      <c r="X223" s="7" t="n">
        <f aca="false">(720-4*$B$4-V223+$B$5*60)/1440</f>
        <v>0.504328207223674</v>
      </c>
      <c r="Y223" s="7" t="n">
        <f aca="false">X223-W223*4/1440</f>
        <v>0.234007966219124</v>
      </c>
      <c r="Z223" s="7" t="n">
        <f aca="false">X223+W223*4/1440</f>
        <v>0.774648448228224</v>
      </c>
      <c r="AA223" s="9" t="n">
        <f aca="false">8*W223</f>
        <v>778.522294093104</v>
      </c>
      <c r="AB223" s="1" t="n">
        <f aca="false">MOD(E223*1440+V223+4*$B$4-60*$B$5,1440)</f>
        <v>1325.76738159791</v>
      </c>
      <c r="AC223" s="1" t="n">
        <f aca="false">IF(AB223/4&lt;0,AB223/4+180,AB223/4-180)</f>
        <v>151.441845399477</v>
      </c>
      <c r="AD223" s="1" t="n">
        <f aca="false">DEGREES(ACOS(SIN(RADIANS($B$3))*SIN(RADIANS(T223))+COS(RADIANS($B$3))*COS(RADIANS(T223))*COS(RADIANS(AC223))))</f>
        <v>127.016798779089</v>
      </c>
      <c r="AE223" s="1" t="n">
        <f aca="false">90-AD223</f>
        <v>-37.0167987790886</v>
      </c>
      <c r="AF223" s="1" t="n">
        <f aca="false">IF(AE223&gt;85,0,IF(AE223&gt;5,58.1/TAN(RADIANS(AE223))-0.07/POWER(TAN(RADIANS(AE223)),3)+0.000086/POWER(TAN(RADIANS(AE223)),5),IF(AE223&gt;-0.575,1735+AE223*(-518.2+AE223*(103.4+AE223*(-12.79+AE223*0.711))),-20.772/TAN(RADIANS(AE223)))))/3600</f>
        <v>0.00765237949125093</v>
      </c>
      <c r="AG223" s="1" t="n">
        <f aca="false">AE223+AF223</f>
        <v>-37.0091463995974</v>
      </c>
      <c r="AH223" s="1" t="n">
        <f aca="false">IF(AC223&gt;0,MOD(DEGREES(ACOS(((SIN(RADIANS($B$3))*COS(RADIANS(AD223)))-SIN(RADIANS(T223)))/(COS(RADIANS($B$3))*SIN(RADIANS(AD223)))))+180,360),MOD(540-DEGREES(ACOS(((SIN(RADIANS($B$3))*COS(RADIANS(AD223)))-SIN(RADIANS(T223)))/(COS(RADIANS($B$3))*SIN(RADIANS(AD223))))),360))</f>
        <v>216.364940678144</v>
      </c>
    </row>
    <row r="224" customFormat="false" ht="15" hidden="false" customHeight="false" outlineLevel="0" collapsed="false">
      <c r="D224" s="6" t="n">
        <f aca="false">$B$7</f>
        <v>33890</v>
      </c>
      <c r="E224" s="7" t="n">
        <f aca="false">E223+0.1/24</f>
        <v>0.929166666666665</v>
      </c>
      <c r="F224" s="2" t="n">
        <f aca="false">D224+2415018.5+E224-$B$5/24</f>
        <v>2448909.0125</v>
      </c>
      <c r="G224" s="8" t="n">
        <f aca="false">(F224-2451545)/36525</f>
        <v>-0.0721694045174487</v>
      </c>
      <c r="I224" s="1" t="n">
        <f aca="false">MOD(280.46646+G224*(36000.76983+G224*0.0003032),360)</f>
        <v>202.312340778361</v>
      </c>
      <c r="J224" s="1" t="n">
        <f aca="false">357.52911+G224*(35999.05029-0.0001537*G224)</f>
        <v>-2240.50091342352</v>
      </c>
      <c r="K224" s="1" t="n">
        <f aca="false">0.016708634-G224*(0.000042037+0.0000001267*G224)</f>
        <v>0.0167116671253505</v>
      </c>
      <c r="L224" s="1" t="n">
        <f aca="false">SIN(RADIANS(J224))*(1.914602-G224*(0.004817+0.000014*G224))+SIN(RADIANS(2*J224))*(0.019993-0.000101*G224)+SIN(RADIANS(3*J224))*0.000289</f>
        <v>-1.89494909365063</v>
      </c>
      <c r="M224" s="1" t="n">
        <f aca="false">I224+L224</f>
        <v>200.417391684711</v>
      </c>
      <c r="N224" s="1" t="n">
        <f aca="false">J224+L224</f>
        <v>-2242.39586251717</v>
      </c>
      <c r="O224" s="1" t="n">
        <f aca="false">(1.000001018*(1-K224*K224))/(1+K224*COS(RADIANS(N224)))</f>
        <v>0.997515810529294</v>
      </c>
      <c r="P224" s="1" t="n">
        <f aca="false">M224-0.00569-0.00478*SIN(RADIANS(125.04-1934.136*G224))</f>
        <v>200.416460670192</v>
      </c>
      <c r="Q224" s="1" t="n">
        <f aca="false">23+(26+((21.448-G224*(46.815+G224*(0.00059-G224*0.001813))))/60)/60</f>
        <v>23.4402296130328</v>
      </c>
      <c r="R224" s="1" t="n">
        <f aca="false">Q224+0.00256*COS(RADIANS(125.04-1934.136*G224))</f>
        <v>23.4399898275501</v>
      </c>
      <c r="S224" s="1" t="n">
        <f aca="false">DEGREES(ATAN2(COS(RADIANS(P224)),COS(RADIANS(R224))*SIN(RADIANS(P224))))</f>
        <v>-161.144615620093</v>
      </c>
      <c r="T224" s="1" t="n">
        <f aca="false">DEGREES(ASIN(SIN(RADIANS(R224))*SIN(RADIANS(P224))))</f>
        <v>-7.97638878404247</v>
      </c>
      <c r="U224" s="1" t="n">
        <f aca="false">TAN(RADIANS(R224/2))*TAN(RADIANS(R224/2))</f>
        <v>0.0430371679897324</v>
      </c>
      <c r="V224" s="1" t="n">
        <f aca="false">4*DEGREES(U224*SIN(2*RADIANS(I224))-2*K224*SIN(RADIANS(J224))+4*K224*U224*SIN(RADIANS(J224))*COS(2*RADIANS(I224))-0.5*U224*U224*SIN(4*RADIANS(I224))-1.25*K224*K224*SIN(2*RADIANS(J224)))</f>
        <v>13.8346545072395</v>
      </c>
      <c r="W224" s="1" t="n">
        <f aca="false">DEGREES(ACOS(COS(RADIANS(90.833))/(COS(RADIANS($B$3))*COS(RADIANS(T224)))-TAN(RADIANS($B$3))*TAN(RADIANS(T224))))</f>
        <v>97.3165304915183</v>
      </c>
      <c r="X224" s="7" t="n">
        <f aca="false">(720-4*$B$4-V224+$B$5*60)/1440</f>
        <v>0.504327514925528</v>
      </c>
      <c r="Y224" s="7" t="n">
        <f aca="false">X224-W224*4/1440</f>
        <v>0.234003819115755</v>
      </c>
      <c r="Z224" s="7" t="n">
        <f aca="false">X224+W224*4/1440</f>
        <v>0.774651210735301</v>
      </c>
      <c r="AA224" s="9" t="n">
        <f aca="false">8*W224</f>
        <v>778.532243932147</v>
      </c>
      <c r="AB224" s="1" t="n">
        <f aca="false">MOD(E224*1440+V224+4*$B$4-60*$B$5,1440)</f>
        <v>1331.76837850724</v>
      </c>
      <c r="AC224" s="1" t="n">
        <f aca="false">IF(AB224/4&lt;0,AB224/4+180,AB224/4-180)</f>
        <v>152.942094626809</v>
      </c>
      <c r="AD224" s="1" t="n">
        <f aca="false">DEGREES(ACOS(SIN(RADIANS($B$3))*SIN(RADIANS(T224))+COS(RADIANS($B$3))*COS(RADIANS(T224))*COS(RADIANS(AC224))))</f>
        <v>127.704253625697</v>
      </c>
      <c r="AE224" s="1" t="n">
        <f aca="false">90-AD224</f>
        <v>-37.7042536256966</v>
      </c>
      <c r="AF224" s="1" t="n">
        <f aca="false">IF(AE224&gt;85,0,IF(AE224&gt;5,58.1/TAN(RADIANS(AE224))-0.07/POWER(TAN(RADIANS(AE224)),3)+0.000086/POWER(TAN(RADIANS(AE224)),5),IF(AE224&gt;-0.575,1735+AE224*(-518.2+AE224*(103.4+AE224*(-12.79+AE224*0.711))),-20.772/TAN(RADIANS(AE224)))))/3600</f>
        <v>0.00746436227811659</v>
      </c>
      <c r="AG224" s="1" t="n">
        <f aca="false">AE224+AF224</f>
        <v>-37.6967892634185</v>
      </c>
      <c r="AH224" s="1" t="n">
        <f aca="false">IF(AC224&gt;0,MOD(DEGREES(ACOS(((SIN(RADIANS($B$3))*COS(RADIANS(AD224)))-SIN(RADIANS(T224)))/(COS(RADIANS($B$3))*SIN(RADIANS(AD224)))))+180,360),MOD(540-DEGREES(ACOS(((SIN(RADIANS($B$3))*COS(RADIANS(AD224)))-SIN(RADIANS(T224)))/(COS(RADIANS($B$3))*SIN(RADIANS(AD224))))),360))</f>
        <v>214.707780872537</v>
      </c>
    </row>
    <row r="225" customFormat="false" ht="15" hidden="false" customHeight="false" outlineLevel="0" collapsed="false">
      <c r="D225" s="6" t="n">
        <f aca="false">$B$7</f>
        <v>33890</v>
      </c>
      <c r="E225" s="7" t="n">
        <f aca="false">E224+0.1/24</f>
        <v>0.933333333333331</v>
      </c>
      <c r="F225" s="2" t="n">
        <f aca="false">D225+2415018.5+E225-$B$5/24</f>
        <v>2448909.01666667</v>
      </c>
      <c r="G225" s="8" t="n">
        <f aca="false">(F225-2451545)/36525</f>
        <v>-0.0721692904403394</v>
      </c>
      <c r="I225" s="1" t="n">
        <f aca="false">MOD(280.46646+G225*(36000.76983+G225*0.0003032),360)</f>
        <v>202.316447642112</v>
      </c>
      <c r="J225" s="1" t="n">
        <f aca="false">357.52911+G225*(35999.05029-0.0001537*G225)</f>
        <v>-2240.49680675593</v>
      </c>
      <c r="K225" s="1" t="n">
        <f aca="false">0.016708634-G225*(0.000042037+0.0000001267*G225)</f>
        <v>0.0167116671205571</v>
      </c>
      <c r="L225" s="1" t="n">
        <f aca="false">SIN(RADIANS(J225))*(1.914602-G225*(0.004817+0.000014*G225))+SIN(RADIANS(2*J225))*(0.019993-0.000101*G225)+SIN(RADIANS(3*J225))*0.000289</f>
        <v>-1.89492917746077</v>
      </c>
      <c r="M225" s="1" t="n">
        <f aca="false">I225+L225</f>
        <v>200.421518464651</v>
      </c>
      <c r="N225" s="1" t="n">
        <f aca="false">J225+L225</f>
        <v>-2242.39173593339</v>
      </c>
      <c r="O225" s="1" t="n">
        <f aca="false">(1.000001018*(1-K225*K225))/(1+K225*COS(RADIANS(N225)))</f>
        <v>0.997514623095857</v>
      </c>
      <c r="P225" s="1" t="n">
        <f aca="false">M225-0.00569-0.00478*SIN(RADIANS(125.04-1934.136*G225))</f>
        <v>200.420587448408</v>
      </c>
      <c r="Q225" s="1" t="n">
        <f aca="false">23+(26+((21.448-G225*(46.815+G225*(0.00059-G225*0.001813))))/60)/60</f>
        <v>23.4402296115493</v>
      </c>
      <c r="R225" s="1" t="n">
        <f aca="false">Q225+0.00256*COS(RADIANS(125.04-1934.136*G225))</f>
        <v>23.4399898162516</v>
      </c>
      <c r="S225" s="1" t="n">
        <f aca="false">DEGREES(ATAN2(COS(RADIANS(P225)),COS(RADIANS(R225))*SIN(RADIANS(P225))))</f>
        <v>-161.140755041012</v>
      </c>
      <c r="T225" s="1" t="n">
        <f aca="false">DEGREES(ASIN(SIN(RADIANS(R225))*SIN(RADIANS(P225))))</f>
        <v>-7.97794225495106</v>
      </c>
      <c r="U225" s="1" t="n">
        <f aca="false">TAN(RADIANS(R225/2))*TAN(RADIANS(R225/2))</f>
        <v>0.0430371679470629</v>
      </c>
      <c r="V225" s="1" t="n">
        <f aca="false">4*DEGREES(U225*SIN(2*RADIANS(I225))-2*K225*SIN(RADIANS(J225))+4*K225*U225*SIN(RADIANS(J225))*COS(2*RADIANS(I225))-0.5*U225*U225*SIN(4*RADIANS(I225))-1.25*K225*K225*SIN(2*RADIANS(J225)))</f>
        <v>13.8356512624818</v>
      </c>
      <c r="W225" s="1" t="n">
        <f aca="false">DEGREES(ACOS(COS(RADIANS(90.833))/(COS(RADIANS($B$3))*COS(RADIANS(T225)))-TAN(RADIANS($B$3))*TAN(RADIANS(T225))))</f>
        <v>97.3177742093062</v>
      </c>
      <c r="X225" s="7" t="n">
        <f aca="false">(720-4*$B$4-V225+$B$5*60)/1440</f>
        <v>0.504326822734388</v>
      </c>
      <c r="Y225" s="7" t="n">
        <f aca="false">X225-W225*4/1440</f>
        <v>0.233999672152981</v>
      </c>
      <c r="Z225" s="7" t="n">
        <f aca="false">X225+W225*4/1440</f>
        <v>0.774653973315794</v>
      </c>
      <c r="AA225" s="9" t="n">
        <f aca="false">8*W225</f>
        <v>778.54219367445</v>
      </c>
      <c r="AB225" s="1" t="n">
        <f aca="false">MOD(E225*1440+V225+4*$B$4-60*$B$5,1440)</f>
        <v>1337.76937526248</v>
      </c>
      <c r="AC225" s="1" t="n">
        <f aca="false">IF(AB225/4&lt;0,AB225/4+180,AB225/4-180)</f>
        <v>154.44234381562</v>
      </c>
      <c r="AD225" s="1" t="n">
        <f aca="false">DEGREES(ACOS(SIN(RADIANS($B$3))*SIN(RADIANS(T225))+COS(RADIANS($B$3))*COS(RADIANS(T225))*COS(RADIANS(AC225))))</f>
        <v>128.363229894005</v>
      </c>
      <c r="AE225" s="1" t="n">
        <f aca="false">90-AD225</f>
        <v>-38.363229894005</v>
      </c>
      <c r="AF225" s="1" t="n">
        <f aca="false">IF(AE225&gt;85,0,IF(AE225&gt;5,58.1/TAN(RADIANS(AE225))-0.07/POWER(TAN(RADIANS(AE225)),3)+0.000086/POWER(TAN(RADIANS(AE225)),5),IF(AE225&gt;-0.575,1735+AE225*(-518.2+AE225*(103.4+AE225*(-12.79+AE225*0.711))),-20.772/TAN(RADIANS(AE225)))))/3600</f>
        <v>0.00728953349104923</v>
      </c>
      <c r="AG225" s="1" t="n">
        <f aca="false">AE225+AF225</f>
        <v>-38.355940360514</v>
      </c>
      <c r="AH225" s="1" t="n">
        <f aca="false">IF(AC225&gt;0,MOD(DEGREES(ACOS(((SIN(RADIANS($B$3))*COS(RADIANS(AD225)))-SIN(RADIANS(T225)))/(COS(RADIANS($B$3))*SIN(RADIANS(AD225)))))+180,360),MOD(540-DEGREES(ACOS(((SIN(RADIANS($B$3))*COS(RADIANS(AD225)))-SIN(RADIANS(T225)))/(COS(RADIANS($B$3))*SIN(RADIANS(AD225))))),360))</f>
        <v>213.017132577493</v>
      </c>
    </row>
    <row r="226" customFormat="false" ht="15" hidden="false" customHeight="false" outlineLevel="0" collapsed="false">
      <c r="D226" s="6" t="n">
        <f aca="false">$B$7</f>
        <v>33890</v>
      </c>
      <c r="E226" s="7" t="n">
        <f aca="false">E225+0.1/24</f>
        <v>0.937499999999998</v>
      </c>
      <c r="F226" s="2" t="n">
        <f aca="false">D226+2415018.5+E226-$B$5/24</f>
        <v>2448909.02083333</v>
      </c>
      <c r="G226" s="8" t="n">
        <f aca="false">(F226-2451545)/36525</f>
        <v>-0.0721691763632173</v>
      </c>
      <c r="I226" s="1" t="n">
        <f aca="false">MOD(280.46646+G226*(36000.76983+G226*0.0003032),360)</f>
        <v>202.320554506322</v>
      </c>
      <c r="J226" s="1" t="n">
        <f aca="false">357.52911+G226*(35999.05029-0.0001537*G226)</f>
        <v>-2240.49270008787</v>
      </c>
      <c r="K226" s="1" t="n">
        <f aca="false">0.016708634-G226*(0.000042037+0.0000001267*G226)</f>
        <v>0.0167116671157638</v>
      </c>
      <c r="L226" s="1" t="n">
        <f aca="false">SIN(RADIANS(J226))*(1.914602-G226*(0.004817+0.000014*G226))+SIN(RADIANS(2*J226))*(0.019993-0.000101*G226)+SIN(RADIANS(3*J226))*0.000289</f>
        <v>-1.89490925144393</v>
      </c>
      <c r="M226" s="1" t="n">
        <f aca="false">I226+L226</f>
        <v>200.425645254878</v>
      </c>
      <c r="N226" s="1" t="n">
        <f aca="false">J226+L226</f>
        <v>-2242.38760933931</v>
      </c>
      <c r="O226" s="1" t="n">
        <f aca="false">(1.000001018*(1-K226*K226))/(1+K226*COS(RADIANS(N226)))</f>
        <v>0.997513435673712</v>
      </c>
      <c r="P226" s="1" t="n">
        <f aca="false">M226-0.00569-0.00478*SIN(RADIANS(125.04-1934.136*G226))</f>
        <v>200.424714236911</v>
      </c>
      <c r="Q226" s="1" t="n">
        <f aca="false">23+(26+((21.448-G226*(46.815+G226*(0.00059-G226*0.001813))))/60)/60</f>
        <v>23.4402296100658</v>
      </c>
      <c r="R226" s="1" t="n">
        <f aca="false">Q226+0.00256*COS(RADIANS(125.04-1934.136*G226))</f>
        <v>23.4399898049532</v>
      </c>
      <c r="S226" s="1" t="n">
        <f aca="false">DEGREES(ATAN2(COS(RADIANS(P226)),COS(RADIANS(R226))*SIN(RADIANS(P226))))</f>
        <v>-161.136894422969</v>
      </c>
      <c r="T226" s="1" t="n">
        <f aca="false">DEGREES(ASIN(SIN(RADIANS(R226))*SIN(RADIANS(P226))))</f>
        <v>-7.97949569397614</v>
      </c>
      <c r="U226" s="1" t="n">
        <f aca="false">TAN(RADIANS(R226/2))*TAN(RADIANS(R226/2))</f>
        <v>0.0430371679043933</v>
      </c>
      <c r="V226" s="1" t="n">
        <f aca="false">4*DEGREES(U226*SIN(2*RADIANS(I226))-2*K226*SIN(RADIANS(J226))+4*K226*U226*SIN(RADIANS(J226))*COS(2*RADIANS(I226))-0.5*U226*U226*SIN(4*RADIANS(I226))-1.25*K226*K226*SIN(2*RADIANS(J226)))</f>
        <v>13.8366478638363</v>
      </c>
      <c r="W226" s="1" t="n">
        <f aca="false">DEGREES(ACOS(COS(RADIANS(90.833))/(COS(RADIANS($B$3))*COS(RADIANS(T226)))-TAN(RADIANS($B$3))*TAN(RADIANS(T226))))</f>
        <v>97.3190179152756</v>
      </c>
      <c r="X226" s="7" t="n">
        <f aca="false">(720-4*$B$4-V226+$B$5*60)/1440</f>
        <v>0.504326130650114</v>
      </c>
      <c r="Y226" s="7" t="n">
        <f aca="false">X226-W226*4/1440</f>
        <v>0.233995525329904</v>
      </c>
      <c r="Z226" s="7" t="n">
        <f aca="false">X226+W226*4/1440</f>
        <v>0.774656735970324</v>
      </c>
      <c r="AA226" s="9" t="n">
        <f aca="false">8*W226</f>
        <v>778.552143322205</v>
      </c>
      <c r="AB226" s="1" t="n">
        <f aca="false">MOD(E226*1440+V226+4*$B$4-60*$B$5,1440)</f>
        <v>1343.77037186383</v>
      </c>
      <c r="AC226" s="1" t="n">
        <f aca="false">IF(AB226/4&lt;0,AB226/4+180,AB226/4-180)</f>
        <v>155.942592965958</v>
      </c>
      <c r="AD226" s="1" t="n">
        <f aca="false">DEGREES(ACOS(SIN(RADIANS($B$3))*SIN(RADIANS(T226))+COS(RADIANS($B$3))*COS(RADIANS(T226))*COS(RADIANS(AC226))))</f>
        <v>128.992578855049</v>
      </c>
      <c r="AE226" s="1" t="n">
        <f aca="false">90-AD226</f>
        <v>-38.9925788550493</v>
      </c>
      <c r="AF226" s="1" t="n">
        <f aca="false">IF(AE226&gt;85,0,IF(AE226&gt;5,58.1/TAN(RADIANS(AE226))-0.07/POWER(TAN(RADIANS(AE226)),3)+0.000086/POWER(TAN(RADIANS(AE226)),5),IF(AE226&gt;-0.575,1735+AE226*(-518.2+AE226*(103.4+AE226*(-12.79+AE226*0.711))),-20.772/TAN(RADIANS(AE226)))))/3600</f>
        <v>0.00712724393240584</v>
      </c>
      <c r="AG226" s="1" t="n">
        <f aca="false">AE226+AF226</f>
        <v>-38.9854516111169</v>
      </c>
      <c r="AH226" s="1" t="n">
        <f aca="false">IF(AC226&gt;0,MOD(DEGREES(ACOS(((SIN(RADIANS($B$3))*COS(RADIANS(AD226)))-SIN(RADIANS(T226)))/(COS(RADIANS($B$3))*SIN(RADIANS(AD226)))))+180,360),MOD(540-DEGREES(ACOS(((SIN(RADIANS($B$3))*COS(RADIANS(AD226)))-SIN(RADIANS(T226)))/(COS(RADIANS($B$3))*SIN(RADIANS(AD226))))),360))</f>
        <v>211.293121871024</v>
      </c>
    </row>
    <row r="227" customFormat="false" ht="15" hidden="false" customHeight="false" outlineLevel="0" collapsed="false">
      <c r="D227" s="6" t="n">
        <f aca="false">$B$7</f>
        <v>33890</v>
      </c>
      <c r="E227" s="7" t="n">
        <f aca="false">E226+0.1/24</f>
        <v>0.941666666666665</v>
      </c>
      <c r="F227" s="2" t="n">
        <f aca="false">D227+2415018.5+E227-$B$5/24</f>
        <v>2448909.025</v>
      </c>
      <c r="G227" s="8" t="n">
        <f aca="false">(F227-2451545)/36525</f>
        <v>-0.0721690622860952</v>
      </c>
      <c r="I227" s="1" t="n">
        <f aca="false">MOD(280.46646+G227*(36000.76983+G227*0.0003032),360)</f>
        <v>202.324661370532</v>
      </c>
      <c r="J227" s="1" t="n">
        <f aca="false">357.52911+G227*(35999.05029-0.0001537*G227)</f>
        <v>-2240.48859341981</v>
      </c>
      <c r="K227" s="1" t="n">
        <f aca="false">0.016708634-G227*(0.000042037+0.0000001267*G227)</f>
        <v>0.0167116671109704</v>
      </c>
      <c r="L227" s="1" t="n">
        <f aca="false">SIN(RADIANS(J227))*(1.914602-G227*(0.004817+0.000014*G227))+SIN(RADIANS(2*J227))*(0.019993-0.000101*G227)+SIN(RADIANS(3*J227))*0.000289</f>
        <v>-1.89488931560243</v>
      </c>
      <c r="M227" s="1" t="n">
        <f aca="false">I227+L227</f>
        <v>200.429772054929</v>
      </c>
      <c r="N227" s="1" t="n">
        <f aca="false">J227+L227</f>
        <v>-2242.38348273541</v>
      </c>
      <c r="O227" s="1" t="n">
        <f aca="false">(1.000001018*(1-K227*K227))/(1+K227*COS(RADIANS(N227)))</f>
        <v>0.997512248262997</v>
      </c>
      <c r="P227" s="1" t="n">
        <f aca="false">M227-0.00569-0.00478*SIN(RADIANS(125.04-1934.136*G227))</f>
        <v>200.428841035238</v>
      </c>
      <c r="Q227" s="1" t="n">
        <f aca="false">23+(26+((21.448-G227*(46.815+G227*(0.00059-G227*0.001813))))/60)/60</f>
        <v>23.4402296085824</v>
      </c>
      <c r="R227" s="1" t="n">
        <f aca="false">Q227+0.00256*COS(RADIANS(125.04-1934.136*G227))</f>
        <v>23.4399897936548</v>
      </c>
      <c r="S227" s="1" t="n">
        <f aca="false">DEGREES(ATAN2(COS(RADIANS(P227)),COS(RADIANS(R227))*SIN(RADIANS(P227))))</f>
        <v>-161.13303376639</v>
      </c>
      <c r="T227" s="1" t="n">
        <f aca="false">DEGREES(ASIN(SIN(RADIANS(R227))*SIN(RADIANS(P227))))</f>
        <v>-7.98104910093634</v>
      </c>
      <c r="U227" s="1" t="n">
        <f aca="false">TAN(RADIANS(R227/2))*TAN(RADIANS(R227/2))</f>
        <v>0.0430371678617238</v>
      </c>
      <c r="V227" s="1" t="n">
        <f aca="false">4*DEGREES(U227*SIN(2*RADIANS(I227))-2*K227*SIN(RADIANS(J227))+4*K227*U227*SIN(RADIANS(J227))*COS(2*RADIANS(I227))-0.5*U227*U227*SIN(4*RADIANS(I227))-1.25*K227*K227*SIN(2*RADIANS(J227)))</f>
        <v>13.8376443111683</v>
      </c>
      <c r="W227" s="1" t="n">
        <f aca="false">DEGREES(ACOS(COS(RADIANS(90.833))/(COS(RADIANS($B$3))*COS(RADIANS(T227)))-TAN(RADIANS($B$3))*TAN(RADIANS(T227))))</f>
        <v>97.3202616092833</v>
      </c>
      <c r="X227" s="7" t="n">
        <f aca="false">(720-4*$B$4-V227+$B$5*60)/1440</f>
        <v>0.5043254386728</v>
      </c>
      <c r="Y227" s="7" t="n">
        <f aca="false">X227-W227*4/1440</f>
        <v>0.233991378647013</v>
      </c>
      <c r="Z227" s="7" t="n">
        <f aca="false">X227+W227*4/1440</f>
        <v>0.774659498698587</v>
      </c>
      <c r="AA227" s="9" t="n">
        <f aca="false">8*W227</f>
        <v>778.562092874266</v>
      </c>
      <c r="AB227" s="1" t="n">
        <f aca="false">MOD(E227*1440+V227+4*$B$4-60*$B$5,1440)</f>
        <v>1349.77136831117</v>
      </c>
      <c r="AC227" s="1" t="n">
        <f aca="false">IF(AB227/4&lt;0,AB227/4+180,AB227/4-180)</f>
        <v>157.442842077791</v>
      </c>
      <c r="AD227" s="1" t="n">
        <f aca="false">DEGREES(ACOS(SIN(RADIANS($B$3))*SIN(RADIANS(T227))+COS(RADIANS($B$3))*COS(RADIANS(T227))*COS(RADIANS(AC227))))</f>
        <v>129.591148306727</v>
      </c>
      <c r="AE227" s="1" t="n">
        <f aca="false">90-AD227</f>
        <v>-39.5911483067269</v>
      </c>
      <c r="AF227" s="1" t="n">
        <f aca="false">IF(AE227&gt;85,0,IF(AE227&gt;5,58.1/TAN(RADIANS(AE227))-0.07/POWER(TAN(RADIANS(AE227)),3)+0.000086/POWER(TAN(RADIANS(AE227)),5),IF(AE227&gt;-0.575,1735+AE227*(-518.2+AE227*(103.4+AE227*(-12.79+AE227*0.711))),-20.772/TAN(RADIANS(AE227)))))/3600</f>
        <v>0.00697692620147585</v>
      </c>
      <c r="AG227" s="1" t="n">
        <f aca="false">AE227+AF227</f>
        <v>-39.5841713805255</v>
      </c>
      <c r="AH227" s="1" t="n">
        <f aca="false">IF(AC227&gt;0,MOD(DEGREES(ACOS(((SIN(RADIANS($B$3))*COS(RADIANS(AD227)))-SIN(RADIANS(T227)))/(COS(RADIANS($B$3))*SIN(RADIANS(AD227)))))+180,360),MOD(540-DEGREES(ACOS(((SIN(RADIANS($B$3))*COS(RADIANS(AD227)))-SIN(RADIANS(T227)))/(COS(RADIANS($B$3))*SIN(RADIANS(AD227))))),360))</f>
        <v>209.536052589485</v>
      </c>
    </row>
    <row r="228" customFormat="false" ht="15" hidden="false" customHeight="false" outlineLevel="0" collapsed="false">
      <c r="D228" s="6" t="n">
        <f aca="false">$B$7</f>
        <v>33890</v>
      </c>
      <c r="E228" s="7" t="n">
        <f aca="false">E227+0.1/24</f>
        <v>0.945833333333331</v>
      </c>
      <c r="F228" s="2" t="n">
        <f aca="false">D228+2415018.5+E228-$B$5/24</f>
        <v>2448909.02916667</v>
      </c>
      <c r="G228" s="8" t="n">
        <f aca="false">(F228-2451545)/36525</f>
        <v>-0.0721689482089859</v>
      </c>
      <c r="I228" s="1" t="n">
        <f aca="false">MOD(280.46646+G228*(36000.76983+G228*0.0003032),360)</f>
        <v>202.328768234283</v>
      </c>
      <c r="J228" s="1" t="n">
        <f aca="false">357.52911+G228*(35999.05029-0.0001537*G228)</f>
        <v>-2240.48448675221</v>
      </c>
      <c r="K228" s="1" t="n">
        <f aca="false">0.016708634-G228*(0.000042037+0.0000001267*G228)</f>
        <v>0.016711667106177</v>
      </c>
      <c r="L228" s="1" t="n">
        <f aca="false">SIN(RADIANS(J228))*(1.914602-G228*(0.004817+0.000014*G228))+SIN(RADIANS(2*J228))*(0.019993-0.000101*G228)+SIN(RADIANS(3*J228))*0.000289</f>
        <v>-1.89486936993853</v>
      </c>
      <c r="M228" s="1" t="n">
        <f aca="false">I228+L228</f>
        <v>200.433898864344</v>
      </c>
      <c r="N228" s="1" t="n">
        <f aca="false">J228+L228</f>
        <v>-2242.37935612215</v>
      </c>
      <c r="O228" s="1" t="n">
        <f aca="false">(1.000001018*(1-K228*K228))/(1+K228*COS(RADIANS(N228)))</f>
        <v>0.997511060863852</v>
      </c>
      <c r="P228" s="1" t="n">
        <f aca="false">M228-0.00569-0.00478*SIN(RADIANS(125.04-1934.136*G228))</f>
        <v>200.432967842929</v>
      </c>
      <c r="Q228" s="1" t="n">
        <f aca="false">23+(26+((21.448-G228*(46.815+G228*(0.00059-G228*0.001813))))/60)/60</f>
        <v>23.4402296070989</v>
      </c>
      <c r="R228" s="1" t="n">
        <f aca="false">Q228+0.00256*COS(RADIANS(125.04-1934.136*G228))</f>
        <v>23.4399897823563</v>
      </c>
      <c r="S228" s="1" t="n">
        <f aca="false">DEGREES(ATAN2(COS(RADIANS(P228)),COS(RADIANS(R228))*SIN(RADIANS(P228))))</f>
        <v>-161.1291730717</v>
      </c>
      <c r="T228" s="1" t="n">
        <f aca="false">DEGREES(ASIN(SIN(RADIANS(R228))*SIN(RADIANS(P228))))</f>
        <v>-7.98260247565051</v>
      </c>
      <c r="U228" s="1" t="n">
        <f aca="false">TAN(RADIANS(R228/2))*TAN(RADIANS(R228/2))</f>
        <v>0.0430371678190543</v>
      </c>
      <c r="V228" s="1" t="n">
        <f aca="false">4*DEGREES(U228*SIN(2*RADIANS(I228))-2*K228*SIN(RADIANS(J228))+4*K228*U228*SIN(RADIANS(J228))*COS(2*RADIANS(I228))-0.5*U228*U228*SIN(4*RADIANS(I228))-1.25*K228*K228*SIN(2*RADIANS(J228)))</f>
        <v>13.8386406043436</v>
      </c>
      <c r="W228" s="1" t="n">
        <f aca="false">DEGREES(ACOS(COS(RADIANS(90.833))/(COS(RADIANS($B$3))*COS(RADIANS(T228)))-TAN(RADIANS($B$3))*TAN(RADIANS(T228))))</f>
        <v>97.3215052911858</v>
      </c>
      <c r="X228" s="7" t="n">
        <f aca="false">(720-4*$B$4-V228+$B$5*60)/1440</f>
        <v>0.504324746802539</v>
      </c>
      <c r="Y228" s="7" t="n">
        <f aca="false">X228-W228*4/1440</f>
        <v>0.233987232104801</v>
      </c>
      <c r="Z228" s="7" t="n">
        <f aca="false">X228+W228*4/1440</f>
        <v>0.774662261500277</v>
      </c>
      <c r="AA228" s="9" t="n">
        <f aca="false">8*W228</f>
        <v>778.572042329486</v>
      </c>
      <c r="AB228" s="1" t="n">
        <f aca="false">MOD(E228*1440+V228+4*$B$4-60*$B$5,1440)</f>
        <v>1355.77236460434</v>
      </c>
      <c r="AC228" s="1" t="n">
        <f aca="false">IF(AB228/4&lt;0,AB228/4+180,AB228/4-180)</f>
        <v>158.943091151085</v>
      </c>
      <c r="AD228" s="1" t="n">
        <f aca="false">DEGREES(ACOS(SIN(RADIANS($B$3))*SIN(RADIANS(T228))+COS(RADIANS($B$3))*COS(RADIANS(T228))*COS(RADIANS(AC228))))</f>
        <v>130.157789260168</v>
      </c>
      <c r="AE228" s="1" t="n">
        <f aca="false">90-AD228</f>
        <v>-40.1577892601676</v>
      </c>
      <c r="AF228" s="1" t="n">
        <f aca="false">IF(AE228&gt;85,0,IF(AE228&gt;5,58.1/TAN(RADIANS(AE228))-0.07/POWER(TAN(RADIANS(AE228)),3)+0.000086/POWER(TAN(RADIANS(AE228)),5),IF(AE228&gt;-0.575,1735+AE228*(-518.2+AE228*(103.4+AE228*(-12.79+AE228*0.711))),-20.772/TAN(RADIANS(AE228)))))/3600</f>
        <v>0.00683808515133989</v>
      </c>
      <c r="AG228" s="1" t="n">
        <f aca="false">AE228+AF228</f>
        <v>-40.1509511750162</v>
      </c>
      <c r="AH228" s="1" t="n">
        <f aca="false">IF(AC228&gt;0,MOD(DEGREES(ACOS(((SIN(RADIANS($B$3))*COS(RADIANS(AD228)))-SIN(RADIANS(T228)))/(COS(RADIANS($B$3))*SIN(RADIANS(AD228)))))+180,360),MOD(540-DEGREES(ACOS(((SIN(RADIANS($B$3))*COS(RADIANS(AD228)))-SIN(RADIANS(T228)))/(COS(RADIANS($B$3))*SIN(RADIANS(AD228))))),360))</f>
        <v>207.746420790101</v>
      </c>
    </row>
    <row r="229" customFormat="false" ht="15" hidden="false" customHeight="false" outlineLevel="0" collapsed="false">
      <c r="D229" s="6" t="n">
        <f aca="false">$B$7</f>
        <v>33890</v>
      </c>
      <c r="E229" s="7" t="n">
        <f aca="false">E228+0.1/24</f>
        <v>0.949999999999998</v>
      </c>
      <c r="F229" s="2" t="n">
        <f aca="false">D229+2415018.5+E229-$B$5/24</f>
        <v>2448909.03333333</v>
      </c>
      <c r="G229" s="8" t="n">
        <f aca="false">(F229-2451545)/36525</f>
        <v>-0.0721688341318638</v>
      </c>
      <c r="I229" s="1" t="n">
        <f aca="false">MOD(280.46646+G229*(36000.76983+G229*0.0003032),360)</f>
        <v>202.332875098493</v>
      </c>
      <c r="J229" s="1" t="n">
        <f aca="false">357.52911+G229*(35999.05029-0.0001537*G229)</f>
        <v>-2240.48038008416</v>
      </c>
      <c r="K229" s="1" t="n">
        <f aca="false">0.016708634-G229*(0.000042037+0.0000001267*G229)</f>
        <v>0.0167116671013836</v>
      </c>
      <c r="L229" s="1" t="n">
        <f aca="false">SIN(RADIANS(J229))*(1.914602-G229*(0.004817+0.000014*G229))+SIN(RADIANS(2*J229))*(0.019993-0.000101*G229)+SIN(RADIANS(3*J229))*0.000289</f>
        <v>-1.89484941444785</v>
      </c>
      <c r="M229" s="1" t="n">
        <f aca="false">I229+L229</f>
        <v>200.438025684045</v>
      </c>
      <c r="N229" s="1" t="n">
        <f aca="false">J229+L229</f>
        <v>-2242.3752294986</v>
      </c>
      <c r="O229" s="1" t="n">
        <f aca="false">(1.000001018*(1-K229*K229))/(1+K229*COS(RADIANS(N229)))</f>
        <v>0.997509873476016</v>
      </c>
      <c r="P229" s="1" t="n">
        <f aca="false">M229-0.00569-0.00478*SIN(RADIANS(125.04-1934.136*G229))</f>
        <v>200.437094660905</v>
      </c>
      <c r="Q229" s="1" t="n">
        <f aca="false">23+(26+((21.448-G229*(46.815+G229*(0.00059-G229*0.001813))))/60)/60</f>
        <v>23.4402296056154</v>
      </c>
      <c r="R229" s="1" t="n">
        <f aca="false">Q229+0.00256*COS(RADIANS(125.04-1934.136*G229))</f>
        <v>23.4399897710579</v>
      </c>
      <c r="S229" s="1" t="n">
        <f aca="false">DEGREES(ATAN2(COS(RADIANS(P229)),COS(RADIANS(R229))*SIN(RADIANS(P229))))</f>
        <v>-161.125312338032</v>
      </c>
      <c r="T229" s="1" t="n">
        <f aca="false">DEGREES(ASIN(SIN(RADIANS(R229))*SIN(RADIANS(P229))))</f>
        <v>-7.98415581845814</v>
      </c>
      <c r="U229" s="1" t="n">
        <f aca="false">TAN(RADIANS(R229/2))*TAN(RADIANS(R229/2))</f>
        <v>0.0430371677763848</v>
      </c>
      <c r="V229" s="1" t="n">
        <f aca="false">4*DEGREES(U229*SIN(2*RADIANS(I229))-2*K229*SIN(RADIANS(J229))+4*K229*U229*SIN(RADIANS(J229))*COS(2*RADIANS(I229))-0.5*U229*U229*SIN(4*RADIANS(I229))-1.25*K229*K229*SIN(2*RADIANS(J229)))</f>
        <v>13.8396367435615</v>
      </c>
      <c r="W229" s="1" t="n">
        <f aca="false">DEGREES(ACOS(COS(RADIANS(90.833))/(COS(RADIANS($B$3))*COS(RADIANS(T229)))-TAN(RADIANS($B$3))*TAN(RADIANS(T229))))</f>
        <v>97.3227489612569</v>
      </c>
      <c r="X229" s="7" t="n">
        <f aca="false">(720-4*$B$4-V229+$B$5*60)/1440</f>
        <v>0.504324055039193</v>
      </c>
      <c r="Y229" s="7" t="n">
        <f aca="false">X229-W229*4/1440</f>
        <v>0.233983085702369</v>
      </c>
      <c r="Z229" s="7" t="n">
        <f aca="false">X229+W229*4/1440</f>
        <v>0.774665024376018</v>
      </c>
      <c r="AA229" s="9" t="n">
        <f aca="false">8*W229</f>
        <v>778.581991690055</v>
      </c>
      <c r="AB229" s="1" t="n">
        <f aca="false">MOD(E229*1440+V229+4*$B$4-60*$B$5,1440)</f>
        <v>1361.77336074356</v>
      </c>
      <c r="AC229" s="1" t="n">
        <f aca="false">IF(AB229/4&lt;0,AB229/4+180,AB229/4-180)</f>
        <v>160.44334018589</v>
      </c>
      <c r="AD229" s="1" t="n">
        <f aca="false">DEGREES(ACOS(SIN(RADIANS($B$3))*SIN(RADIANS(T229))+COS(RADIANS($B$3))*COS(RADIANS(T229))*COS(RADIANS(AC229))))</f>
        <v>130.691363368646</v>
      </c>
      <c r="AE229" s="1" t="n">
        <f aca="false">90-AD229</f>
        <v>-40.6913633686457</v>
      </c>
      <c r="AF229" s="1" t="n">
        <f aca="false">IF(AE229&gt;85,0,IF(AE229&gt;5,58.1/TAN(RADIANS(AE229))-0.07/POWER(TAN(RADIANS(AE229)),3)+0.000086/POWER(TAN(RADIANS(AE229)),5),IF(AE229&gt;-0.575,1735+AE229*(-518.2+AE229*(103.4+AE229*(-12.79+AE229*0.711))),-20.772/TAN(RADIANS(AE229)))))/3600</f>
        <v>0.00671028959531818</v>
      </c>
      <c r="AG229" s="1" t="n">
        <f aca="false">AE229+AF229</f>
        <v>-40.6846530790504</v>
      </c>
      <c r="AH229" s="1" t="n">
        <f aca="false">IF(AC229&gt;0,MOD(DEGREES(ACOS(((SIN(RADIANS($B$3))*COS(RADIANS(AD229)))-SIN(RADIANS(T229)))/(COS(RADIANS($B$3))*SIN(RADIANS(AD229)))))+180,360),MOD(540-DEGREES(ACOS(((SIN(RADIANS($B$3))*COS(RADIANS(AD229)))-SIN(RADIANS(T229)))/(COS(RADIANS($B$3))*SIN(RADIANS(AD229))))),360))</f>
        <v>205.924928027558</v>
      </c>
    </row>
    <row r="230" customFormat="false" ht="15" hidden="false" customHeight="false" outlineLevel="0" collapsed="false">
      <c r="D230" s="6" t="n">
        <f aca="false">$B$7</f>
        <v>33890</v>
      </c>
      <c r="E230" s="7" t="n">
        <f aca="false">E229+0.1/24</f>
        <v>0.954166666666665</v>
      </c>
      <c r="F230" s="2" t="n">
        <f aca="false">D230+2415018.5+E230-$B$5/24</f>
        <v>2448909.0375</v>
      </c>
      <c r="G230" s="8" t="n">
        <f aca="false">(F230-2451545)/36525</f>
        <v>-0.0721687200547545</v>
      </c>
      <c r="I230" s="1" t="n">
        <f aca="false">MOD(280.46646+G230*(36000.76983+G230*0.0003032),360)</f>
        <v>202.336981962244</v>
      </c>
      <c r="J230" s="1" t="n">
        <f aca="false">357.52911+G230*(35999.05029-0.0001537*G230)</f>
        <v>-2240.47627341656</v>
      </c>
      <c r="K230" s="1" t="n">
        <f aca="false">0.016708634-G230*(0.000042037+0.0000001267*G230)</f>
        <v>0.0167116670965903</v>
      </c>
      <c r="L230" s="1" t="n">
        <f aca="false">SIN(RADIANS(J230))*(1.914602-G230*(0.004817+0.000014*G230))+SIN(RADIANS(2*J230))*(0.019993-0.000101*G230)+SIN(RADIANS(3*J230))*0.000289</f>
        <v>-1.8948294491349</v>
      </c>
      <c r="M230" s="1" t="n">
        <f aca="false">I230+L230</f>
        <v>200.442152513109</v>
      </c>
      <c r="N230" s="1" t="n">
        <f aca="false">J230+L230</f>
        <v>-2242.37110286569</v>
      </c>
      <c r="O230" s="1" t="n">
        <f aca="false">(1.000001018*(1-K230*K230))/(1+K230*COS(RADIANS(N230)))</f>
        <v>0.997508686099762</v>
      </c>
      <c r="P230" s="1" t="n">
        <f aca="false">M230-0.00569-0.00478*SIN(RADIANS(125.04-1934.136*G230))</f>
        <v>200.441221488244</v>
      </c>
      <c r="Q230" s="1" t="n">
        <f aca="false">23+(26+((21.448-G230*(46.815+G230*(0.00059-G230*0.001813))))/60)/60</f>
        <v>23.4402296041319</v>
      </c>
      <c r="R230" s="1" t="n">
        <f aca="false">Q230+0.00256*COS(RADIANS(125.04-1934.136*G230))</f>
        <v>23.4399897597594</v>
      </c>
      <c r="S230" s="1" t="n">
        <f aca="false">DEGREES(ATAN2(COS(RADIANS(P230)),COS(RADIANS(R230))*SIN(RADIANS(P230))))</f>
        <v>-161.121451566243</v>
      </c>
      <c r="T230" s="1" t="n">
        <f aca="false">DEGREES(ASIN(SIN(RADIANS(R230))*SIN(RADIANS(P230))))</f>
        <v>-7.98570912900441</v>
      </c>
      <c r="U230" s="1" t="n">
        <f aca="false">TAN(RADIANS(R230/2))*TAN(RADIANS(R230/2))</f>
        <v>0.0430371677337154</v>
      </c>
      <c r="V230" s="1" t="n">
        <f aca="false">4*DEGREES(U230*SIN(2*RADIANS(I230))-2*K230*SIN(RADIANS(J230))+4*K230*U230*SIN(RADIANS(J230))*COS(2*RADIANS(I230))-0.5*U230*U230*SIN(4*RADIANS(I230))-1.25*K230*K230*SIN(2*RADIANS(J230)))</f>
        <v>13.8406327285763</v>
      </c>
      <c r="W230" s="1" t="n">
        <f aca="false">DEGREES(ACOS(COS(RADIANS(90.833))/(COS(RADIANS($B$3))*COS(RADIANS(T230)))-TAN(RADIANS($B$3))*TAN(RADIANS(T230))))</f>
        <v>97.3239926192143</v>
      </c>
      <c r="X230" s="7" t="n">
        <f aca="false">(720-4*$B$4-V230+$B$5*60)/1440</f>
        <v>0.504323363382933</v>
      </c>
      <c r="Y230" s="7" t="n">
        <f aca="false">X230-W230*4/1440</f>
        <v>0.233978939440671</v>
      </c>
      <c r="Z230" s="7" t="n">
        <f aca="false">X230+W230*4/1440</f>
        <v>0.774667787325195</v>
      </c>
      <c r="AA230" s="9" t="n">
        <f aca="false">8*W230</f>
        <v>778.591940953714</v>
      </c>
      <c r="AB230" s="1" t="n">
        <f aca="false">MOD(E230*1440+V230+4*$B$4-60*$B$5,1440)</f>
        <v>1367.77435672857</v>
      </c>
      <c r="AC230" s="1" t="n">
        <f aca="false">IF(AB230/4&lt;0,AB230/4+180,AB230/4-180)</f>
        <v>161.943589182144</v>
      </c>
      <c r="AD230" s="1" t="n">
        <f aca="false">DEGREES(ACOS(SIN(RADIANS($B$3))*SIN(RADIANS(T230))+COS(RADIANS($B$3))*COS(RADIANS(T230))*COS(RADIANS(AC230))))</f>
        <v>131.190751057939</v>
      </c>
      <c r="AE230" s="1" t="n">
        <f aca="false">90-AD230</f>
        <v>-41.190751057939</v>
      </c>
      <c r="AF230" s="1" t="n">
        <f aca="false">IF(AE230&gt;85,0,IF(AE230&gt;5,58.1/TAN(RADIANS(AE230))-0.07/POWER(TAN(RADIANS(AE230)),3)+0.000086/POWER(TAN(RADIANS(AE230)),5),IF(AE230&gt;-0.575,1735+AE230*(-518.2+AE230*(103.4+AE230*(-12.79+AE230*0.711))),-20.772/TAN(RADIANS(AE230)))))/3600</f>
        <v>0.00659316506076191</v>
      </c>
      <c r="AG230" s="1" t="n">
        <f aca="false">AE230+AF230</f>
        <v>-41.1841578928782</v>
      </c>
      <c r="AH230" s="1" t="n">
        <f aca="false">IF(AC230&gt;0,MOD(DEGREES(ACOS(((SIN(RADIANS($B$3))*COS(RADIANS(AD230)))-SIN(RADIANS(T230)))/(COS(RADIANS($B$3))*SIN(RADIANS(AD230)))))+180,360),MOD(540-DEGREES(ACOS(((SIN(RADIANS($B$3))*COS(RADIANS(AD230)))-SIN(RADIANS(T230)))/(COS(RADIANS($B$3))*SIN(RADIANS(AD230))))),360))</f>
        <v>204.072492935486</v>
      </c>
    </row>
    <row r="231" customFormat="false" ht="15" hidden="false" customHeight="false" outlineLevel="0" collapsed="false">
      <c r="D231" s="6" t="n">
        <f aca="false">$B$7</f>
        <v>33890</v>
      </c>
      <c r="E231" s="7" t="n">
        <f aca="false">E230+0.1/24</f>
        <v>0.958333333333331</v>
      </c>
      <c r="F231" s="2" t="n">
        <f aca="false">D231+2415018.5+E231-$B$5/24</f>
        <v>2448909.04166667</v>
      </c>
      <c r="G231" s="8" t="n">
        <f aca="false">(F231-2451545)/36525</f>
        <v>-0.0721686059776324</v>
      </c>
      <c r="I231" s="1" t="n">
        <f aca="false">MOD(280.46646+G231*(36000.76983+G231*0.0003032),360)</f>
        <v>202.341088826453</v>
      </c>
      <c r="J231" s="1" t="n">
        <f aca="false">357.52911+G231*(35999.05029-0.0001537*G231)</f>
        <v>-2240.4721667485</v>
      </c>
      <c r="K231" s="1" t="n">
        <f aca="false">0.016708634-G231*(0.000042037+0.0000001267*G231)</f>
        <v>0.0167116670917969</v>
      </c>
      <c r="L231" s="1" t="n">
        <f aca="false">SIN(RADIANS(J231))*(1.914602-G231*(0.004817+0.000014*G231))+SIN(RADIANS(2*J231))*(0.019993-0.000101*G231)+SIN(RADIANS(3*J231))*0.000289</f>
        <v>-1.89480947399528</v>
      </c>
      <c r="M231" s="1" t="n">
        <f aca="false">I231+L231</f>
        <v>200.446279352458</v>
      </c>
      <c r="N231" s="1" t="n">
        <f aca="false">J231+L231</f>
        <v>-2242.3669762225</v>
      </c>
      <c r="O231" s="1" t="n">
        <f aca="false">(1.000001018*(1-K231*K231))/(1+K231*COS(RADIANS(N231)))</f>
        <v>0.997507498734831</v>
      </c>
      <c r="P231" s="1" t="n">
        <f aca="false">M231-0.00569-0.00478*SIN(RADIANS(125.04-1934.136*G231))</f>
        <v>200.445348325869</v>
      </c>
      <c r="Q231" s="1" t="n">
        <f aca="false">23+(26+((21.448-G231*(46.815+G231*(0.00059-G231*0.001813))))/60)/60</f>
        <v>23.4402296026485</v>
      </c>
      <c r="R231" s="1" t="n">
        <f aca="false">Q231+0.00256*COS(RADIANS(125.04-1934.136*G231))</f>
        <v>23.439989748461</v>
      </c>
      <c r="S231" s="1" t="n">
        <f aca="false">DEGREES(ATAN2(COS(RADIANS(P231)),COS(RADIANS(R231))*SIN(RADIANS(P231))))</f>
        <v>-161.117590755464</v>
      </c>
      <c r="T231" s="1" t="n">
        <f aca="false">DEGREES(ASIN(SIN(RADIANS(R231))*SIN(RADIANS(P231))))</f>
        <v>-7.9872624076291</v>
      </c>
      <c r="U231" s="1" t="n">
        <f aca="false">TAN(RADIANS(R231/2))*TAN(RADIANS(R231/2))</f>
        <v>0.0430371676910459</v>
      </c>
      <c r="V231" s="1" t="n">
        <f aca="false">4*DEGREES(U231*SIN(2*RADIANS(I231))-2*K231*SIN(RADIANS(J231))+4*K231*U231*SIN(RADIANS(J231))*COS(2*RADIANS(I231))-0.5*U231*U231*SIN(4*RADIANS(I231))-1.25*K231*K231*SIN(2*RADIANS(J231)))</f>
        <v>13.8416285595878</v>
      </c>
      <c r="W231" s="1" t="n">
        <f aca="false">DEGREES(ACOS(COS(RADIANS(90.833))/(COS(RADIANS($B$3))*COS(RADIANS(T231)))-TAN(RADIANS($B$3))*TAN(RADIANS(T231))))</f>
        <v>97.3252362653317</v>
      </c>
      <c r="X231" s="7" t="n">
        <f aca="false">(720-4*$B$4-V231+$B$5*60)/1440</f>
        <v>0.50432267183362</v>
      </c>
      <c r="Y231" s="7" t="n">
        <f aca="false">X231-W231*4/1440</f>
        <v>0.233974793318809</v>
      </c>
      <c r="Z231" s="7" t="n">
        <f aca="false">X231+W231*4/1440</f>
        <v>0.77467055034843</v>
      </c>
      <c r="AA231" s="9" t="n">
        <f aca="false">8*W231</f>
        <v>778.601890122654</v>
      </c>
      <c r="AB231" s="1" t="n">
        <f aca="false">MOD(E231*1440+V231+4*$B$4-60*$B$5,1440)</f>
        <v>1373.77535255958</v>
      </c>
      <c r="AC231" s="1" t="n">
        <f aca="false">IF(AB231/4&lt;0,AB231/4+180,AB231/4-180)</f>
        <v>163.443838139896</v>
      </c>
      <c r="AD231" s="1" t="n">
        <f aca="false">DEGREES(ACOS(SIN(RADIANS($B$3))*SIN(RADIANS(T231))+COS(RADIANS($B$3))*COS(RADIANS(T231))*COS(RADIANS(AC231))))</f>
        <v>131.654860284506</v>
      </c>
      <c r="AE231" s="1" t="n">
        <f aca="false">90-AD231</f>
        <v>-41.6548602845059</v>
      </c>
      <c r="AF231" s="1" t="n">
        <f aca="false">IF(AE231&gt;85,0,IF(AE231&gt;5,58.1/TAN(RADIANS(AE231))-0.07/POWER(TAN(RADIANS(AE231)),3)+0.000086/POWER(TAN(RADIANS(AE231)),5),IF(AE231&gt;-0.575,1735+AE231*(-518.2+AE231*(103.4+AE231*(-12.79+AE231*0.711))),-20.772/TAN(RADIANS(AE231)))))/3600</f>
        <v>0.00648638742888985</v>
      </c>
      <c r="AG231" s="1" t="n">
        <f aca="false">AE231+AF231</f>
        <v>-41.648373897077</v>
      </c>
      <c r="AH231" s="1" t="n">
        <f aca="false">IF(AC231&gt;0,MOD(DEGREES(ACOS(((SIN(RADIANS($B$3))*COS(RADIANS(AD231)))-SIN(RADIANS(T231)))/(COS(RADIANS($B$3))*SIN(RADIANS(AD231)))))+180,360),MOD(540-DEGREES(ACOS(((SIN(RADIANS($B$3))*COS(RADIANS(AD231)))-SIN(RADIANS(T231)))/(COS(RADIANS($B$3))*SIN(RADIANS(AD231))))),360))</f>
        <v>202.190260569818</v>
      </c>
    </row>
    <row r="232" customFormat="false" ht="15" hidden="false" customHeight="false" outlineLevel="0" collapsed="false">
      <c r="D232" s="6" t="n">
        <f aca="false">$B$7</f>
        <v>33890</v>
      </c>
      <c r="E232" s="7" t="n">
        <f aca="false">E231+0.1/24</f>
        <v>0.962499999999998</v>
      </c>
      <c r="F232" s="2" t="n">
        <f aca="false">D232+2415018.5+E232-$B$5/24</f>
        <v>2448909.04583333</v>
      </c>
      <c r="G232" s="8" t="n">
        <f aca="false">(F232-2451545)/36525</f>
        <v>-0.0721684919005231</v>
      </c>
      <c r="I232" s="1" t="n">
        <f aca="false">MOD(280.46646+G232*(36000.76983+G232*0.0003032),360)</f>
        <v>202.345195690205</v>
      </c>
      <c r="J232" s="1" t="n">
        <f aca="false">357.52911+G232*(35999.05029-0.0001537*G232)</f>
        <v>-2240.4680600809</v>
      </c>
      <c r="K232" s="1" t="n">
        <f aca="false">0.016708634-G232*(0.000042037+0.0000001267*G232)</f>
        <v>0.0167116670870035</v>
      </c>
      <c r="L232" s="1" t="n">
        <f aca="false">SIN(RADIANS(J232))*(1.914602-G232*(0.004817+0.000014*G232))+SIN(RADIANS(2*J232))*(0.019993-0.000101*G232)+SIN(RADIANS(3*J232))*0.000289</f>
        <v>-1.89478948903352</v>
      </c>
      <c r="M232" s="1" t="n">
        <f aca="false">I232+L232</f>
        <v>200.450406201171</v>
      </c>
      <c r="N232" s="1" t="n">
        <f aca="false">J232+L232</f>
        <v>-2242.36284956994</v>
      </c>
      <c r="O232" s="1" t="n">
        <f aca="false">(1.000001018*(1-K232*K232))/(1+K232*COS(RADIANS(N232)))</f>
        <v>0.997506311381494</v>
      </c>
      <c r="P232" s="1" t="n">
        <f aca="false">M232-0.00569-0.00478*SIN(RADIANS(125.04-1934.136*G232))</f>
        <v>200.449475172857</v>
      </c>
      <c r="Q232" s="1" t="n">
        <f aca="false">23+(26+((21.448-G232*(46.815+G232*(0.00059-G232*0.001813))))/60)/60</f>
        <v>23.440229601165</v>
      </c>
      <c r="R232" s="1" t="n">
        <f aca="false">Q232+0.00256*COS(RADIANS(125.04-1934.136*G232))</f>
        <v>23.4399897371626</v>
      </c>
      <c r="S232" s="1" t="n">
        <f aca="false">DEGREES(ATAN2(COS(RADIANS(P232)),COS(RADIANS(R232))*SIN(RADIANS(P232))))</f>
        <v>-161.113729906553</v>
      </c>
      <c r="T232" s="1" t="n">
        <f aca="false">DEGREES(ASIN(SIN(RADIANS(R232))*SIN(RADIANS(P232))))</f>
        <v>-7.98881565397736</v>
      </c>
      <c r="U232" s="1" t="n">
        <f aca="false">TAN(RADIANS(R232/2))*TAN(RADIANS(R232/2))</f>
        <v>0.0430371676483765</v>
      </c>
      <c r="V232" s="1" t="n">
        <f aca="false">4*DEGREES(U232*SIN(2*RADIANS(I232))-2*K232*SIN(RADIANS(J232))+4*K232*U232*SIN(RADIANS(J232))*COS(2*RADIANS(I232))-0.5*U232*U232*SIN(4*RADIANS(I232))-1.25*K232*K232*SIN(2*RADIANS(J232)))</f>
        <v>13.8426242363501</v>
      </c>
      <c r="W232" s="1" t="n">
        <f aca="false">DEGREES(ACOS(COS(RADIANS(90.833))/(COS(RADIANS($B$3))*COS(RADIANS(T232)))-TAN(RADIANS($B$3))*TAN(RADIANS(T232))))</f>
        <v>97.326479899327</v>
      </c>
      <c r="X232" s="7" t="n">
        <f aca="false">(720-4*$B$4-V232+$B$5*60)/1440</f>
        <v>0.504321980391424</v>
      </c>
      <c r="Y232" s="7" t="n">
        <f aca="false">X232-W232*4/1440</f>
        <v>0.233970647337737</v>
      </c>
      <c r="Z232" s="7" t="n">
        <f aca="false">X232+W232*4/1440</f>
        <v>0.77467331344511</v>
      </c>
      <c r="AA232" s="9" t="n">
        <f aca="false">8*W232</f>
        <v>778.611839194616</v>
      </c>
      <c r="AB232" s="1" t="n">
        <f aca="false">MOD(E232*1440+V232+4*$B$4-60*$B$5,1440)</f>
        <v>1379.77634823635</v>
      </c>
      <c r="AC232" s="1" t="n">
        <f aca="false">IF(AB232/4&lt;0,AB232/4+180,AB232/4-180)</f>
        <v>164.944087059087</v>
      </c>
      <c r="AD232" s="1" t="n">
        <f aca="false">DEGREES(ACOS(SIN(RADIANS($B$3))*SIN(RADIANS(T232))+COS(RADIANS($B$3))*COS(RADIANS(T232))*COS(RADIANS(AC232))))</f>
        <v>132.082635826996</v>
      </c>
      <c r="AE232" s="1" t="n">
        <f aca="false">90-AD232</f>
        <v>-42.0826358269964</v>
      </c>
      <c r="AF232" s="1" t="n">
        <f aca="false">IF(AE232&gt;85,0,IF(AE232&gt;5,58.1/TAN(RADIANS(AE232))-0.07/POWER(TAN(RADIANS(AE232)),3)+0.000086/POWER(TAN(RADIANS(AE232)),5),IF(AE232&gt;-0.575,1735+AE232*(-518.2+AE232*(103.4+AE232*(-12.79+AE232*0.711))),-20.772/TAN(RADIANS(AE232)))))/3600</f>
        <v>0.00638967733000586</v>
      </c>
      <c r="AG232" s="1" t="n">
        <f aca="false">AE232+AF232</f>
        <v>-42.0762461496663</v>
      </c>
      <c r="AH232" s="1" t="n">
        <f aca="false">IF(AC232&gt;0,MOD(DEGREES(ACOS(((SIN(RADIANS($B$3))*COS(RADIANS(AD232)))-SIN(RADIANS(T232)))/(COS(RADIANS($B$3))*SIN(RADIANS(AD232)))))+180,360),MOD(540-DEGREES(ACOS(((SIN(RADIANS($B$3))*COS(RADIANS(AD232)))-SIN(RADIANS(T232)))/(COS(RADIANS($B$3))*SIN(RADIANS(AD232))))),360))</f>
        <v>200.279608967597</v>
      </c>
    </row>
    <row r="233" customFormat="false" ht="15" hidden="false" customHeight="false" outlineLevel="0" collapsed="false">
      <c r="D233" s="6" t="n">
        <f aca="false">$B$7</f>
        <v>33890</v>
      </c>
      <c r="E233" s="7" t="n">
        <f aca="false">E232+0.1/24</f>
        <v>0.966666666666665</v>
      </c>
      <c r="F233" s="2" t="n">
        <f aca="false">D233+2415018.5+E233-$B$5/24</f>
        <v>2448909.05</v>
      </c>
      <c r="G233" s="8" t="n">
        <f aca="false">(F233-2451545)/36525</f>
        <v>-0.072168377823401</v>
      </c>
      <c r="I233" s="1" t="n">
        <f aca="false">MOD(280.46646+G233*(36000.76983+G233*0.0003032),360)</f>
        <v>202.349302554414</v>
      </c>
      <c r="J233" s="1" t="n">
        <f aca="false">357.52911+G233*(35999.05029-0.0001537*G233)</f>
        <v>-2240.46395341284</v>
      </c>
      <c r="K233" s="1" t="n">
        <f aca="false">0.016708634-G233*(0.000042037+0.0000001267*G233)</f>
        <v>0.0167116670822102</v>
      </c>
      <c r="L233" s="1" t="n">
        <f aca="false">SIN(RADIANS(J233))*(1.914602-G233*(0.004817+0.000014*G233))+SIN(RADIANS(2*J233))*(0.019993-0.000101*G233)+SIN(RADIANS(3*J233))*0.000289</f>
        <v>-1.8947694942452</v>
      </c>
      <c r="M233" s="1" t="n">
        <f aca="false">I233+L233</f>
        <v>200.454533060169</v>
      </c>
      <c r="N233" s="1" t="n">
        <f aca="false">J233+L233</f>
        <v>-2242.35872290709</v>
      </c>
      <c r="O233" s="1" t="n">
        <f aca="false">(1.000001018*(1-K233*K233))/(1+K233*COS(RADIANS(N233)))</f>
        <v>0.997505124039491</v>
      </c>
      <c r="P233" s="1" t="n">
        <f aca="false">M233-0.00569-0.00478*SIN(RADIANS(125.04-1934.136*G233))</f>
        <v>200.45360203013</v>
      </c>
      <c r="Q233" s="1" t="n">
        <f aca="false">23+(26+((21.448-G233*(46.815+G233*(0.00059-G233*0.001813))))/60)/60</f>
        <v>23.4402295996815</v>
      </c>
      <c r="R233" s="1" t="n">
        <f aca="false">Q233+0.00256*COS(RADIANS(125.04-1934.136*G233))</f>
        <v>23.4399897258642</v>
      </c>
      <c r="S233" s="1" t="n">
        <f aca="false">DEGREES(ATAN2(COS(RADIANS(P233)),COS(RADIANS(R233))*SIN(RADIANS(P233))))</f>
        <v>-161.109869018641</v>
      </c>
      <c r="T233" s="1" t="n">
        <f aca="false">DEGREES(ASIN(SIN(RADIANS(R233))*SIN(RADIANS(P233))))</f>
        <v>-7.99036886838867</v>
      </c>
      <c r="U233" s="1" t="n">
        <f aca="false">TAN(RADIANS(R233/2))*TAN(RADIANS(R233/2))</f>
        <v>0.0430371676057071</v>
      </c>
      <c r="V233" s="1" t="n">
        <f aca="false">4*DEGREES(U233*SIN(2*RADIANS(I233))-2*K233*SIN(RADIANS(J233))+4*K233*U233*SIN(RADIANS(J233))*COS(2*RADIANS(I233))-0.5*U233*U233*SIN(4*RADIANS(I233))-1.25*K233*K233*SIN(2*RADIANS(J233)))</f>
        <v>13.8436197590627</v>
      </c>
      <c r="W233" s="1" t="n">
        <f aca="false">DEGREES(ACOS(COS(RADIANS(90.833))/(COS(RADIANS($B$3))*COS(RADIANS(T233)))-TAN(RADIANS($B$3))*TAN(RADIANS(T233))))</f>
        <v>97.3277235214737</v>
      </c>
      <c r="X233" s="7" t="n">
        <f aca="false">(720-4*$B$4-V233+$B$5*60)/1440</f>
        <v>0.504321289056206</v>
      </c>
      <c r="Y233" s="7" t="n">
        <f aca="false">X233-W233*4/1440</f>
        <v>0.233966501496557</v>
      </c>
      <c r="Z233" s="7" t="n">
        <f aca="false">X233+W233*4/1440</f>
        <v>0.774676076615856</v>
      </c>
      <c r="AA233" s="9" t="n">
        <f aca="false">8*W233</f>
        <v>778.621788171789</v>
      </c>
      <c r="AB233" s="1" t="n">
        <f aca="false">MOD(E233*1440+V233+4*$B$4-60*$B$5,1440)</f>
        <v>1385.77734375906</v>
      </c>
      <c r="AC233" s="1" t="n">
        <f aca="false">IF(AB233/4&lt;0,AB233/4+180,AB233/4-180)</f>
        <v>166.444335939765</v>
      </c>
      <c r="AD233" s="1" t="n">
        <f aca="false">DEGREES(ACOS(SIN(RADIANS($B$3))*SIN(RADIANS(T233))+COS(RADIANS($B$3))*COS(RADIANS(T233))*COS(RADIANS(AC233))))</f>
        <v>132.473068976567</v>
      </c>
      <c r="AE233" s="1" t="n">
        <f aca="false">90-AD233</f>
        <v>-42.4730689765667</v>
      </c>
      <c r="AF233" s="1" t="n">
        <f aca="false">IF(AE233&gt;85,0,IF(AE233&gt;5,58.1/TAN(RADIANS(AE233))-0.07/POWER(TAN(RADIANS(AE233)),3)+0.000086/POWER(TAN(RADIANS(AE233)),5),IF(AE233&gt;-0.575,1735+AE233*(-518.2+AE233*(103.4+AE233*(-12.79+AE233*0.711))),-20.772/TAN(RADIANS(AE233)))))/3600</f>
        <v>0.00630279519284325</v>
      </c>
      <c r="AG233" s="1" t="n">
        <f aca="false">AE233+AF233</f>
        <v>-42.4667661813739</v>
      </c>
      <c r="AH233" s="1" t="n">
        <f aca="false">IF(AC233&gt;0,MOD(DEGREES(ACOS(((SIN(RADIANS($B$3))*COS(RADIANS(AD233)))-SIN(RADIANS(T233)))/(COS(RADIANS($B$3))*SIN(RADIANS(AD233)))))+180,360),MOD(540-DEGREES(ACOS(((SIN(RADIANS($B$3))*COS(RADIANS(AD233)))-SIN(RADIANS(T233)))/(COS(RADIANS($B$3))*SIN(RADIANS(AD233))))),360))</f>
        <v>198.342152382499</v>
      </c>
    </row>
    <row r="234" customFormat="false" ht="15" hidden="false" customHeight="false" outlineLevel="0" collapsed="false">
      <c r="D234" s="6" t="n">
        <f aca="false">$B$7</f>
        <v>33890</v>
      </c>
      <c r="E234" s="7" t="n">
        <f aca="false">E233+0.1/24</f>
        <v>0.970833333333331</v>
      </c>
      <c r="F234" s="2" t="n">
        <f aca="false">D234+2415018.5+E234-$B$5/24</f>
        <v>2448909.05416667</v>
      </c>
      <c r="G234" s="8" t="n">
        <f aca="false">(F234-2451545)/36525</f>
        <v>-0.0721682637462917</v>
      </c>
      <c r="I234" s="1" t="n">
        <f aca="false">MOD(280.46646+G234*(36000.76983+G234*0.0003032),360)</f>
        <v>202.353409418165</v>
      </c>
      <c r="J234" s="1" t="n">
        <f aca="false">357.52911+G234*(35999.05029-0.0001537*G234)</f>
        <v>-2240.45984674525</v>
      </c>
      <c r="K234" s="1" t="n">
        <f aca="false">0.016708634-G234*(0.000042037+0.0000001267*G234)</f>
        <v>0.0167116670774168</v>
      </c>
      <c r="L234" s="1" t="n">
        <f aca="false">SIN(RADIANS(J234))*(1.914602-G234*(0.004817+0.000014*G234))+SIN(RADIANS(2*J234))*(0.019993-0.000101*G234)+SIN(RADIANS(3*J234))*0.000289</f>
        <v>-1.89474948963485</v>
      </c>
      <c r="M234" s="1" t="n">
        <f aca="false">I234+L234</f>
        <v>200.45865992853</v>
      </c>
      <c r="N234" s="1" t="n">
        <f aca="false">J234+L234</f>
        <v>-2242.35459623488</v>
      </c>
      <c r="O234" s="1" t="n">
        <f aca="false">(1.000001018*(1-K234*K234))/(1+K234*COS(RADIANS(N234)))</f>
        <v>0.997503936709094</v>
      </c>
      <c r="P234" s="1" t="n">
        <f aca="false">M234-0.00569-0.00478*SIN(RADIANS(125.04-1934.136*G234))</f>
        <v>200.457728896767</v>
      </c>
      <c r="Q234" s="1" t="n">
        <f aca="false">23+(26+((21.448-G234*(46.815+G234*(0.00059-G234*0.001813))))/60)/60</f>
        <v>23.440229598198</v>
      </c>
      <c r="R234" s="1" t="n">
        <f aca="false">Q234+0.00256*COS(RADIANS(125.04-1934.136*G234))</f>
        <v>23.4399897145657</v>
      </c>
      <c r="S234" s="1" t="n">
        <f aca="false">DEGREES(ATAN2(COS(RADIANS(P234)),COS(RADIANS(R234))*SIN(RADIANS(P234))))</f>
        <v>-161.106008092586</v>
      </c>
      <c r="T234" s="1" t="n">
        <f aca="false">DEGREES(ASIN(SIN(RADIANS(R234))*SIN(RADIANS(P234))))</f>
        <v>-7.99192205050821</v>
      </c>
      <c r="U234" s="1" t="n">
        <f aca="false">TAN(RADIANS(R234/2))*TAN(RADIANS(R234/2))</f>
        <v>0.0430371675630377</v>
      </c>
      <c r="V234" s="1" t="n">
        <f aca="false">4*DEGREES(U234*SIN(2*RADIANS(I234))-2*K234*SIN(RADIANS(J234))+4*K234*U234*SIN(RADIANS(J234))*COS(2*RADIANS(I234))-0.5*U234*U234*SIN(4*RADIANS(I234))-1.25*K234*K234*SIN(2*RADIANS(J234)))</f>
        <v>13.8446151274799</v>
      </c>
      <c r="W234" s="1" t="n">
        <f aca="false">DEGREES(ACOS(COS(RADIANS(90.833))/(COS(RADIANS($B$3))*COS(RADIANS(T234)))-TAN(RADIANS($B$3))*TAN(RADIANS(T234))))</f>
        <v>97.3289671314894</v>
      </c>
      <c r="X234" s="7" t="n">
        <f aca="false">(720-4*$B$4-V234+$B$5*60)/1440</f>
        <v>0.504320597828139</v>
      </c>
      <c r="Y234" s="7" t="n">
        <f aca="false">X234-W234*4/1440</f>
        <v>0.233962355796224</v>
      </c>
      <c r="Z234" s="7" t="n">
        <f aca="false">X234+W234*4/1440</f>
        <v>0.774678839860054</v>
      </c>
      <c r="AA234" s="9" t="n">
        <f aca="false">8*W234</f>
        <v>778.631737051915</v>
      </c>
      <c r="AB234" s="1" t="n">
        <f aca="false">MOD(E234*1440+V234+4*$B$4-60*$B$5,1440)</f>
        <v>1391.77833912748</v>
      </c>
      <c r="AC234" s="1" t="n">
        <f aca="false">IF(AB234/4&lt;0,AB234/4+180,AB234/4-180)</f>
        <v>167.944584781869</v>
      </c>
      <c r="AD234" s="1" t="n">
        <f aca="false">DEGREES(ACOS(SIN(RADIANS($B$3))*SIN(RADIANS(T234))+COS(RADIANS($B$3))*COS(RADIANS(T234))*COS(RADIANS(AC234))))</f>
        <v>132.825207471477</v>
      </c>
      <c r="AE234" s="1" t="n">
        <f aca="false">90-AD234</f>
        <v>-42.8252074714771</v>
      </c>
      <c r="AF234" s="1" t="n">
        <f aca="false">IF(AE234&gt;85,0,IF(AE234&gt;5,58.1/TAN(RADIANS(AE234))-0.07/POWER(TAN(RADIANS(AE234)),3)+0.000086/POWER(TAN(RADIANS(AE234)),5),IF(AE234&gt;-0.575,1735+AE234*(-518.2+AE234*(103.4+AE234*(-12.79+AE234*0.711))),-20.772/TAN(RADIANS(AE234)))))/3600</f>
        <v>0.00622553686710449</v>
      </c>
      <c r="AG234" s="1" t="n">
        <f aca="false">AE234+AF234</f>
        <v>-42.81898193461</v>
      </c>
      <c r="AH234" s="1" t="n">
        <f aca="false">IF(AC234&gt;0,MOD(DEGREES(ACOS(((SIN(RADIANS($B$3))*COS(RADIANS(AD234)))-SIN(RADIANS(T234)))/(COS(RADIANS($B$3))*SIN(RADIANS(AD234)))))+180,360),MOD(540-DEGREES(ACOS(((SIN(RADIANS($B$3))*COS(RADIANS(AD234)))-SIN(RADIANS(T234)))/(COS(RADIANS($B$3))*SIN(RADIANS(AD234))))),360))</f>
        <v>196.379740709112</v>
      </c>
    </row>
    <row r="235" customFormat="false" ht="15" hidden="false" customHeight="false" outlineLevel="0" collapsed="false">
      <c r="D235" s="6" t="n">
        <f aca="false">$B$7</f>
        <v>33890</v>
      </c>
      <c r="E235" s="7" t="n">
        <f aca="false">E234+0.1/24</f>
        <v>0.974999999999998</v>
      </c>
      <c r="F235" s="2" t="n">
        <f aca="false">D235+2415018.5+E235-$B$5/24</f>
        <v>2448909.05833333</v>
      </c>
      <c r="G235" s="8" t="n">
        <f aca="false">(F235-2451545)/36525</f>
        <v>-0.0721681496691696</v>
      </c>
      <c r="I235" s="1" t="n">
        <f aca="false">MOD(280.46646+G235*(36000.76983+G235*0.0003032),360)</f>
        <v>202.357516282375</v>
      </c>
      <c r="J235" s="1" t="n">
        <f aca="false">357.52911+G235*(35999.05029-0.0001537*G235)</f>
        <v>-2240.45574007719</v>
      </c>
      <c r="K235" s="1" t="n">
        <f aca="false">0.016708634-G235*(0.000042037+0.0000001267*G235)</f>
        <v>0.0167116670726234</v>
      </c>
      <c r="L235" s="1" t="n">
        <f aca="false">SIN(RADIANS(J235))*(1.914602-G235*(0.004817+0.000014*G235))+SIN(RADIANS(2*J235))*(0.019993-0.000101*G235)+SIN(RADIANS(3*J235))*0.000289</f>
        <v>-1.89472947519808</v>
      </c>
      <c r="M235" s="1" t="n">
        <f aca="false">I235+L235</f>
        <v>200.462786807177</v>
      </c>
      <c r="N235" s="1" t="n">
        <f aca="false">J235+L235</f>
        <v>-2242.35046955239</v>
      </c>
      <c r="O235" s="1" t="n">
        <f aca="false">(1.000001018*(1-K235*K235))/(1+K235*COS(RADIANS(N235)))</f>
        <v>0.997502749390045</v>
      </c>
      <c r="P235" s="1" t="n">
        <f aca="false">M235-0.00569-0.00478*SIN(RADIANS(125.04-1934.136*G235))</f>
        <v>200.461855773688</v>
      </c>
      <c r="Q235" s="1" t="n">
        <f aca="false">23+(26+((21.448-G235*(46.815+G235*(0.00059-G235*0.001813))))/60)/60</f>
        <v>23.4402295967146</v>
      </c>
      <c r="R235" s="1" t="n">
        <f aca="false">Q235+0.00256*COS(RADIANS(125.04-1934.136*G235))</f>
        <v>23.4399897032673</v>
      </c>
      <c r="S235" s="1" t="n">
        <f aca="false">DEGREES(ATAN2(COS(RADIANS(P235)),COS(RADIANS(R235))*SIN(RADIANS(P235))))</f>
        <v>-161.102147127519</v>
      </c>
      <c r="T235" s="1" t="n">
        <f aca="false">DEGREES(ASIN(SIN(RADIANS(R235))*SIN(RADIANS(P235))))</f>
        <v>-7.99347520067575</v>
      </c>
      <c r="U235" s="1" t="n">
        <f aca="false">TAN(RADIANS(R235/2))*TAN(RADIANS(R235/2))</f>
        <v>0.0430371675203683</v>
      </c>
      <c r="V235" s="1" t="n">
        <f aca="false">4*DEGREES(U235*SIN(2*RADIANS(I235))-2*K235*SIN(RADIANS(J235))+4*K235*U235*SIN(RADIANS(J235))*COS(2*RADIANS(I235))-0.5*U235*U235*SIN(4*RADIANS(I235))-1.25*K235*K235*SIN(2*RADIANS(J235)))</f>
        <v>13.8456103418012</v>
      </c>
      <c r="W235" s="1" t="n">
        <f aca="false">DEGREES(ACOS(COS(RADIANS(90.833))/(COS(RADIANS($B$3))*COS(RADIANS(T235)))-TAN(RADIANS($B$3))*TAN(RADIANS(T235))))</f>
        <v>97.330210729648</v>
      </c>
      <c r="X235" s="7" t="n">
        <f aca="false">(720-4*$B$4-V235+$B$5*60)/1440</f>
        <v>0.504319906707083</v>
      </c>
      <c r="Y235" s="7" t="n">
        <f aca="false">X235-W235*4/1440</f>
        <v>0.233958210235838</v>
      </c>
      <c r="Z235" s="7" t="n">
        <f aca="false">X235+W235*4/1440</f>
        <v>0.774681603178327</v>
      </c>
      <c r="AA235" s="9" t="n">
        <f aca="false">8*W235</f>
        <v>778.641685837184</v>
      </c>
      <c r="AB235" s="1" t="n">
        <f aca="false">MOD(E235*1440+V235+4*$B$4-60*$B$5,1440)</f>
        <v>1397.7793343418</v>
      </c>
      <c r="AC235" s="1" t="n">
        <f aca="false">IF(AB235/4&lt;0,AB235/4+180,AB235/4-180)</f>
        <v>169.44483358545</v>
      </c>
      <c r="AD235" s="1" t="n">
        <f aca="false">DEGREES(ACOS(SIN(RADIANS($B$3))*SIN(RADIANS(T235))+COS(RADIANS($B$3))*COS(RADIANS(T235))*COS(RADIANS(AC235))))</f>
        <v>133.138165483663</v>
      </c>
      <c r="AE235" s="1" t="n">
        <f aca="false">90-AD235</f>
        <v>-43.1381654836633</v>
      </c>
      <c r="AF235" s="1" t="n">
        <f aca="false">IF(AE235&gt;85,0,IF(AE235&gt;5,58.1/TAN(RADIANS(AE235))-0.07/POWER(TAN(RADIANS(AE235)),3)+0.000086/POWER(TAN(RADIANS(AE235)),5),IF(AE235&gt;-0.575,1735+AE235*(-518.2+AE235*(103.4+AE235*(-12.79+AE235*0.711))),-20.772/TAN(RADIANS(AE235)))))/3600</f>
        <v>0.00615772975947824</v>
      </c>
      <c r="AG235" s="1" t="n">
        <f aca="false">AE235+AF235</f>
        <v>-43.1320077539038</v>
      </c>
      <c r="AH235" s="1" t="n">
        <f aca="false">IF(AC235&gt;0,MOD(DEGREES(ACOS(((SIN(RADIANS($B$3))*COS(RADIANS(AD235)))-SIN(RADIANS(T235)))/(COS(RADIANS($B$3))*SIN(RADIANS(AD235)))))+180,360),MOD(540-DEGREES(ACOS(((SIN(RADIANS($B$3))*COS(RADIANS(AD235)))-SIN(RADIANS(T235)))/(COS(RADIANS($B$3))*SIN(RADIANS(AD235))))),360))</f>
        <v>194.394454676802</v>
      </c>
    </row>
    <row r="236" customFormat="false" ht="15" hidden="false" customHeight="false" outlineLevel="0" collapsed="false">
      <c r="D236" s="6" t="n">
        <f aca="false">$B$7</f>
        <v>33890</v>
      </c>
      <c r="E236" s="7" t="n">
        <f aca="false">E235+0.1/24</f>
        <v>0.979166666666664</v>
      </c>
      <c r="F236" s="2" t="n">
        <f aca="false">D236+2415018.5+E236-$B$5/24</f>
        <v>2448909.0625</v>
      </c>
      <c r="G236" s="8" t="n">
        <f aca="false">(F236-2451545)/36525</f>
        <v>-0.0721680355920602</v>
      </c>
      <c r="I236" s="1" t="n">
        <f aca="false">MOD(280.46646+G236*(36000.76983+G236*0.0003032),360)</f>
        <v>202.361623146126</v>
      </c>
      <c r="J236" s="1" t="n">
        <f aca="false">357.52911+G236*(35999.05029-0.0001537*G236)</f>
        <v>-2240.45163340959</v>
      </c>
      <c r="K236" s="1" t="n">
        <f aca="false">0.016708634-G236*(0.000042037+0.0000001267*G236)</f>
        <v>0.01671166706783</v>
      </c>
      <c r="L236" s="1" t="n">
        <f aca="false">SIN(RADIANS(J236))*(1.914602-G236*(0.004817+0.000014*G236))+SIN(RADIANS(2*J236))*(0.019993-0.000101*G236)+SIN(RADIANS(3*J236))*0.000289</f>
        <v>-1.8947094509394</v>
      </c>
      <c r="M236" s="1" t="n">
        <f aca="false">I236+L236</f>
        <v>200.466913695187</v>
      </c>
      <c r="N236" s="1" t="n">
        <f aca="false">J236+L236</f>
        <v>-2242.34634286053</v>
      </c>
      <c r="O236" s="1" t="n">
        <f aca="false">(1.000001018*(1-K236*K236))/(1+K236*COS(RADIANS(N236)))</f>
        <v>0.997501562082615</v>
      </c>
      <c r="P236" s="1" t="n">
        <f aca="false">M236-0.00569-0.00478*SIN(RADIANS(125.04-1934.136*G236))</f>
        <v>200.465982659973</v>
      </c>
      <c r="Q236" s="1" t="n">
        <f aca="false">23+(26+((21.448-G236*(46.815+G236*(0.00059-G236*0.001813))))/60)/60</f>
        <v>23.4402295952311</v>
      </c>
      <c r="R236" s="1" t="n">
        <f aca="false">Q236+0.00256*COS(RADIANS(125.04-1934.136*G236))</f>
        <v>23.4399896919689</v>
      </c>
      <c r="S236" s="1" t="n">
        <f aca="false">DEGREES(ATAN2(COS(RADIANS(P236)),COS(RADIANS(R236))*SIN(RADIANS(P236))))</f>
        <v>-161.098286124299</v>
      </c>
      <c r="T236" s="1" t="n">
        <f aca="false">DEGREES(ASIN(SIN(RADIANS(R236))*SIN(RADIANS(P236))))</f>
        <v>-7.99502831853646</v>
      </c>
      <c r="U236" s="1" t="n">
        <f aca="false">TAN(RADIANS(R236/2))*TAN(RADIANS(R236/2))</f>
        <v>0.0430371674776989</v>
      </c>
      <c r="V236" s="1" t="n">
        <f aca="false">4*DEGREES(U236*SIN(2*RADIANS(I236))-2*K236*SIN(RADIANS(J236))+4*K236*U236*SIN(RADIANS(J236))*COS(2*RADIANS(I236))-0.5*U236*U236*SIN(4*RADIANS(I236))-1.25*K236*K236*SIN(2*RADIANS(J236)))</f>
        <v>13.8466054017812</v>
      </c>
      <c r="W236" s="1" t="n">
        <f aca="false">DEGREES(ACOS(COS(RADIANS(90.833))/(COS(RADIANS($B$3))*COS(RADIANS(T236)))-TAN(RADIANS($B$3))*TAN(RADIANS(T236))))</f>
        <v>97.3314543156673</v>
      </c>
      <c r="X236" s="7" t="n">
        <f aca="false">(720-4*$B$4-V236+$B$5*60)/1440</f>
        <v>0.504319215693208</v>
      </c>
      <c r="Y236" s="7" t="n">
        <f aca="false">X236-W236*4/1440</f>
        <v>0.233954064816354</v>
      </c>
      <c r="Z236" s="7" t="n">
        <f aca="false">X236+W236*4/1440</f>
        <v>0.774684366570061</v>
      </c>
      <c r="AA236" s="9" t="n">
        <f aca="false">8*W236</f>
        <v>778.651634525338</v>
      </c>
      <c r="AB236" s="1" t="n">
        <f aca="false">MOD(E236*1440+V236+4*$B$4-60*$B$5,1440)</f>
        <v>1403.78032940178</v>
      </c>
      <c r="AC236" s="1" t="n">
        <f aca="false">IF(AB236/4&lt;0,AB236/4+180,AB236/4-180)</f>
        <v>170.945082350444</v>
      </c>
      <c r="AD236" s="1" t="n">
        <f aca="false">DEGREES(ACOS(SIN(RADIANS($B$3))*SIN(RADIANS(T236))+COS(RADIANS($B$3))*COS(RADIANS(T236))*COS(RADIANS(AC236))))</f>
        <v>133.411133451602</v>
      </c>
      <c r="AE236" s="1" t="n">
        <f aca="false">90-AD236</f>
        <v>-43.411133451602</v>
      </c>
      <c r="AF236" s="1" t="n">
        <f aca="false">IF(AE236&gt;85,0,IF(AE236&gt;5,58.1/TAN(RADIANS(AE236))-0.07/POWER(TAN(RADIANS(AE236)),3)+0.000086/POWER(TAN(RADIANS(AE236)),5),IF(AE236&gt;-0.575,1735+AE236*(-518.2+AE236*(103.4+AE236*(-12.79+AE236*0.711))),-20.772/TAN(RADIANS(AE236)))))/3600</f>
        <v>0.006099229436874</v>
      </c>
      <c r="AG236" s="1" t="n">
        <f aca="false">AE236+AF236</f>
        <v>-43.4050342221652</v>
      </c>
      <c r="AH236" s="1" t="n">
        <f aca="false">IF(AC236&gt;0,MOD(DEGREES(ACOS(((SIN(RADIANS($B$3))*COS(RADIANS(AD236)))-SIN(RADIANS(T236)))/(COS(RADIANS($B$3))*SIN(RADIANS(AD236)))))+180,360),MOD(540-DEGREES(ACOS(((SIN(RADIANS($B$3))*COS(RADIANS(AD236)))-SIN(RADIANS(T236)))/(COS(RADIANS($B$3))*SIN(RADIANS(AD236))))),360))</f>
        <v>192.388596508344</v>
      </c>
    </row>
    <row r="237" customFormat="false" ht="15" hidden="false" customHeight="false" outlineLevel="0" collapsed="false">
      <c r="D237" s="6" t="n">
        <f aca="false">$B$7</f>
        <v>33890</v>
      </c>
      <c r="E237" s="7" t="n">
        <f aca="false">E236+0.1/24</f>
        <v>0.983333333333331</v>
      </c>
      <c r="F237" s="2" t="n">
        <f aca="false">D237+2415018.5+E237-$B$5/24</f>
        <v>2448909.06666667</v>
      </c>
      <c r="G237" s="8" t="n">
        <f aca="false">(F237-2451545)/36525</f>
        <v>-0.0721679215149382</v>
      </c>
      <c r="I237" s="1" t="n">
        <f aca="false">MOD(280.46646+G237*(36000.76983+G237*0.0003032),360)</f>
        <v>202.365730010336</v>
      </c>
      <c r="J237" s="1" t="n">
        <f aca="false">357.52911+G237*(35999.05029-0.0001537*G237)</f>
        <v>-2240.44752674153</v>
      </c>
      <c r="K237" s="1" t="n">
        <f aca="false">0.016708634-G237*(0.000042037+0.0000001267*G237)</f>
        <v>0.0167116670630367</v>
      </c>
      <c r="L237" s="1" t="n">
        <f aca="false">SIN(RADIANS(J237))*(1.914602-G237*(0.004817+0.000014*G237))+SIN(RADIANS(2*J237))*(0.019993-0.000101*G237)+SIN(RADIANS(3*J237))*0.000289</f>
        <v>-1.89468941685441</v>
      </c>
      <c r="M237" s="1" t="n">
        <f aca="false">I237+L237</f>
        <v>200.471040593482</v>
      </c>
      <c r="N237" s="1" t="n">
        <f aca="false">J237+L237</f>
        <v>-2242.34221615839</v>
      </c>
      <c r="O237" s="1" t="n">
        <f aca="false">(1.000001018*(1-K237*K237))/(1+K237*COS(RADIANS(N237)))</f>
        <v>0.997500374786544</v>
      </c>
      <c r="P237" s="1" t="n">
        <f aca="false">M237-0.00569-0.00478*SIN(RADIANS(125.04-1934.136*G237))</f>
        <v>200.470109556543</v>
      </c>
      <c r="Q237" s="1" t="n">
        <f aca="false">23+(26+((21.448-G237*(46.815+G237*(0.00059-G237*0.001813))))/60)/60</f>
        <v>23.4402295937476</v>
      </c>
      <c r="R237" s="1" t="n">
        <f aca="false">Q237+0.00256*COS(RADIANS(125.04-1934.136*G237))</f>
        <v>23.4399896806705</v>
      </c>
      <c r="S237" s="1" t="n">
        <f aca="false">DEGREES(ATAN2(COS(RADIANS(P237)),COS(RADIANS(R237))*SIN(RADIANS(P237))))</f>
        <v>-161.094425082055</v>
      </c>
      <c r="T237" s="1" t="n">
        <f aca="false">DEGREES(ASIN(SIN(RADIANS(R237))*SIN(RADIANS(P237))))</f>
        <v>-7.99658140442977</v>
      </c>
      <c r="U237" s="1" t="n">
        <f aca="false">TAN(RADIANS(R237/2))*TAN(RADIANS(R237/2))</f>
        <v>0.0430371674350295</v>
      </c>
      <c r="V237" s="1" t="n">
        <f aca="false">4*DEGREES(U237*SIN(2*RADIANS(I237))-2*K237*SIN(RADIANS(J237))+4*K237*U237*SIN(RADIANS(J237))*COS(2*RADIANS(I237))-0.5*U237*U237*SIN(4*RADIANS(I237))-1.25*K237*K237*SIN(2*RADIANS(J237)))</f>
        <v>13.8476003076191</v>
      </c>
      <c r="W237" s="1" t="n">
        <f aca="false">DEGREES(ACOS(COS(RADIANS(90.833))/(COS(RADIANS($B$3))*COS(RADIANS(T237)))-TAN(RADIANS($B$3))*TAN(RADIANS(T237))))</f>
        <v>97.3326978898207</v>
      </c>
      <c r="X237" s="7" t="n">
        <f aca="false">(720-4*$B$4-V237+$B$5*60)/1440</f>
        <v>0.504318524786376</v>
      </c>
      <c r="Y237" s="7" t="n">
        <f aca="false">X237-W237*4/1440</f>
        <v>0.233949919536874</v>
      </c>
      <c r="Z237" s="7" t="n">
        <f aca="false">X237+W237*4/1440</f>
        <v>0.774687130035878</v>
      </c>
      <c r="AA237" s="9" t="n">
        <f aca="false">8*W237</f>
        <v>778.661583118566</v>
      </c>
      <c r="AB237" s="1" t="n">
        <f aca="false">MOD(E237*1440+V237+4*$B$4-60*$B$5,1440)</f>
        <v>1409.78132430762</v>
      </c>
      <c r="AC237" s="1" t="n">
        <f aca="false">IF(AB237/4&lt;0,AB237/4+180,AB237/4-180)</f>
        <v>172.445331076904</v>
      </c>
      <c r="AD237" s="1" t="n">
        <f aca="false">DEGREES(ACOS(SIN(RADIANS($B$3))*SIN(RADIANS(T237))+COS(RADIANS($B$3))*COS(RADIANS(T237))*COS(RADIANS(AC237))))</f>
        <v>133.643387526064</v>
      </c>
      <c r="AE237" s="1" t="n">
        <f aca="false">90-AD237</f>
        <v>-43.643387526064</v>
      </c>
      <c r="AF237" s="1" t="n">
        <f aca="false">IF(AE237&gt;85,0,IF(AE237&gt;5,58.1/TAN(RADIANS(AE237))-0.07/POWER(TAN(RADIANS(AE237)),3)+0.000086/POWER(TAN(RADIANS(AE237)),5),IF(AE237&gt;-0.575,1735+AE237*(-518.2+AE237*(103.4+AE237*(-12.79+AE237*0.711))),-20.772/TAN(RADIANS(AE237)))))/3600</f>
        <v>0.00604991666585755</v>
      </c>
      <c r="AG237" s="1" t="n">
        <f aca="false">AE237+AF237</f>
        <v>-43.6373376093981</v>
      </c>
      <c r="AH237" s="1" t="n">
        <f aca="false">IF(AC237&gt;0,MOD(DEGREES(ACOS(((SIN(RADIANS($B$3))*COS(RADIANS(AD237)))-SIN(RADIANS(T237)))/(COS(RADIANS($B$3))*SIN(RADIANS(AD237)))))+180,360),MOD(540-DEGREES(ACOS(((SIN(RADIANS($B$3))*COS(RADIANS(AD237)))-SIN(RADIANS(T237)))/(COS(RADIANS($B$3))*SIN(RADIANS(AD237))))),360))</f>
        <v>190.364675871024</v>
      </c>
    </row>
    <row r="238" customFormat="false" ht="15" hidden="false" customHeight="false" outlineLevel="0" collapsed="false">
      <c r="D238" s="6" t="n">
        <f aca="false">$B$7</f>
        <v>33890</v>
      </c>
      <c r="E238" s="7" t="n">
        <f aca="false">E237+0.1/24</f>
        <v>0.987499999999998</v>
      </c>
      <c r="F238" s="2" t="n">
        <f aca="false">D238+2415018.5+E238-$B$5/24</f>
        <v>2448909.07083333</v>
      </c>
      <c r="G238" s="8" t="n">
        <f aca="false">(F238-2451545)/36525</f>
        <v>-0.0721678074378288</v>
      </c>
      <c r="I238" s="1" t="n">
        <f aca="false">MOD(280.46646+G238*(36000.76983+G238*0.0003032),360)</f>
        <v>202.369836874087</v>
      </c>
      <c r="J238" s="1" t="n">
        <f aca="false">357.52911+G238*(35999.05029-0.0001537*G238)</f>
        <v>-2240.44342007393</v>
      </c>
      <c r="K238" s="1" t="n">
        <f aca="false">0.016708634-G238*(0.000042037+0.0000001267*G238)</f>
        <v>0.0167116670582433</v>
      </c>
      <c r="L238" s="1" t="n">
        <f aca="false">SIN(RADIANS(J238))*(1.914602-G238*(0.004817+0.000014*G238))+SIN(RADIANS(2*J238))*(0.019993-0.000101*G238)+SIN(RADIANS(3*J238))*0.000289</f>
        <v>-1.89466937294763</v>
      </c>
      <c r="M238" s="1" t="n">
        <f aca="false">I238+L238</f>
        <v>200.475167501139</v>
      </c>
      <c r="N238" s="1" t="n">
        <f aca="false">J238+L238</f>
        <v>-2242.33808944688</v>
      </c>
      <c r="O238" s="1" t="n">
        <f aca="false">(1.000001018*(1-K238*K238))/(1+K238*COS(RADIANS(N238)))</f>
        <v>0.997499187502104</v>
      </c>
      <c r="P238" s="1" t="n">
        <f aca="false">M238-0.00569-0.00478*SIN(RADIANS(125.04-1934.136*G238))</f>
        <v>200.474236462476</v>
      </c>
      <c r="Q238" s="1" t="n">
        <f aca="false">23+(26+((21.448-G238*(46.815+G238*(0.00059-G238*0.001813))))/60)/60</f>
        <v>23.4402295922641</v>
      </c>
      <c r="R238" s="1" t="n">
        <f aca="false">Q238+0.00256*COS(RADIANS(125.04-1934.136*G238))</f>
        <v>23.4399896693721</v>
      </c>
      <c r="S238" s="1" t="n">
        <f aca="false">DEGREES(ATAN2(COS(RADIANS(P238)),COS(RADIANS(R238))*SIN(RADIANS(P238))))</f>
        <v>-161.090564001647</v>
      </c>
      <c r="T238" s="1" t="n">
        <f aca="false">DEGREES(ASIN(SIN(RADIANS(R238))*SIN(RADIANS(P238))))</f>
        <v>-7.99813445800109</v>
      </c>
      <c r="U238" s="1" t="n">
        <f aca="false">TAN(RADIANS(R238/2))*TAN(RADIANS(R238/2))</f>
        <v>0.0430371673923601</v>
      </c>
      <c r="V238" s="1" t="n">
        <f aca="false">4*DEGREES(U238*SIN(2*RADIANS(I238))-2*K238*SIN(RADIANS(J238))+4*K238*U238*SIN(RADIANS(J238))*COS(2*RADIANS(I238))-0.5*U238*U238*SIN(4*RADIANS(I238))-1.25*K238*K238*SIN(2*RADIANS(J238)))</f>
        <v>13.8485950590693</v>
      </c>
      <c r="W238" s="1" t="n">
        <f aca="false">DEGREES(ACOS(COS(RADIANS(90.833))/(COS(RADIANS($B$3))*COS(RADIANS(T238)))-TAN(RADIANS($B$3))*TAN(RADIANS(T238))))</f>
        <v>97.3339414518263</v>
      </c>
      <c r="X238" s="7" t="n">
        <f aca="false">(720-4*$B$4-V238+$B$5*60)/1440</f>
        <v>0.504317833986757</v>
      </c>
      <c r="Y238" s="7" t="n">
        <f aca="false">X238-W238*4/1440</f>
        <v>0.233945774398351</v>
      </c>
      <c r="Z238" s="7" t="n">
        <f aca="false">X238+W238*4/1440</f>
        <v>0.774689893575164</v>
      </c>
      <c r="AA238" s="9" t="n">
        <f aca="false">8*W238</f>
        <v>778.67153161461</v>
      </c>
      <c r="AB238" s="1" t="n">
        <f aca="false">MOD(E238*1440+V238+4*$B$4-60*$B$5,1440)</f>
        <v>1415.78231905907</v>
      </c>
      <c r="AC238" s="1" t="n">
        <f aca="false">IF(AB238/4&lt;0,AB238/4+180,AB238/4-180)</f>
        <v>173.945579764767</v>
      </c>
      <c r="AD238" s="1" t="n">
        <f aca="false">DEGREES(ACOS(SIN(RADIANS($B$3))*SIN(RADIANS(T238))+COS(RADIANS($B$3))*COS(RADIANS(T238))*COS(RADIANS(AC238))))</f>
        <v>133.834298396375</v>
      </c>
      <c r="AE238" s="1" t="n">
        <f aca="false">90-AD238</f>
        <v>-43.8342983963752</v>
      </c>
      <c r="AF238" s="1" t="n">
        <f aca="false">IF(AE238&gt;85,0,IF(AE238&gt;5,58.1/TAN(RADIANS(AE238))-0.07/POWER(TAN(RADIANS(AE238)),3)+0.000086/POWER(TAN(RADIANS(AE238)),5),IF(AE238&gt;-0.575,1735+AE238*(-518.2+AE238*(103.4+AE238*(-12.79+AE238*0.711))),-20.772/TAN(RADIANS(AE238)))))/3600</f>
        <v>0.00600969486545843</v>
      </c>
      <c r="AG238" s="1" t="n">
        <f aca="false">AE238+AF238</f>
        <v>-43.8282887015097</v>
      </c>
      <c r="AH238" s="1" t="n">
        <f aca="false">IF(AC238&gt;0,MOD(DEGREES(ACOS(((SIN(RADIANS($B$3))*COS(RADIANS(AD238)))-SIN(RADIANS(T238)))/(COS(RADIANS($B$3))*SIN(RADIANS(AD238)))))+180,360),MOD(540-DEGREES(ACOS(((SIN(RADIANS($B$3))*COS(RADIANS(AD238)))-SIN(RADIANS(T238)))/(COS(RADIANS($B$3))*SIN(RADIANS(AD238))))),360))</f>
        <v>188.325391118396</v>
      </c>
    </row>
    <row r="239" customFormat="false" ht="15" hidden="false" customHeight="false" outlineLevel="0" collapsed="false">
      <c r="D239" s="6" t="n">
        <f aca="false">$B$7</f>
        <v>33890</v>
      </c>
      <c r="E239" s="7" t="n">
        <f aca="false">E238+0.1/24</f>
        <v>0.991666666666664</v>
      </c>
      <c r="F239" s="2" t="n">
        <f aca="false">D239+2415018.5+E239-$B$5/24</f>
        <v>2448909.075</v>
      </c>
      <c r="G239" s="8" t="n">
        <f aca="false">(F239-2451545)/36525</f>
        <v>-0.0721676933607068</v>
      </c>
      <c r="I239" s="1" t="n">
        <f aca="false">MOD(280.46646+G239*(36000.76983+G239*0.0003032),360)</f>
        <v>202.373943738296</v>
      </c>
      <c r="J239" s="1" t="n">
        <f aca="false">357.52911+G239*(35999.05029-0.0001537*G239)</f>
        <v>-2240.43931340588</v>
      </c>
      <c r="K239" s="1" t="n">
        <f aca="false">0.016708634-G239*(0.000042037+0.0000001267*G239)</f>
        <v>0.0167116670534499</v>
      </c>
      <c r="L239" s="1" t="n">
        <f aca="false">SIN(RADIANS(J239))*(1.914602-G239*(0.004817+0.000014*G239))+SIN(RADIANS(2*J239))*(0.019993-0.000101*G239)+SIN(RADIANS(3*J239))*0.000289</f>
        <v>-1.89464931921465</v>
      </c>
      <c r="M239" s="1" t="n">
        <f aca="false">I239+L239</f>
        <v>200.479294419082</v>
      </c>
      <c r="N239" s="1" t="n">
        <f aca="false">J239+L239</f>
        <v>-2242.33396272509</v>
      </c>
      <c r="O239" s="1" t="n">
        <f aca="false">(1.000001018*(1-K239*K239))/(1+K239*COS(RADIANS(N239)))</f>
        <v>0.997498000229037</v>
      </c>
      <c r="P239" s="1" t="n">
        <f aca="false">M239-0.00569-0.00478*SIN(RADIANS(125.04-1934.136*G239))</f>
        <v>200.478363378693</v>
      </c>
      <c r="Q239" s="1" t="n">
        <f aca="false">23+(26+((21.448-G239*(46.815+G239*(0.00059-G239*0.001813))))/60)/60</f>
        <v>23.4402295907807</v>
      </c>
      <c r="R239" s="1" t="n">
        <f aca="false">Q239+0.00256*COS(RADIANS(125.04-1934.136*G239))</f>
        <v>23.4399896580737</v>
      </c>
      <c r="S239" s="1" t="n">
        <f aca="false">DEGREES(ATAN2(COS(RADIANS(P239)),COS(RADIANS(R239))*SIN(RADIANS(P239))))</f>
        <v>-161.086702882205</v>
      </c>
      <c r="T239" s="1" t="n">
        <f aca="false">DEGREES(ASIN(SIN(RADIANS(R239))*SIN(RADIANS(P239))))</f>
        <v>-7.99968747958963</v>
      </c>
      <c r="U239" s="1" t="n">
        <f aca="false">TAN(RADIANS(R239/2))*TAN(RADIANS(R239/2))</f>
        <v>0.0430371673496908</v>
      </c>
      <c r="V239" s="1" t="n">
        <f aca="false">4*DEGREES(U239*SIN(2*RADIANS(I239))-2*K239*SIN(RADIANS(J239))+4*K239*U239*SIN(RADIANS(J239))*COS(2*RADIANS(I239))-0.5*U239*U239*SIN(4*RADIANS(I239))-1.25*K239*K239*SIN(2*RADIANS(J239)))</f>
        <v>13.8495896563312</v>
      </c>
      <c r="W239" s="1" t="n">
        <f aca="false">DEGREES(ACOS(COS(RADIANS(90.833))/(COS(RADIANS($B$3))*COS(RADIANS(T239)))-TAN(RADIANS($B$3))*TAN(RADIANS(T239))))</f>
        <v>97.3351850019572</v>
      </c>
      <c r="X239" s="7" t="n">
        <f aca="false">(720-4*$B$4-V239+$B$5*60)/1440</f>
        <v>0.504317143294215</v>
      </c>
      <c r="Y239" s="7" t="n">
        <f aca="false">X239-W239*4/1440</f>
        <v>0.233941629399889</v>
      </c>
      <c r="Z239" s="7" t="n">
        <f aca="false">X239+W239*4/1440</f>
        <v>0.77469265718854</v>
      </c>
      <c r="AA239" s="9" t="n">
        <f aca="false">8*W239</f>
        <v>778.681480015658</v>
      </c>
      <c r="AB239" s="1" t="n">
        <f aca="false">MOD(E239*1440+V239+4*$B$4-60*$B$5,1440)</f>
        <v>1421.78331365633</v>
      </c>
      <c r="AC239" s="1" t="n">
        <f aca="false">IF(AB239/4&lt;0,AB239/4+180,AB239/4-180)</f>
        <v>175.445828414082</v>
      </c>
      <c r="AD239" s="1" t="n">
        <f aca="false">DEGREES(ACOS(SIN(RADIANS($B$3))*SIN(RADIANS(T239))+COS(RADIANS($B$3))*COS(RADIANS(T239))*COS(RADIANS(AC239))))</f>
        <v>133.983339254458</v>
      </c>
      <c r="AE239" s="1" t="n">
        <f aca="false">90-AD239</f>
        <v>-43.9833392544581</v>
      </c>
      <c r="AF239" s="1" t="n">
        <f aca="false">IF(AE239&gt;85,0,IF(AE239&gt;5,58.1/TAN(RADIANS(AE239))-0.07/POWER(TAN(RADIANS(AE239)),3)+0.000086/POWER(TAN(RADIANS(AE239)),5),IF(AE239&gt;-0.575,1735+AE239*(-518.2+AE239*(103.4+AE239*(-12.79+AE239*0.711))),-20.772/TAN(RADIANS(AE239)))))/3600</f>
        <v>0.00597848796097134</v>
      </c>
      <c r="AG239" s="1" t="n">
        <f aca="false">AE239+AF239</f>
        <v>-43.9773607664971</v>
      </c>
      <c r="AH239" s="1" t="n">
        <f aca="false">IF(AC239&gt;0,MOD(DEGREES(ACOS(((SIN(RADIANS($B$3))*COS(RADIANS(AD239)))-SIN(RADIANS(T239)))/(COS(RADIANS($B$3))*SIN(RADIANS(AD239)))))+180,360),MOD(540-DEGREES(ACOS(((SIN(RADIANS($B$3))*COS(RADIANS(AD239)))-SIN(RADIANS(T239)))/(COS(RADIANS($B$3))*SIN(RADIANS(AD239))))),360))</f>
        <v>186.273605998766</v>
      </c>
    </row>
    <row r="240" customFormat="false" ht="15" hidden="false" customHeight="false" outlineLevel="0" collapsed="false">
      <c r="D240" s="6" t="n">
        <f aca="false">$B$7</f>
        <v>33890</v>
      </c>
      <c r="E240" s="7" t="n">
        <f aca="false">E239+0.1/24</f>
        <v>0.995833333333331</v>
      </c>
      <c r="F240" s="2" t="n">
        <f aca="false">D240+2415018.5+E240-$B$5/24</f>
        <v>2448909.07916667</v>
      </c>
      <c r="G240" s="8" t="n">
        <f aca="false">(F240-2451545)/36525</f>
        <v>-0.0721675792835974</v>
      </c>
      <c r="I240" s="1" t="n">
        <f aca="false">MOD(280.46646+G240*(36000.76983+G240*0.0003032),360)</f>
        <v>202.378050602048</v>
      </c>
      <c r="J240" s="1" t="n">
        <f aca="false">357.52911+G240*(35999.05029-0.0001537*G240)</f>
        <v>-2240.43520673828</v>
      </c>
      <c r="K240" s="1" t="n">
        <f aca="false">0.016708634-G240*(0.000042037+0.0000001267*G240)</f>
        <v>0.0167116670486565</v>
      </c>
      <c r="L240" s="1" t="n">
        <f aca="false">SIN(RADIANS(J240))*(1.914602-G240*(0.004817+0.000014*G240))+SIN(RADIANS(2*J240))*(0.019993-0.000101*G240)+SIN(RADIANS(3*J240))*0.000289</f>
        <v>-1.89462925566001</v>
      </c>
      <c r="M240" s="1" t="n">
        <f aca="false">I240+L240</f>
        <v>200.483421346388</v>
      </c>
      <c r="N240" s="1" t="n">
        <f aca="false">J240+L240</f>
        <v>-2242.32983599394</v>
      </c>
      <c r="O240" s="1" t="n">
        <f aca="false">(1.000001018*(1-K240*K240))/(1+K240*COS(RADIANS(N240)))</f>
        <v>0.997496812967612</v>
      </c>
      <c r="P240" s="1" t="n">
        <f aca="false">M240-0.00569-0.00478*SIN(RADIANS(125.04-1934.136*G240))</f>
        <v>200.482490304274</v>
      </c>
      <c r="Q240" s="1" t="n">
        <f aca="false">23+(26+((21.448-G240*(46.815+G240*(0.00059-G240*0.001813))))/60)/60</f>
        <v>23.4402295892972</v>
      </c>
      <c r="R240" s="1" t="n">
        <f aca="false">Q240+0.00256*COS(RADIANS(125.04-1934.136*G240))</f>
        <v>23.4399896467753</v>
      </c>
      <c r="S240" s="1" t="n">
        <f aca="false">DEGREES(ATAN2(COS(RADIANS(P240)),COS(RADIANS(R240))*SIN(RADIANS(P240))))</f>
        <v>-161.082841724586</v>
      </c>
      <c r="T240" s="1" t="n">
        <f aca="false">DEGREES(ASIN(SIN(RADIANS(R240))*SIN(RADIANS(P240))))</f>
        <v>-8.0012404688413</v>
      </c>
      <c r="U240" s="1" t="n">
        <f aca="false">TAN(RADIANS(R240/2))*TAN(RADIANS(R240/2))</f>
        <v>0.0430371673070214</v>
      </c>
      <c r="V240" s="1" t="n">
        <f aca="false">4*DEGREES(U240*SIN(2*RADIANS(I240))-2*K240*SIN(RADIANS(J240))+4*K240*U240*SIN(RADIANS(J240))*COS(2*RADIANS(I240))-0.5*U240*U240*SIN(4*RADIANS(I240))-1.25*K240*K240*SIN(2*RADIANS(J240)))</f>
        <v>13.8505840991595</v>
      </c>
      <c r="W240" s="1" t="n">
        <f aca="false">DEGREES(ACOS(COS(RADIANS(90.833))/(COS(RADIANS($B$3))*COS(RADIANS(T240)))-TAN(RADIANS($B$3))*TAN(RADIANS(T240))))</f>
        <v>97.3364285399319</v>
      </c>
      <c r="X240" s="7" t="n">
        <f aca="false">(720-4*$B$4-V240+$B$5*60)/1440</f>
        <v>0.504316452708917</v>
      </c>
      <c r="Y240" s="7" t="n">
        <f aca="false">X240-W240*4/1440</f>
        <v>0.23393748454244</v>
      </c>
      <c r="Z240" s="7" t="n">
        <f aca="false">X240+W240*4/1440</f>
        <v>0.774695420875394</v>
      </c>
      <c r="AA240" s="9" t="n">
        <f aca="false">8*W240</f>
        <v>778.691428319455</v>
      </c>
      <c r="AB240" s="1" t="n">
        <f aca="false">MOD(E240*1440+V240+4*$B$4-60*$B$5,1440)</f>
        <v>1427.78430809916</v>
      </c>
      <c r="AC240" s="1" t="n">
        <f aca="false">IF(AB240/4&lt;0,AB240/4+180,AB240/4-180)</f>
        <v>176.946077024789</v>
      </c>
      <c r="AD240" s="1" t="n">
        <f aca="false">DEGREES(ACOS(SIN(RADIANS($B$3))*SIN(RADIANS(T240))+COS(RADIANS($B$3))*COS(RADIANS(T240))*COS(RADIANS(AC240))))</f>
        <v>134.090092675359</v>
      </c>
      <c r="AE240" s="1" t="n">
        <f aca="false">90-AD240</f>
        <v>-44.0900926753588</v>
      </c>
      <c r="AF240" s="1" t="n">
        <f aca="false">IF(AE240&gt;85,0,IF(AE240&gt;5,58.1/TAN(RADIANS(AE240))-0.07/POWER(TAN(RADIANS(AE240)),3)+0.000086/POWER(TAN(RADIANS(AE240)),5),IF(AE240&gt;-0.575,1735+AE240*(-518.2+AE240*(103.4+AE240*(-12.79+AE240*0.711))),-20.772/TAN(RADIANS(AE240)))))/3600</f>
        <v>0.005956238630196</v>
      </c>
      <c r="AG240" s="1" t="n">
        <f aca="false">AE240+AF240</f>
        <v>-44.0841364367286</v>
      </c>
      <c r="AH240" s="1" t="n">
        <f aca="false">IF(AC240&gt;0,MOD(DEGREES(ACOS(((SIN(RADIANS($B$3))*COS(RADIANS(AD240)))-SIN(RADIANS(T240)))/(COS(RADIANS($B$3))*SIN(RADIANS(AD240)))))+180,360),MOD(540-DEGREES(ACOS(((SIN(RADIANS($B$3))*COS(RADIANS(AD240)))-SIN(RADIANS(T240)))/(COS(RADIANS($B$3))*SIN(RADIANS(AD240))))),360))</f>
        <v>184.212322203154</v>
      </c>
    </row>
    <row r="241" customFormat="false" ht="15" hidden="false" customHeight="false" outlineLevel="0" collapsed="false">
      <c r="D241" s="6" t="n">
        <f aca="false">$B$7</f>
        <v>33890</v>
      </c>
      <c r="E241" s="7" t="n">
        <f aca="false">E240+0.1/24</f>
        <v>0.999999999999998</v>
      </c>
      <c r="F241" s="2" t="n">
        <f aca="false">D241+2415018.5+E241-$B$5/24</f>
        <v>2448909.08333333</v>
      </c>
      <c r="G241" s="8" t="n">
        <f aca="false">(F241-2451545)/36525</f>
        <v>-0.0721674652064753</v>
      </c>
      <c r="I241" s="1" t="n">
        <f aca="false">MOD(280.46646+G241*(36000.76983+G241*0.0003032),360)</f>
        <v>202.382157466257</v>
      </c>
      <c r="J241" s="1" t="n">
        <f aca="false">357.52911+G241*(35999.05029-0.0001537*G241)</f>
        <v>-2240.43110007022</v>
      </c>
      <c r="K241" s="1" t="n">
        <f aca="false">0.016708634-G241*(0.000042037+0.0000001267*G241)</f>
        <v>0.0167116670438632</v>
      </c>
      <c r="L241" s="1" t="n">
        <f aca="false">SIN(RADIANS(J241))*(1.914602-G241*(0.004817+0.000014*G241))+SIN(RADIANS(2*J241))*(0.019993-0.000101*G241)+SIN(RADIANS(3*J241))*0.000289</f>
        <v>-1.8946091822793</v>
      </c>
      <c r="M241" s="1" t="n">
        <f aca="false">I241+L241</f>
        <v>200.487548283978</v>
      </c>
      <c r="N241" s="1" t="n">
        <f aca="false">J241+L241</f>
        <v>-2242.3257092525</v>
      </c>
      <c r="O241" s="1" t="n">
        <f aca="false">(1.000001018*(1-K241*K241))/(1+K241*COS(RADIANS(N241)))</f>
        <v>0.997495625717572</v>
      </c>
      <c r="P241" s="1" t="n">
        <f aca="false">M241-0.00569-0.00478*SIN(RADIANS(125.04-1934.136*G241))</f>
        <v>200.486617240139</v>
      </c>
      <c r="Q241" s="1" t="n">
        <f aca="false">23+(26+((21.448-G241*(46.815+G241*(0.00059-G241*0.001813))))/60)/60</f>
        <v>23.4402295878137</v>
      </c>
      <c r="R241" s="1" t="n">
        <f aca="false">Q241+0.00256*COS(RADIANS(125.04-1934.136*G241))</f>
        <v>23.4399896354769</v>
      </c>
      <c r="S241" s="1" t="n">
        <f aca="false">DEGREES(ATAN2(COS(RADIANS(P241)),COS(RADIANS(R241))*SIN(RADIANS(P241))))</f>
        <v>-161.078980527924</v>
      </c>
      <c r="T241" s="1" t="n">
        <f aca="false">DEGREES(ASIN(SIN(RADIANS(R241))*SIN(RADIANS(P241))))</f>
        <v>-8.00279342609481</v>
      </c>
      <c r="U241" s="1" t="n">
        <f aca="false">TAN(RADIANS(R241/2))*TAN(RADIANS(R241/2))</f>
        <v>0.0430371672643521</v>
      </c>
      <c r="V241" s="1" t="n">
        <f aca="false">4*DEGREES(U241*SIN(2*RADIANS(I241))-2*K241*SIN(RADIANS(J241))+4*K241*U241*SIN(RADIANS(J241))*COS(2*RADIANS(I241))-0.5*U241*U241*SIN(4*RADIANS(I241))-1.25*K241*K241*SIN(2*RADIANS(J241)))</f>
        <v>13.8515783877531</v>
      </c>
      <c r="W241" s="1" t="n">
        <f aca="false">DEGREES(ACOS(COS(RADIANS(90.833))/(COS(RADIANS($B$3))*COS(RADIANS(T241)))-TAN(RADIANS($B$3))*TAN(RADIANS(T241))))</f>
        <v>97.3376720660233</v>
      </c>
      <c r="X241" s="7" t="n">
        <f aca="false">(720-4*$B$4-V241+$B$5*60)/1440</f>
        <v>0.504315762230727</v>
      </c>
      <c r="Y241" s="7" t="n">
        <f aca="false">X241-W241*4/1440</f>
        <v>0.233933339825107</v>
      </c>
      <c r="Z241" s="7" t="n">
        <f aca="false">X241+W241*4/1440</f>
        <v>0.774698184636347</v>
      </c>
      <c r="AA241" s="9" t="n">
        <f aca="false">8*W241</f>
        <v>778.701376528187</v>
      </c>
      <c r="AB241" s="1" t="n">
        <f aca="false">MOD(E241*1440+V241+4*$B$4-60*$B$5,1440)</f>
        <v>1433.78530238775</v>
      </c>
      <c r="AC241" s="1" t="n">
        <f aca="false">IF(AB241/4&lt;0,AB241/4+180,AB241/4-180)</f>
        <v>178.446325596938</v>
      </c>
      <c r="AD241" s="1" t="n">
        <f aca="false">DEGREES(ACOS(SIN(RADIANS($B$3))*SIN(RADIANS(T241))+COS(RADIANS($B$3))*COS(RADIANS(T241))*COS(RADIANS(AC241))))</f>
        <v>134.154256204054</v>
      </c>
      <c r="AE241" s="1" t="n">
        <f aca="false">90-AD241</f>
        <v>-44.1542562040537</v>
      </c>
      <c r="AF241" s="1" t="n">
        <f aca="false">IF(AE241&gt;85,0,IF(AE241&gt;5,58.1/TAN(RADIANS(AE241))-0.07/POWER(TAN(RADIANS(AE241)),3)+0.000086/POWER(TAN(RADIANS(AE241)),5),IF(AE241&gt;-0.575,1735+AE241*(-518.2+AE241*(103.4+AE241*(-12.79+AE241*0.711))),-20.772/TAN(RADIANS(AE241)))))/3600</f>
        <v>0.00594290694004276</v>
      </c>
      <c r="AG241" s="1" t="n">
        <f aca="false">AE241+AF241</f>
        <v>-44.1483132971137</v>
      </c>
      <c r="AH241" s="1" t="n">
        <f aca="false">IF(AC241&gt;0,MOD(DEGREES(ACOS(((SIN(RADIANS($B$3))*COS(RADIANS(AD241)))-SIN(RADIANS(T241)))/(COS(RADIANS($B$3))*SIN(RADIANS(AD241)))))+180,360),MOD(540-DEGREES(ACOS(((SIN(RADIANS($B$3))*COS(RADIANS(AD241)))-SIN(RADIANS(T241)))/(COS(RADIANS($B$3))*SIN(RADIANS(AD241))))),360))</f>
        <v>182.144648308968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16015625" defaultRowHeight="12.8" zeroHeight="false" outlineLevelRow="0" outlineLevelCol="0"/>
  <cols>
    <col collapsed="false" customWidth="true" hidden="false" outlineLevel="0" max="3" min="3" style="1" width="21.72"/>
    <col collapsed="false" customWidth="true" hidden="false" outlineLevel="0" max="4" min="4" style="1" width="17.39"/>
  </cols>
  <sheetData>
    <row r="5" customFormat="false" ht="12.8" hidden="false" customHeight="false" outlineLevel="0" collapsed="false">
      <c r="C5" s="1" t="s">
        <v>34</v>
      </c>
      <c r="D5" s="1" t="n">
        <v>2459904.50833333</v>
      </c>
    </row>
    <row r="6" customFormat="false" ht="12.8" hidden="false" customHeight="false" outlineLevel="0" collapsed="false">
      <c r="C6" s="1" t="s">
        <v>35</v>
      </c>
      <c r="D6" s="1" t="n">
        <v>0.2288708647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2022-11-22T07:40:38Z</dcterms:created>
  <dc:creator/>
  <dc:description/>
  <dc:language>en-GB</dc:language>
  <cp:lastModifiedBy/>
  <dcterms:modified xsi:type="dcterms:W3CDTF">2022-12-12T17:09:41Z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